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<sst xmlns="http://schemas.openxmlformats.org/spreadsheetml/2006/main" count="790" uniqueCount="145">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</sst>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0.0136635430402166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0.00973420708215375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0.201929865816097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0.369781487213845</c:v>
                </c:pt>
                <c:pt idx="2" formatCode="0.0%">
                  <c:v>0.39360821268826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375944"/>
        <c:axId val="-2061379304"/>
      </c:barChart>
      <c:catAx>
        <c:axId val="-20613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443512"/>
        <c:axId val="-2060446648"/>
      </c:barChart>
      <c:catAx>
        <c:axId val="-20604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4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66136"/>
        <c:axId val="-2058863080"/>
      </c:barChart>
      <c:catAx>
        <c:axId val="-20588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6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22392"/>
        <c:axId val="-2058719368"/>
      </c:barChart>
      <c:catAx>
        <c:axId val="-205872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2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4883.695349548468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2279.435978965078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8734.486206953499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599496"/>
        <c:axId val="-2058596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99496"/>
        <c:axId val="-2058596120"/>
      </c:lineChart>
      <c:catAx>
        <c:axId val="-20585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9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480152"/>
        <c:axId val="-20584769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0152"/>
        <c:axId val="-2058476920"/>
      </c:lineChart>
      <c:catAx>
        <c:axId val="-20584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7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8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387448"/>
        <c:axId val="-20583841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87448"/>
        <c:axId val="-2058384168"/>
      </c:lineChart>
      <c:catAx>
        <c:axId val="-20583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8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0.265319519245888</c:v>
                </c:pt>
                <c:pt idx="2">
                  <c:v>0.246994294397181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0.134730752545278</c:v>
                </c:pt>
                <c:pt idx="2">
                  <c:v>0.143412075880433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-0.0795352188073646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51928"/>
        <c:axId val="-2059055288"/>
      </c:barChart>
      <c:catAx>
        <c:axId val="-205905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5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13784"/>
        <c:axId val="-2059117208"/>
      </c:barChart>
      <c:catAx>
        <c:axId val="-20591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1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69032"/>
        <c:axId val="-2059172552"/>
      </c:barChart>
      <c:catAx>
        <c:axId val="-20591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7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29992"/>
        <c:axId val="-2059233352"/>
      </c:barChart>
      <c:catAx>
        <c:axId val="-2059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2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2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32728"/>
        <c:axId val="-2060029416"/>
      </c:barChart>
      <c:catAx>
        <c:axId val="-206003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2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02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3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356760"/>
        <c:axId val="-20593602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6760"/>
        <c:axId val="-20593602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6760"/>
        <c:axId val="-2059360200"/>
      </c:scatterChart>
      <c:catAx>
        <c:axId val="-2059356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6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36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56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94712"/>
        <c:axId val="-2057891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712"/>
        <c:axId val="-2057891336"/>
      </c:lineChart>
      <c:catAx>
        <c:axId val="-205789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1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891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4568"/>
        <c:axId val="-2057711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07608"/>
        <c:axId val="-2057704712"/>
      </c:scatterChart>
      <c:valAx>
        <c:axId val="-205771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1224"/>
        <c:crosses val="autoZero"/>
        <c:crossBetween val="midCat"/>
      </c:valAx>
      <c:valAx>
        <c:axId val="-205771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4568"/>
        <c:crosses val="autoZero"/>
        <c:crossBetween val="midCat"/>
      </c:valAx>
      <c:valAx>
        <c:axId val="-2057707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7704712"/>
        <c:crosses val="autoZero"/>
        <c:crossBetween val="midCat"/>
      </c:valAx>
      <c:valAx>
        <c:axId val="-2057704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07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24360"/>
        <c:axId val="-2057618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4360"/>
        <c:axId val="-2057618616"/>
      </c:lineChart>
      <c:catAx>
        <c:axId val="-20576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24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901896"/>
        <c:axId val="-2059898552"/>
      </c:barChart>
      <c:catAx>
        <c:axId val="-20599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9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89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90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70136"/>
        <c:axId val="-2059766808"/>
      </c:barChart>
      <c:catAx>
        <c:axId val="-20597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7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0.552740600638355</c:v>
                </c:pt>
                <c:pt idx="1">
                  <c:v>0.287932993471234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0.0726340642115015</c:v>
                </c:pt>
                <c:pt idx="1">
                  <c:v>0.0378364526004537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0.0359349694807369</c:v>
                </c:pt>
                <c:pt idx="1">
                  <c:v>0.0187192026801297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0.201929865816097</c:v>
                </c:pt>
                <c:pt idx="1">
                  <c:v>0.201929865816097</c:v>
                </c:pt>
                <c:pt idx="2">
                  <c:v>0.201929865816097</c:v>
                </c:pt>
                <c:pt idx="3">
                  <c:v>0.201929865816097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0.316820985578776</c:v>
                </c:pt>
                <c:pt idx="2">
                  <c:v>0.6538002943555</c:v>
                </c:pt>
                <c:pt idx="3">
                  <c:v>0.603811570818763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77112"/>
        <c:axId val="-2059673736"/>
      </c:barChart>
      <c:catAx>
        <c:axId val="-2059677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6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70504"/>
        <c:axId val="-2059567128"/>
      </c:barChart>
      <c:catAx>
        <c:axId val="-205957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6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56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7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60648"/>
        <c:axId val="-2059457272"/>
      </c:barChart>
      <c:catAx>
        <c:axId val="-205946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5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45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113480"/>
        <c:axId val="-2060116872"/>
      </c:barChart>
      <c:catAx>
        <c:axId val="-206011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6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11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0.0443193300370221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0.00336614975734585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297960"/>
        <c:axId val="-2060301096"/>
      </c:barChart>
      <c:catAx>
        <c:axId val="-20602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0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0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29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2.0250600426970293E-2</v>
      </c>
      <c r="AH7" s="123">
        <f t="shared" ref="AH7:AH30" si="12">SUM(Z7,AB7,AD7,AF7)</f>
        <v>1</v>
      </c>
      <c r="AI7" s="183">
        <f t="shared" ref="AI7:AI30" si="13">SUM(AA7,AC7,AE7,AG7)/4</f>
        <v>5.0626501067425732E-3</v>
      </c>
      <c r="AJ7" s="120">
        <f t="shared" ref="AJ7:AJ31" si="14">(AA7+AC7)/2</f>
        <v>0</v>
      </c>
      <c r="AK7" s="119">
        <f t="shared" ref="AK7:AK31" si="15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5.0101493776908028E-2</v>
      </c>
      <c r="AJ8" s="120">
        <f t="shared" si="14"/>
        <v>0.10020298755381606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2"/>
        <v>1</v>
      </c>
      <c r="AI30" s="183">
        <f t="shared" si="13"/>
        <v>0.5634993122638976</v>
      </c>
      <c r="AJ30" s="120">
        <f t="shared" si="14"/>
        <v>0.48080831773089627</v>
      </c>
      <c r="AK30" s="119">
        <f t="shared" si="15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1062</v>
      </c>
      <c r="K38" s="40">
        <f t="shared" ref="K38:K64" si="33">(B38/B$65)</f>
        <v>4.040222661159993E-2</v>
      </c>
      <c r="L38" s="22">
        <f t="shared" ref="L38:L64" si="34">(K38*H38)</f>
        <v>3.8139701921350334E-2</v>
      </c>
      <c r="M38" s="24">
        <f t="shared" ref="M38:M64" si="35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1062</v>
      </c>
      <c r="AH38" s="123">
        <f t="shared" ref="AH38:AI58" si="37">SUM(Z38,AB38,AD38,AF38)</f>
        <v>1</v>
      </c>
      <c r="AI38" s="112">
        <f t="shared" si="37"/>
        <v>1062</v>
      </c>
      <c r="AJ38" s="148">
        <f t="shared" ref="AJ38:AJ64" si="38">(AA38+AC38)</f>
        <v>0</v>
      </c>
      <c r="AK38" s="147">
        <f t="shared" ref="AK38:AK64" si="39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843.6</v>
      </c>
      <c r="J44" s="38">
        <f t="shared" si="32"/>
        <v>843.60000000000014</v>
      </c>
      <c r="K44" s="40">
        <f t="shared" si="33"/>
        <v>2.7293948644280839E-2</v>
      </c>
      <c r="L44" s="22">
        <f t="shared" si="34"/>
        <v>3.0296282995151733E-2</v>
      </c>
      <c r="M44" s="24">
        <f t="shared" si="35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210.90000000000003</v>
      </c>
      <c r="AB44" s="156">
        <f>Poor!AB44</f>
        <v>0.25</v>
      </c>
      <c r="AC44" s="147">
        <f t="shared" si="41"/>
        <v>210.90000000000003</v>
      </c>
      <c r="AD44" s="156">
        <f>Poor!AD44</f>
        <v>0.25</v>
      </c>
      <c r="AE44" s="147">
        <f t="shared" si="42"/>
        <v>210.90000000000003</v>
      </c>
      <c r="AF44" s="122">
        <f t="shared" si="29"/>
        <v>0.25</v>
      </c>
      <c r="AG44" s="147">
        <f t="shared" si="36"/>
        <v>210.90000000000003</v>
      </c>
      <c r="AH44" s="123">
        <f t="shared" si="37"/>
        <v>1</v>
      </c>
      <c r="AI44" s="112">
        <f t="shared" si="37"/>
        <v>843.60000000000014</v>
      </c>
      <c r="AJ44" s="148">
        <f t="shared" si="38"/>
        <v>421.80000000000007</v>
      </c>
      <c r="AK44" s="147">
        <f t="shared" si="39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1043.4000000000001</v>
      </c>
      <c r="J45" s="38">
        <f t="shared" si="32"/>
        <v>1043.4000000000001</v>
      </c>
      <c r="K45" s="40">
        <f t="shared" si="33"/>
        <v>3.3758304902136826E-2</v>
      </c>
      <c r="L45" s="22">
        <f t="shared" si="34"/>
        <v>3.7471718441371878E-2</v>
      </c>
      <c r="M45" s="24">
        <f t="shared" si="35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260.85000000000002</v>
      </c>
      <c r="AB45" s="156">
        <f>Poor!AB45</f>
        <v>0.25</v>
      </c>
      <c r="AC45" s="147">
        <f t="shared" si="41"/>
        <v>260.85000000000002</v>
      </c>
      <c r="AD45" s="156">
        <f>Poor!AD45</f>
        <v>0.25</v>
      </c>
      <c r="AE45" s="147">
        <f t="shared" si="42"/>
        <v>260.85000000000002</v>
      </c>
      <c r="AF45" s="122">
        <f t="shared" si="29"/>
        <v>0.25</v>
      </c>
      <c r="AG45" s="147">
        <f t="shared" si="36"/>
        <v>260.85000000000002</v>
      </c>
      <c r="AH45" s="123">
        <f t="shared" si="37"/>
        <v>1</v>
      </c>
      <c r="AI45" s="112">
        <f t="shared" si="37"/>
        <v>1043.4000000000001</v>
      </c>
      <c r="AJ45" s="148">
        <f t="shared" si="38"/>
        <v>521.70000000000005</v>
      </c>
      <c r="AK45" s="147">
        <f t="shared" si="39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5328.0000000000009</v>
      </c>
      <c r="J46" s="38">
        <f t="shared" si="32"/>
        <v>5328.0000000000009</v>
      </c>
      <c r="K46" s="40">
        <f t="shared" si="33"/>
        <v>0.17238283354282635</v>
      </c>
      <c r="L46" s="22">
        <f t="shared" si="34"/>
        <v>0.19134494523253726</v>
      </c>
      <c r="M46" s="24">
        <f t="shared" si="35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1332.0000000000002</v>
      </c>
      <c r="AB46" s="156">
        <f>Poor!AB46</f>
        <v>0.25</v>
      </c>
      <c r="AC46" s="147">
        <f t="shared" si="41"/>
        <v>1332.0000000000002</v>
      </c>
      <c r="AD46" s="156">
        <f>Poor!AD46</f>
        <v>0.25</v>
      </c>
      <c r="AE46" s="147">
        <f t="shared" si="42"/>
        <v>1332.0000000000002</v>
      </c>
      <c r="AF46" s="122">
        <f t="shared" si="29"/>
        <v>0.25</v>
      </c>
      <c r="AG46" s="147">
        <f t="shared" si="36"/>
        <v>1332.0000000000002</v>
      </c>
      <c r="AH46" s="123">
        <f t="shared" si="37"/>
        <v>1</v>
      </c>
      <c r="AI46" s="112">
        <f t="shared" si="37"/>
        <v>5328.0000000000009</v>
      </c>
      <c r="AJ46" s="148">
        <f t="shared" si="38"/>
        <v>2664.0000000000005</v>
      </c>
      <c r="AK46" s="147">
        <f t="shared" si="39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13840.198147920741</v>
      </c>
      <c r="J71" s="51">
        <f t="shared" si="44"/>
        <v>13840.198147920741</v>
      </c>
      <c r="K71" s="40">
        <f t="shared" ref="K71:K72" si="47">B71/B$76</f>
        <v>0.48954330520141259</v>
      </c>
      <c r="L71" s="22">
        <f t="shared" si="45"/>
        <v>0.49704428615265711</v>
      </c>
      <c r="M71" s="24">
        <f t="shared" ref="M71:M72" si="48">J71/B$76</f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4"/>
        <v>9576.3301247653417</v>
      </c>
      <c r="K74" s="40">
        <f>B74/B$76</f>
        <v>0.2550027973234395</v>
      </c>
      <c r="L74" s="22">
        <f t="shared" si="45"/>
        <v>0.2388505304348118</v>
      </c>
      <c r="M74" s="24">
        <f>J74/B$76</f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4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0.57212121212121214</v>
      </c>
      <c r="I92" s="22">
        <f t="shared" si="54"/>
        <v>6.2491190448483336E-2</v>
      </c>
      <c r="J92" s="24">
        <f t="shared" si="55"/>
        <v>6.2491190448483336E-2</v>
      </c>
      <c r="K92" s="22">
        <f t="shared" si="56"/>
        <v>0.1092271866949126</v>
      </c>
      <c r="L92" s="22">
        <f t="shared" si="57"/>
        <v>6.2491190448483336E-2</v>
      </c>
      <c r="M92" s="226">
        <f t="shared" si="49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0.67272727272727284</v>
      </c>
      <c r="I98" s="22">
        <f t="shared" si="54"/>
        <v>4.9639894785631404E-2</v>
      </c>
      <c r="J98" s="24">
        <f t="shared" si="55"/>
        <v>4.9639894785631404E-2</v>
      </c>
      <c r="K98" s="22">
        <f t="shared" si="56"/>
        <v>7.3789032789452078E-2</v>
      </c>
      <c r="L98" s="22">
        <f t="shared" si="57"/>
        <v>4.9639894785631404E-2</v>
      </c>
      <c r="M98" s="227">
        <f t="shared" si="49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0.67272727272727284</v>
      </c>
      <c r="I99" s="22">
        <f t="shared" si="54"/>
        <v>6.1396711971701996E-2</v>
      </c>
      <c r="J99" s="24">
        <f t="shared" si="55"/>
        <v>6.1396711971701996E-2</v>
      </c>
      <c r="K99" s="22">
        <f t="shared" si="56"/>
        <v>9.1265382660638092E-2</v>
      </c>
      <c r="L99" s="22">
        <f t="shared" si="57"/>
        <v>6.1396711971701996E-2</v>
      </c>
      <c r="M99" s="227">
        <f t="shared" si="49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0.67272727272727284</v>
      </c>
      <c r="I100" s="22">
        <f t="shared" si="54"/>
        <v>0.31351512496188255</v>
      </c>
      <c r="J100" s="24">
        <f>IF(I$32&lt;=1+I131,I100,L100+J$33*(I100-L100))</f>
        <v>0.31351512496188255</v>
      </c>
      <c r="K100" s="22">
        <f t="shared" si="56"/>
        <v>0.46603599656496048</v>
      </c>
      <c r="L100" s="22">
        <f t="shared" si="57"/>
        <v>0.31351512496188255</v>
      </c>
      <c r="M100" s="227">
        <f t="shared" si="49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9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6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>(B128)</f>
        <v>0.68939859227895406</v>
      </c>
      <c r="L128" s="29">
        <f>IF(L124=L119,0,(L119-L124)/(B119-B124)*K128)</f>
        <v>0.39135214053069445</v>
      </c>
      <c r="M128" s="239">
        <f t="shared" si="66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>(B130)</f>
        <v>2.7034942342398596</v>
      </c>
      <c r="L130" s="29">
        <f>(L119)</f>
        <v>1.8910116675769584</v>
      </c>
      <c r="M130" s="239">
        <f t="shared" si="66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 t="shared" ref="AC6:AC29" si="7">$M6*AB6*4</f>
        <v>7.9786737235367361E-3</v>
      </c>
      <c r="AD6" s="116">
        <v>0.33</v>
      </c>
      <c r="AE6" s="121">
        <f t="shared" ref="AE6:AE29" si="8"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4883.6953495484686</v>
      </c>
      <c r="U7" s="222">
        <v>1</v>
      </c>
      <c r="V7" s="56"/>
      <c r="W7" s="115"/>
      <c r="X7" s="124">
        <v>4</v>
      </c>
      <c r="Y7" s="183">
        <f t="shared" ref="Y7:Y29" si="9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4.9988723536737237E-2</v>
      </c>
      <c r="AH7" s="123">
        <f t="shared" ref="AH7:AH30" si="12">SUM(Z7,AB7,AD7,AF7)</f>
        <v>1</v>
      </c>
      <c r="AI7" s="183">
        <f t="shared" ref="AI7:AI30" si="13">SUM(AA7,AC7,AE7,AG7)/4</f>
        <v>1.2497180884184309E-2</v>
      </c>
      <c r="AJ7" s="120">
        <f t="shared" ref="AJ7:AJ31" si="14">(AA7+AC7)/2</f>
        <v>0</v>
      </c>
      <c r="AK7" s="119">
        <f t="shared" ref="AK7:AK31" si="15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2279.4359789650775</v>
      </c>
      <c r="U8" s="222">
        <v>2</v>
      </c>
      <c r="V8" s="184"/>
      <c r="W8" s="115"/>
      <c r="X8" s="124">
        <v>1</v>
      </c>
      <c r="Y8" s="183">
        <f t="shared" si="9"/>
        <v>0.84067359410958908</v>
      </c>
      <c r="Z8" s="125">
        <f>IF($Y8=0,0,AA8/$Y8)</f>
        <v>0.65749727898114607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0.55274060063835528</v>
      </c>
      <c r="AB8" s="125">
        <f>IF($Y8=0,0,AC8/$Y8)</f>
        <v>0.34250272101885387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0.2879329934712338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0.21016839852739727</v>
      </c>
      <c r="AJ8" s="120">
        <f t="shared" si="14"/>
        <v>0.42033679705479454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0.65749727898114607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7.2634064211501467E-2</v>
      </c>
      <c r="AB9" s="125">
        <f>IF($Y9=0,0,AC9/$Y9)</f>
        <v>0.34250272101885393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3.7836452600453693E-2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1.3663543040216646E-2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1.3663543040216646E-2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5.4654172160866585E-2</v>
      </c>
      <c r="Z10" s="125">
        <f>IF($Y10=0,0,AA10/$Y10)</f>
        <v>0.65749727898114607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3.5934969480736885E-2</v>
      </c>
      <c r="AB10" s="125">
        <f>IF($Y10=0,0,AC10/$Y10)</f>
        <v>0.34250272101885393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1.87192026801297E-2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1.3663543040216646E-2</v>
      </c>
      <c r="AJ10" s="120">
        <f t="shared" si="14"/>
        <v>2.7327086080433292E-2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8734.4862069534993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68199.931755007638</v>
      </c>
      <c r="T23" s="179">
        <f>SUM(T7:T22)</f>
        <v>67770.469451347803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9.7342070821537525E-3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9.7342070821537525E-3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3.893682832861501E-2</v>
      </c>
      <c r="Z27" s="116">
        <v>0.25</v>
      </c>
      <c r="AA27" s="121">
        <f t="shared" si="16"/>
        <v>9.7342070821537525E-3</v>
      </c>
      <c r="AB27" s="116">
        <v>0.25</v>
      </c>
      <c r="AC27" s="121">
        <f t="shared" si="7"/>
        <v>9.7342070821537525E-3</v>
      </c>
      <c r="AD27" s="116">
        <v>0.25</v>
      </c>
      <c r="AE27" s="121">
        <f t="shared" si="8"/>
        <v>9.7342070821537525E-3</v>
      </c>
      <c r="AF27" s="122">
        <f t="shared" si="10"/>
        <v>0.25</v>
      </c>
      <c r="AG27" s="121">
        <f t="shared" si="11"/>
        <v>9.7342070821537525E-3</v>
      </c>
      <c r="AH27" s="123">
        <f t="shared" si="12"/>
        <v>1</v>
      </c>
      <c r="AI27" s="183">
        <f t="shared" si="13"/>
        <v>9.7342070821537525E-3</v>
      </c>
      <c r="AJ27" s="120">
        <f t="shared" si="14"/>
        <v>9.7342070821537525E-3</v>
      </c>
      <c r="AK27" s="119">
        <f t="shared" si="15"/>
        <v>9.7342070821537525E-3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0.20192986581609679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0.20192986581609679</v>
      </c>
      <c r="N29" s="228"/>
      <c r="P29" s="22"/>
      <c r="V29" s="56"/>
      <c r="W29" s="110"/>
      <c r="X29" s="118"/>
      <c r="Y29" s="183">
        <f t="shared" si="9"/>
        <v>0.80771946326438715</v>
      </c>
      <c r="Z29" s="116">
        <v>0.25</v>
      </c>
      <c r="AA29" s="121">
        <f t="shared" si="16"/>
        <v>0.20192986581609679</v>
      </c>
      <c r="AB29" s="116">
        <v>0.25</v>
      </c>
      <c r="AC29" s="121">
        <f t="shared" si="7"/>
        <v>0.20192986581609679</v>
      </c>
      <c r="AD29" s="116">
        <v>0.25</v>
      </c>
      <c r="AE29" s="121">
        <f t="shared" si="8"/>
        <v>0.20192986581609679</v>
      </c>
      <c r="AF29" s="122">
        <f t="shared" si="10"/>
        <v>0.25</v>
      </c>
      <c r="AG29" s="121">
        <f t="shared" si="11"/>
        <v>0.20192986581609679</v>
      </c>
      <c r="AH29" s="123">
        <f t="shared" si="12"/>
        <v>1</v>
      </c>
      <c r="AI29" s="183">
        <f t="shared" si="13"/>
        <v>0.20192986581609679</v>
      </c>
      <c r="AJ29" s="120">
        <f t="shared" si="14"/>
        <v>0.20192986581609679</v>
      </c>
      <c r="AK29" s="119">
        <f t="shared" si="15"/>
        <v>0.20192986581609679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1.9114194631821417</v>
      </c>
      <c r="J30" s="230">
        <f>IF(I$32&lt;=1,I30,1-SUM(J6:J29))</f>
        <v>0.39360821268825985</v>
      </c>
      <c r="K30" s="22">
        <f t="shared" si="4"/>
        <v>0.58958408107098381</v>
      </c>
      <c r="L30" s="22">
        <f>IF(L124=L119,0,IF(K30="",0,(L119-L124)/(B119-B124)*K30))</f>
        <v>0.36978148721384485</v>
      </c>
      <c r="M30" s="175">
        <f t="shared" si="6"/>
        <v>0.39360821268825985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1.5744328507530394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0.2012286426996511</v>
      </c>
      <c r="AC30" s="187">
        <f>IF(AC79*4/$I$83+SUM(AC6:AC29)&lt;1,AC79*4/$I$83,1-SUM(AC6:AC29))</f>
        <v>0.31682098557877647</v>
      </c>
      <c r="AD30" s="122">
        <f>IF($Y30=0,0,AE30/($Y$30))</f>
        <v>0.41526083125284924</v>
      </c>
      <c r="AE30" s="187">
        <f>IF(AE79*4/$I$83+SUM(AE6:AE29)&lt;1,AE79*4/$I$83,1-SUM(AE6:AE29))</f>
        <v>0.65380029435550024</v>
      </c>
      <c r="AF30" s="122">
        <f>IF($Y30=0,0,AG30/($Y$30))</f>
        <v>0.38351052604749991</v>
      </c>
      <c r="AG30" s="187">
        <f>IF(AG79*4/$I$83+SUM(AG6:AG29)&lt;1,AG79*4/$I$83,1-SUM(AG6:AG29))</f>
        <v>0.60381157081876302</v>
      </c>
      <c r="AH30" s="123">
        <f t="shared" si="12"/>
        <v>1.0000000000000002</v>
      </c>
      <c r="AI30" s="183">
        <f t="shared" si="13"/>
        <v>0.39360821268825996</v>
      </c>
      <c r="AJ30" s="120">
        <f t="shared" si="14"/>
        <v>0.15841049278938824</v>
      </c>
      <c r="AK30" s="119">
        <f t="shared" si="15"/>
        <v>0.62880593258713158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3.1405221394202321E-2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2.5483258854588065</v>
      </c>
      <c r="J32" s="17"/>
      <c r="L32" s="22">
        <f>SUM(L6:L30)</f>
        <v>0.96859477860579768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18890.221883721082</v>
      </c>
      <c r="T32" s="233">
        <f t="shared" si="50"/>
        <v>19319.684187380917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0.1989465224773305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6372</v>
      </c>
      <c r="J37" s="38">
        <f t="shared" ref="J37:J49" si="53">J91*I$83</f>
        <v>6371.9999999999991</v>
      </c>
      <c r="K37" s="40">
        <f t="shared" ref="K37:K49" si="54">(B37/B$65)</f>
        <v>0.12662739654072713</v>
      </c>
      <c r="L37" s="22">
        <f t="shared" ref="L37:L49" si="55">(K37*H37)</f>
        <v>0.11953626233444641</v>
      </c>
      <c r="M37" s="24">
        <f t="shared" ref="M37:M49" si="56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2362.4862069534997</v>
      </c>
      <c r="K38" s="40">
        <f t="shared" si="54"/>
        <v>5.6278842906989833E-2</v>
      </c>
      <c r="L38" s="22">
        <f t="shared" si="55"/>
        <v>5.31272277041984E-2</v>
      </c>
      <c r="M38" s="24">
        <f t="shared" si="56"/>
        <v>4.4319330037022091E-2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2362.4862069534997</v>
      </c>
      <c r="AH38" s="123">
        <f t="shared" ref="AH38:AI58" si="61">SUM(Z38,AB38,AD38,AF38)</f>
        <v>1</v>
      </c>
      <c r="AI38" s="112">
        <f t="shared" si="61"/>
        <v>2362.4862069534997</v>
      </c>
      <c r="AJ38" s="148">
        <f t="shared" ref="AJ38:AJ64" si="62">(AA38+AC38)</f>
        <v>0</v>
      </c>
      <c r="AK38" s="147">
        <f t="shared" ref="AK38:AK64" si="63">(AE38+AG38)</f>
        <v>2362.4862069534997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0.65749727898114607</v>
      </c>
      <c r="AA39" s="147">
        <f t="shared" ref="AA39:AA64" si="64">$J39*Z39</f>
        <v>0</v>
      </c>
      <c r="AB39" s="122">
        <f>AB8</f>
        <v>0.34250272101885387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0.65749727898114607</v>
      </c>
      <c r="AA40" s="147">
        <f t="shared" si="64"/>
        <v>0</v>
      </c>
      <c r="AB40" s="122">
        <f>AB9</f>
        <v>0.34250272101885393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2100</v>
      </c>
      <c r="J42" s="38">
        <f t="shared" si="53"/>
        <v>2099.9999999999995</v>
      </c>
      <c r="K42" s="40">
        <f t="shared" si="54"/>
        <v>2.8139421453494916E-2</v>
      </c>
      <c r="L42" s="22">
        <f t="shared" si="55"/>
        <v>3.9395190034892884E-2</v>
      </c>
      <c r="M42" s="24">
        <f t="shared" si="56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524.99999999999989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1049.9999999999998</v>
      </c>
      <c r="AF42" s="122">
        <f t="shared" si="57"/>
        <v>0.25</v>
      </c>
      <c r="AG42" s="147">
        <f t="shared" si="60"/>
        <v>524.99999999999989</v>
      </c>
      <c r="AH42" s="123">
        <f t="shared" si="61"/>
        <v>1</v>
      </c>
      <c r="AI42" s="112">
        <f t="shared" si="61"/>
        <v>2099.9999999999995</v>
      </c>
      <c r="AJ42" s="148">
        <f t="shared" si="62"/>
        <v>524.99999999999989</v>
      </c>
      <c r="AK42" s="147">
        <f t="shared" si="63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179.43597896507794</v>
      </c>
      <c r="K43" s="40">
        <f t="shared" si="54"/>
        <v>3.0015382883727911E-3</v>
      </c>
      <c r="L43" s="22">
        <f t="shared" si="55"/>
        <v>4.2021536037219077E-3</v>
      </c>
      <c r="M43" s="24">
        <f t="shared" si="56"/>
        <v>3.3661497573458511E-3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44.858994741269484</v>
      </c>
      <c r="AB43" s="116">
        <v>0.25</v>
      </c>
      <c r="AC43" s="147">
        <f t="shared" si="65"/>
        <v>44.858994741269484</v>
      </c>
      <c r="AD43" s="116">
        <v>0.25</v>
      </c>
      <c r="AE43" s="147">
        <f t="shared" si="66"/>
        <v>44.858994741269484</v>
      </c>
      <c r="AF43" s="122">
        <f t="shared" si="57"/>
        <v>0.25</v>
      </c>
      <c r="AG43" s="147">
        <f t="shared" si="60"/>
        <v>44.858994741269484</v>
      </c>
      <c r="AH43" s="123">
        <f t="shared" si="61"/>
        <v>1</v>
      </c>
      <c r="AI43" s="112">
        <f t="shared" si="61"/>
        <v>179.43597896507794</v>
      </c>
      <c r="AJ43" s="148">
        <f t="shared" si="62"/>
        <v>89.717989482538968</v>
      </c>
      <c r="AK43" s="147">
        <f t="shared" si="63"/>
        <v>89.717989482538968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3063.6000000000004</v>
      </c>
      <c r="J44" s="38">
        <f t="shared" si="53"/>
        <v>3063.6000000000004</v>
      </c>
      <c r="K44" s="40">
        <f t="shared" si="54"/>
        <v>5.1776535474430646E-2</v>
      </c>
      <c r="L44" s="22">
        <f t="shared" si="55"/>
        <v>5.747195437661802E-2</v>
      </c>
      <c r="M44" s="24">
        <f t="shared" si="56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765.90000000000009</v>
      </c>
      <c r="AB44" s="116">
        <v>0.25</v>
      </c>
      <c r="AC44" s="147">
        <f t="shared" si="65"/>
        <v>765.90000000000009</v>
      </c>
      <c r="AD44" s="116">
        <v>0.25</v>
      </c>
      <c r="AE44" s="147">
        <f t="shared" si="66"/>
        <v>765.90000000000009</v>
      </c>
      <c r="AF44" s="122">
        <f t="shared" si="57"/>
        <v>0.25</v>
      </c>
      <c r="AG44" s="147">
        <f t="shared" si="60"/>
        <v>765.90000000000009</v>
      </c>
      <c r="AH44" s="123">
        <f t="shared" si="61"/>
        <v>1</v>
      </c>
      <c r="AI44" s="112">
        <f t="shared" si="61"/>
        <v>3063.6000000000004</v>
      </c>
      <c r="AJ44" s="148">
        <f t="shared" si="62"/>
        <v>1531.8000000000002</v>
      </c>
      <c r="AK44" s="147">
        <f t="shared" si="63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2442</v>
      </c>
      <c r="J46" s="38">
        <f t="shared" si="53"/>
        <v>2442</v>
      </c>
      <c r="K46" s="40">
        <f t="shared" si="54"/>
        <v>4.1271151465125874E-2</v>
      </c>
      <c r="L46" s="22">
        <f t="shared" si="55"/>
        <v>4.5810978126289724E-2</v>
      </c>
      <c r="M46" s="24">
        <f t="shared" si="56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610.5</v>
      </c>
      <c r="AB46" s="116">
        <v>0.25</v>
      </c>
      <c r="AC46" s="147">
        <f t="shared" si="65"/>
        <v>610.5</v>
      </c>
      <c r="AD46" s="116">
        <v>0.25</v>
      </c>
      <c r="AE46" s="147">
        <f t="shared" si="66"/>
        <v>610.5</v>
      </c>
      <c r="AF46" s="122">
        <f t="shared" si="57"/>
        <v>0.25</v>
      </c>
      <c r="AG46" s="147">
        <f t="shared" si="60"/>
        <v>610.5</v>
      </c>
      <c r="AH46" s="123">
        <f t="shared" si="61"/>
        <v>1</v>
      </c>
      <c r="AI46" s="112">
        <f t="shared" si="61"/>
        <v>2442</v>
      </c>
      <c r="AJ46" s="148">
        <f t="shared" si="62"/>
        <v>1221</v>
      </c>
      <c r="AK46" s="147">
        <f t="shared" si="63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58034.079999999994</v>
      </c>
      <c r="J65" s="39">
        <f>SUM(J37:J64)</f>
        <v>60104.002185918573</v>
      </c>
      <c r="K65" s="40">
        <f>SUM(K37:K64)</f>
        <v>1</v>
      </c>
      <c r="L65" s="22">
        <f>SUM(L37:L64)</f>
        <v>1.1371718005477807</v>
      </c>
      <c r="M65" s="24">
        <f>SUM(M37:M64)</f>
        <v>1.1275278990342281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8442.1589947412685</v>
      </c>
      <c r="AB65" s="137"/>
      <c r="AC65" s="153">
        <f>SUM(AC37:AC64)</f>
        <v>7917.1589947412695</v>
      </c>
      <c r="AD65" s="137"/>
      <c r="AE65" s="153">
        <f>SUM(AE37:AE64)</f>
        <v>8967.1589947412685</v>
      </c>
      <c r="AF65" s="137"/>
      <c r="AG65" s="153">
        <f>SUM(AG37:AG64)</f>
        <v>17176.645201694766</v>
      </c>
      <c r="AH65" s="137"/>
      <c r="AI65" s="153">
        <f>SUM(AI37:AI64)</f>
        <v>42503.122185918575</v>
      </c>
      <c r="AJ65" s="153">
        <f>SUM(AJ37:AJ64)</f>
        <v>16359.317989482539</v>
      </c>
      <c r="AK65" s="153">
        <f>SUM(AK37:AK64)</f>
        <v>26143.804196436038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13166.277857136129</v>
      </c>
      <c r="K72" s="40">
        <f t="shared" si="78"/>
        <v>0.52046673920384201</v>
      </c>
      <c r="L72" s="22">
        <f t="shared" si="76"/>
        <v>0.2653195192458877</v>
      </c>
      <c r="M72" s="24">
        <f t="shared" si="79"/>
        <v>0.24699429439718096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37123.906454766555</v>
      </c>
      <c r="J74" s="51">
        <f t="shared" si="75"/>
        <v>7644.7241168823402</v>
      </c>
      <c r="K74" s="40">
        <f>B74/B$76</f>
        <v>0.1301917232581698</v>
      </c>
      <c r="L74" s="22">
        <f t="shared" si="76"/>
        <v>0.13473075254527811</v>
      </c>
      <c r="M74" s="24">
        <f>J74/B$76</f>
        <v>0.14341207588043259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1538.3374578535222</v>
      </c>
      <c r="AD74" s="156"/>
      <c r="AE74" s="147">
        <f>AE30*$I$83/4</f>
        <v>3174.5544914752645</v>
      </c>
      <c r="AF74" s="156"/>
      <c r="AG74" s="147">
        <f>AG30*$I$83/4</f>
        <v>2931.8321675535553</v>
      </c>
      <c r="AH74" s="155"/>
      <c r="AI74" s="147">
        <f>SUM(AA74,AC74,AE74,AG74)</f>
        <v>7644.7241168823421</v>
      </c>
      <c r="AJ74" s="148">
        <f>(AA74+AC74)</f>
        <v>1538.3374578535222</v>
      </c>
      <c r="AK74" s="147">
        <f>(AE74+AG74)</f>
        <v>6106.3866590288198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12231.885256265759</v>
      </c>
      <c r="AB75" s="158"/>
      <c r="AC75" s="149">
        <f>AA75+AC65-SUM(AC70,AC74)</f>
        <v>13383.163406845146</v>
      </c>
      <c r="AD75" s="158"/>
      <c r="AE75" s="149">
        <f>AC75+AE65-SUM(AE70,AE74)</f>
        <v>13948.22452380279</v>
      </c>
      <c r="AF75" s="158"/>
      <c r="AG75" s="149">
        <f>IF(SUM(AG6:AG29)+((AG65-AG70-$J$75)*4/I$83)&lt;1,0,AG65-AG70-$J$75-(1-SUM(AG6:AG29))*I$83/4)</f>
        <v>9017.2696478328508</v>
      </c>
      <c r="AH75" s="134"/>
      <c r="AI75" s="149">
        <f>AI76-SUM(AI70,AI74)</f>
        <v>13948.224523802794</v>
      </c>
      <c r="AJ75" s="151">
        <f>AJ76-SUM(AJ70,AJ74)</f>
        <v>4365.893759012295</v>
      </c>
      <c r="AK75" s="149">
        <f>AJ75+AK76-SUM(AK70,AK74)</f>
        <v>13948.22452380279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58034.079999999994</v>
      </c>
      <c r="J76" s="51">
        <f t="shared" si="75"/>
        <v>60104.00218591858</v>
      </c>
      <c r="K76" s="40">
        <f>SUM(K70:K75)</f>
        <v>1.310443569453007</v>
      </c>
      <c r="L76" s="22">
        <f>SUM(L70:L75)</f>
        <v>1.1371718005477807</v>
      </c>
      <c r="M76" s="24">
        <f>SUM(M70:M75)</f>
        <v>1.1275278990342286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8442.1589947412685</v>
      </c>
      <c r="AB76" s="137"/>
      <c r="AC76" s="153">
        <f>AC65</f>
        <v>7917.1589947412695</v>
      </c>
      <c r="AD76" s="137"/>
      <c r="AE76" s="153">
        <f>AE65</f>
        <v>8967.1589947412685</v>
      </c>
      <c r="AF76" s="137"/>
      <c r="AG76" s="153">
        <f>AG65</f>
        <v>17176.645201694766</v>
      </c>
      <c r="AH76" s="137"/>
      <c r="AI76" s="153">
        <f>SUM(AA76,AC76,AE76,AG76)</f>
        <v>42503.122185918575</v>
      </c>
      <c r="AJ76" s="154">
        <f>SUM(AA76,AC76)</f>
        <v>16359.317989482537</v>
      </c>
      <c r="AK76" s="154">
        <f>SUM(AE76,AG76)</f>
        <v>26143.804196436035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-7.9535218807364638E-2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9017.2696478328508</v>
      </c>
      <c r="AB78" s="112"/>
      <c r="AC78" s="112">
        <f>IF(AA75&lt;0,0,AA75)</f>
        <v>12231.885256265759</v>
      </c>
      <c r="AD78" s="112"/>
      <c r="AE78" s="112">
        <f>AC75</f>
        <v>13383.163406845146</v>
      </c>
      <c r="AF78" s="112"/>
      <c r="AG78" s="112">
        <f>AE75</f>
        <v>13948.22452380279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12231.885256265759</v>
      </c>
      <c r="AB79" s="112"/>
      <c r="AC79" s="112">
        <f>AA79-AA74+AC65-AC70</f>
        <v>14921.500864698668</v>
      </c>
      <c r="AD79" s="112"/>
      <c r="AE79" s="112">
        <f>AC79-AC74+AE65-AE70</f>
        <v>17122.779015278054</v>
      </c>
      <c r="AF79" s="112"/>
      <c r="AG79" s="112">
        <f>AE79-AE74+AG65-AG70</f>
        <v>25897.326339189196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0.57212121212121214</v>
      </c>
      <c r="I91" s="22">
        <f t="shared" ref="I91" si="82">(D91*H91)</f>
        <v>0.3280787498545375</v>
      </c>
      <c r="J91" s="24">
        <f>IF(I$32&lt;=1+I$131,I91,L91+J$33*(I91-L91))</f>
        <v>0.3280787498545375</v>
      </c>
      <c r="K91" s="22">
        <f t="shared" ref="K91" si="83">IF(B91="",0,B91)</f>
        <v>0.57344273014829117</v>
      </c>
      <c r="L91" s="22">
        <f t="shared" ref="L91" si="84">(K91*H91)</f>
        <v>0.3280787498545375</v>
      </c>
      <c r="M91" s="226">
        <f t="shared" si="80"/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0.57212121212121214</v>
      </c>
      <c r="I92" s="22">
        <f t="shared" ref="I92:I118" si="88">(D92*H92)</f>
        <v>2.4302129618854619E-2</v>
      </c>
      <c r="J92" s="24">
        <f t="shared" ref="J92:J118" si="89">IF(I$32&lt;=1+I$131,I92,L92+J$33*(I92-L92))</f>
        <v>0.12163865683080546</v>
      </c>
      <c r="K92" s="22">
        <f t="shared" ref="K92:K118" si="90">IF(B92="",0,B92)</f>
        <v>0.25486343562146274</v>
      </c>
      <c r="L92" s="22">
        <f t="shared" ref="L92:L118" si="91">(K92*H92)</f>
        <v>0.14581277771312778</v>
      </c>
      <c r="M92" s="226">
        <f t="shared" ref="M92:M118" si="92">(J92)</f>
        <v>0.12163865683080546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0.84848484848484851</v>
      </c>
      <c r="I96" s="22">
        <f t="shared" si="88"/>
        <v>0.10812388177880237</v>
      </c>
      <c r="J96" s="24">
        <f t="shared" si="89"/>
        <v>0.10812388177880237</v>
      </c>
      <c r="K96" s="22">
        <f t="shared" si="90"/>
        <v>0.12743171781073137</v>
      </c>
      <c r="L96" s="22">
        <f t="shared" si="91"/>
        <v>0.10812388177880237</v>
      </c>
      <c r="M96" s="226">
        <f t="shared" si="92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9.238721226897029E-3</v>
      </c>
      <c r="K97" s="22">
        <f t="shared" si="90"/>
        <v>1.3592716566478013E-2</v>
      </c>
      <c r="L97" s="22">
        <f t="shared" si="91"/>
        <v>1.1533214056405587E-2</v>
      </c>
      <c r="M97" s="226">
        <f t="shared" si="92"/>
        <v>9.238721226897029E-3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0.67272727272727284</v>
      </c>
      <c r="I98" s="22">
        <f t="shared" si="88"/>
        <v>0.15773729724644717</v>
      </c>
      <c r="J98" s="24">
        <f t="shared" si="89"/>
        <v>0.15773729724644717</v>
      </c>
      <c r="K98" s="22">
        <f t="shared" si="90"/>
        <v>0.23447436077174574</v>
      </c>
      <c r="L98" s="22">
        <f t="shared" si="91"/>
        <v>0.15773729724644717</v>
      </c>
      <c r="M98" s="226">
        <f t="shared" si="92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0.67272727272727284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0.67272727272727284</v>
      </c>
      <c r="I100" s="22">
        <f t="shared" si="88"/>
        <v>0.12573262823992165</v>
      </c>
      <c r="J100" s="24">
        <f t="shared" si="89"/>
        <v>0.12573262823992165</v>
      </c>
      <c r="K100" s="22">
        <f t="shared" si="90"/>
        <v>0.1868998527890727</v>
      </c>
      <c r="L100" s="22">
        <f t="shared" si="91"/>
        <v>0.12573262823992165</v>
      </c>
      <c r="M100" s="226">
        <f t="shared" si="92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2.9880333357435997</v>
      </c>
      <c r="J119" s="24">
        <f>SUM(J91:J118)</f>
        <v>3.0946085841824482</v>
      </c>
      <c r="K119" s="22">
        <f>SUM(K91:K118)</f>
        <v>4.5285834330792314</v>
      </c>
      <c r="L119" s="22">
        <f>SUM(L91:L118)</f>
        <v>3.1210771978942788</v>
      </c>
      <c r="M119" s="57">
        <f t="shared" si="80"/>
        <v>3.0946085841824482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0.67789955737707164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0.72819489656331715</v>
      </c>
      <c r="M126" s="239">
        <f t="shared" si="93"/>
        <v>0.67789955737707164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1.9114194631821417</v>
      </c>
      <c r="J128" s="227">
        <f>(J30)</f>
        <v>0.39360821268825985</v>
      </c>
      <c r="K128" s="29">
        <f>(B128)</f>
        <v>0.58958408107098381</v>
      </c>
      <c r="L128" s="29">
        <f>IF(L124=L119,0,(L119-L124)/(B119-B124)*K128)</f>
        <v>0.36978148721384485</v>
      </c>
      <c r="M128" s="239">
        <f t="shared" si="93"/>
        <v>0.39360821268825985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2.9880333357435997</v>
      </c>
      <c r="J130" s="227">
        <f>(J119)</f>
        <v>3.0946085841824482</v>
      </c>
      <c r="K130" s="29">
        <f>(B130)</f>
        <v>4.5285834330792314</v>
      </c>
      <c r="L130" s="29">
        <f>(L119)</f>
        <v>3.1210771978942788</v>
      </c>
      <c r="M130" s="239">
        <f t="shared" si="93"/>
        <v>3.0946085841824482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0.21829204499234134</v>
      </c>
      <c r="M131" s="236">
        <f>IF(I131&lt;SUM(M126:M127),0,I131-(SUM(M126:M127)))</f>
        <v>0.26858738417858685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 t="shared" ref="AC6:AC29" si="7">$M6*AB6*4</f>
        <v>2.7355452766411673E-2</v>
      </c>
      <c r="AD6" s="156">
        <f>Poor!AD6</f>
        <v>0.33</v>
      </c>
      <c r="AE6" s="121">
        <f t="shared" ref="AE6:AE29" si="8"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0.12051667674790961</v>
      </c>
      <c r="AH7" s="123">
        <f t="shared" ref="AH7:AH30" si="12">SUM(Z7,AB7,AD7,AF7)</f>
        <v>1</v>
      </c>
      <c r="AI7" s="183">
        <f t="shared" ref="AI7:AI30" si="13">SUM(AA7,AC7,AE7,AG7)/4</f>
        <v>3.0129169186977403E-2</v>
      </c>
      <c r="AJ7" s="120">
        <f t="shared" ref="AJ7:AJ31" si="14">(AA7+AC7)/2</f>
        <v>0</v>
      </c>
      <c r="AK7" s="119">
        <f t="shared" ref="AK7:AK31" si="15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9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6.327115119778072E-2</v>
      </c>
      <c r="AJ8" s="120">
        <f t="shared" si="14"/>
        <v>0.12654230239556144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0.10820227787337594</v>
      </c>
      <c r="AJ10" s="120">
        <f t="shared" si="14"/>
        <v>0.21640455574675188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 t="shared" si="7"/>
        <v>1.5364247792944888E-2</v>
      </c>
      <c r="AD27" s="156">
        <f>Poor!AD27</f>
        <v>0.25</v>
      </c>
      <c r="AE27" s="121">
        <f t="shared" si="8"/>
        <v>1.5364247792944888E-2</v>
      </c>
      <c r="AF27" s="122">
        <f t="shared" si="10"/>
        <v>0.25</v>
      </c>
      <c r="AG27" s="121">
        <f t="shared" si="11"/>
        <v>1.5364247792944888E-2</v>
      </c>
      <c r="AH27" s="123">
        <f t="shared" si="12"/>
        <v>1</v>
      </c>
      <c r="AI27" s="183">
        <f t="shared" si="13"/>
        <v>1.5364247792944888E-2</v>
      </c>
      <c r="AJ27" s="120">
        <f t="shared" si="14"/>
        <v>1.5364247792944888E-2</v>
      </c>
      <c r="AK27" s="119">
        <f t="shared" si="15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9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 t="shared" si="7"/>
        <v>0.27830080829522713</v>
      </c>
      <c r="AD29" s="156">
        <f>Poor!AD29</f>
        <v>0.25</v>
      </c>
      <c r="AE29" s="121">
        <f t="shared" si="8"/>
        <v>0.27830080829522713</v>
      </c>
      <c r="AF29" s="122">
        <f t="shared" si="10"/>
        <v>0.25</v>
      </c>
      <c r="AG29" s="121">
        <f t="shared" si="11"/>
        <v>0.27830080829522713</v>
      </c>
      <c r="AH29" s="123">
        <f t="shared" si="12"/>
        <v>1</v>
      </c>
      <c r="AI29" s="183">
        <f t="shared" si="13"/>
        <v>0.27830080829522713</v>
      </c>
      <c r="AJ29" s="120">
        <f t="shared" si="14"/>
        <v>0.27830080829522713</v>
      </c>
      <c r="AK29" s="119">
        <f t="shared" si="15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2"/>
        <v>0.99999999999999978</v>
      </c>
      <c r="AI30" s="183">
        <f t="shared" si="13"/>
        <v>0.31389311479323018</v>
      </c>
      <c r="AJ30" s="120">
        <f t="shared" si="14"/>
        <v>0.15385900434865241</v>
      </c>
      <c r="AK30" s="119">
        <f t="shared" si="15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15104</v>
      </c>
      <c r="J37" s="38">
        <f>J91*I$83</f>
        <v>15104</v>
      </c>
      <c r="K37" s="40">
        <f>(B37/B$65)</f>
        <v>0.186328170490276</v>
      </c>
      <c r="L37" s="22">
        <f t="shared" ref="L37" si="28"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9440</v>
      </c>
      <c r="J38" s="38">
        <f t="shared" ref="J38:J64" si="32">J92*I$83</f>
        <v>5610.6619276601214</v>
      </c>
      <c r="K38" s="40">
        <f t="shared" ref="K38:K64" si="33">(B38/B$65)</f>
        <v>6.9873063933853494E-2</v>
      </c>
      <c r="L38" s="22">
        <f t="shared" ref="L38:L64" si="34">(K38*H38)</f>
        <v>6.5960172353557694E-2</v>
      </c>
      <c r="M38" s="24">
        <f t="shared" ref="M38:M64" si="35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5610.6619276601214</v>
      </c>
      <c r="AH38" s="123">
        <f t="shared" ref="AH38:AI58" si="37">SUM(Z38,AB38,AD38,AF38)</f>
        <v>1</v>
      </c>
      <c r="AI38" s="112">
        <f t="shared" si="37"/>
        <v>5610.6619276601214</v>
      </c>
      <c r="AJ38" s="148">
        <f t="shared" ref="AJ38:AJ64" si="38">(AA38+AC38)</f>
        <v>0</v>
      </c>
      <c r="AK38" s="147">
        <f t="shared" ref="AK38:AK64" si="39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1510.3999999999999</v>
      </c>
      <c r="J39" s="38">
        <f t="shared" si="32"/>
        <v>1510.3999999999999</v>
      </c>
      <c r="K39" s="40">
        <f t="shared" si="33"/>
        <v>1.8632817049027601E-2</v>
      </c>
      <c r="L39" s="22">
        <f t="shared" si="34"/>
        <v>1.7589379294282056E-2</v>
      </c>
      <c r="M39" s="24">
        <f t="shared" si="35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40">$J39*Z39</f>
        <v>1041.3415507225723</v>
      </c>
      <c r="AB39" s="122">
        <f>AB8</f>
        <v>0.31055246906609357</v>
      </c>
      <c r="AC39" s="147">
        <f t="shared" ref="AC39:AC64" si="41">$J39*AB39</f>
        <v>469.05844927742771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1510.4</v>
      </c>
      <c r="AJ39" s="148">
        <f t="shared" si="38"/>
        <v>1510.4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40"/>
        <v>1057.6125124526127</v>
      </c>
      <c r="AB40" s="122">
        <f>AB9</f>
        <v>0.31055246906609357</v>
      </c>
      <c r="AC40" s="147">
        <f t="shared" si="41"/>
        <v>476.38748754738759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3714.1334099940605</v>
      </c>
      <c r="K41" s="40">
        <f t="shared" si="33"/>
        <v>2.79492255735414E-2</v>
      </c>
      <c r="L41" s="22">
        <f t="shared" si="34"/>
        <v>4.2650518225224178E-2</v>
      </c>
      <c r="M41" s="24">
        <f t="shared" si="35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3714.1334099940605</v>
      </c>
      <c r="AH41" s="123">
        <f t="shared" si="37"/>
        <v>1</v>
      </c>
      <c r="AI41" s="112">
        <f t="shared" si="37"/>
        <v>3714.1334099940605</v>
      </c>
      <c r="AJ41" s="148">
        <f t="shared" si="38"/>
        <v>0</v>
      </c>
      <c r="AK41" s="147">
        <f t="shared" si="39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24150</v>
      </c>
      <c r="J42" s="38">
        <f t="shared" si="32"/>
        <v>24149.999999999996</v>
      </c>
      <c r="K42" s="40">
        <f t="shared" si="33"/>
        <v>0.20088505880982882</v>
      </c>
      <c r="L42" s="22">
        <f t="shared" si="34"/>
        <v>0.28123908233376033</v>
      </c>
      <c r="M42" s="24">
        <f t="shared" si="35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6037.4999999999991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12074.999999999998</v>
      </c>
      <c r="AF42" s="122">
        <f t="shared" si="29"/>
        <v>0.25</v>
      </c>
      <c r="AG42" s="147">
        <f t="shared" si="36"/>
        <v>6037.4999999999991</v>
      </c>
      <c r="AH42" s="123">
        <f t="shared" si="37"/>
        <v>1</v>
      </c>
      <c r="AI42" s="112">
        <f t="shared" si="37"/>
        <v>24149.999999999996</v>
      </c>
      <c r="AJ42" s="148">
        <f t="shared" si="38"/>
        <v>6037.4999999999991</v>
      </c>
      <c r="AK42" s="147">
        <f t="shared" si="39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3549.4394208658832</v>
      </c>
      <c r="K43" s="40">
        <f t="shared" si="33"/>
        <v>2.9113776639105624E-2</v>
      </c>
      <c r="L43" s="22">
        <f t="shared" si="34"/>
        <v>4.075928729474787E-2</v>
      </c>
      <c r="M43" s="24">
        <f t="shared" si="35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887.35985521647081</v>
      </c>
      <c r="AB43" s="156">
        <f>Poor!AB43</f>
        <v>0.25</v>
      </c>
      <c r="AC43" s="147">
        <f t="shared" si="41"/>
        <v>887.35985521647081</v>
      </c>
      <c r="AD43" s="156">
        <f>Poor!AD43</f>
        <v>0.25</v>
      </c>
      <c r="AE43" s="147">
        <f t="shared" si="42"/>
        <v>887.35985521647081</v>
      </c>
      <c r="AF43" s="122">
        <f t="shared" si="29"/>
        <v>0.25</v>
      </c>
      <c r="AG43" s="147">
        <f t="shared" si="36"/>
        <v>887.35985521647081</v>
      </c>
      <c r="AH43" s="123">
        <f t="shared" si="37"/>
        <v>1</v>
      </c>
      <c r="AI43" s="112">
        <f t="shared" si="37"/>
        <v>3549.4394208658832</v>
      </c>
      <c r="AJ43" s="148">
        <f t="shared" si="38"/>
        <v>1774.7197104329416</v>
      </c>
      <c r="AK43" s="147">
        <f t="shared" si="39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18124.8</v>
      </c>
      <c r="J47" s="38">
        <f t="shared" si="32"/>
        <v>18124.8</v>
      </c>
      <c r="K47" s="40">
        <f t="shared" si="33"/>
        <v>0.2235938045883312</v>
      </c>
      <c r="L47" s="22">
        <f t="shared" si="34"/>
        <v>0.21107255153138463</v>
      </c>
      <c r="M47" s="24">
        <f t="shared" si="35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4531.2</v>
      </c>
      <c r="AB47" s="156">
        <f>Poor!AB47</f>
        <v>0.25</v>
      </c>
      <c r="AC47" s="147">
        <f t="shared" si="41"/>
        <v>4531.2</v>
      </c>
      <c r="AD47" s="156">
        <f>Poor!AD47</f>
        <v>0.25</v>
      </c>
      <c r="AE47" s="147">
        <f t="shared" si="42"/>
        <v>4531.2</v>
      </c>
      <c r="AF47" s="122">
        <f t="shared" si="29"/>
        <v>0.25</v>
      </c>
      <c r="AG47" s="147">
        <f t="shared" si="36"/>
        <v>4531.2</v>
      </c>
      <c r="AH47" s="123">
        <f t="shared" si="37"/>
        <v>1</v>
      </c>
      <c r="AI47" s="112">
        <f t="shared" si="37"/>
        <v>18124.8</v>
      </c>
      <c r="AJ47" s="148">
        <f t="shared" si="38"/>
        <v>9062.4</v>
      </c>
      <c r="AK47" s="147">
        <f t="shared" si="39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0.28270641667637125</v>
      </c>
      <c r="L72" s="22">
        <f t="shared" si="45"/>
        <v>0.33359357167811815</v>
      </c>
      <c r="M72" s="24">
        <f t="shared" si="48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25251.999999999996</v>
      </c>
      <c r="K73" s="40">
        <f>B73/B$76</f>
        <v>0.24921392803074416</v>
      </c>
      <c r="L73" s="22">
        <f t="shared" si="45"/>
        <v>0.29407243507627806</v>
      </c>
      <c r="M73" s="24">
        <f>J73/B$76</f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4"/>
        <v>5334.423708654137</v>
      </c>
      <c r="K74" s="40">
        <f>B74/B$76</f>
        <v>6.514985729326056E-2</v>
      </c>
      <c r="L74" s="22">
        <f t="shared" si="45"/>
        <v>6.9144390692869442E-2</v>
      </c>
      <c r="M74" s="24">
        <f>J74/B$76</f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1995.555864453348</v>
      </c>
      <c r="K75" s="40">
        <f>B75/B$76</f>
        <v>9.1992429895463829E-2</v>
      </c>
      <c r="L75" s="22">
        <f t="shared" si="45"/>
        <v>1.5659904341338206E-2</v>
      </c>
      <c r="M75" s="24">
        <f>J75/B$76</f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4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0.57212121212121214</v>
      </c>
      <c r="I91" s="22">
        <f t="shared" ref="I91" si="52">(D91*H91)</f>
        <v>0.88876359748954081</v>
      </c>
      <c r="J91" s="24">
        <f>IF(I$32&lt;=1+I$131,I91,L91+J$33*(I91-L91))</f>
        <v>0.88876359748954081</v>
      </c>
      <c r="K91" s="22">
        <f t="shared" ref="K91" si="53">(B91)</f>
        <v>1.5534533218832016</v>
      </c>
      <c r="L91" s="22">
        <f t="shared" ref="L91" si="54">(K91*H91)</f>
        <v>0.88876359748954081</v>
      </c>
      <c r="M91" s="226">
        <f t="shared" si="49"/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0.57212121212121214</v>
      </c>
      <c r="I92" s="22">
        <f t="shared" ref="I92:I118" si="58">(D92*H92)</f>
        <v>0.55547724843096302</v>
      </c>
      <c r="J92" s="24">
        <f t="shared" ref="J92:J118" si="59">IF(I$32&lt;=1+I$131,I92,L92+J$33*(I92-L92))</f>
        <v>0.33014778066239481</v>
      </c>
      <c r="K92" s="22">
        <f t="shared" ref="K92:K118" si="60">(B92)</f>
        <v>0.58254499570620055</v>
      </c>
      <c r="L92" s="22">
        <f t="shared" ref="L92:L118" si="61">(K92*H92)</f>
        <v>0.33328634905857779</v>
      </c>
      <c r="M92" s="226">
        <f t="shared" ref="M92:M118" si="62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0.57212121212121214</v>
      </c>
      <c r="I93" s="22">
        <f t="shared" si="58"/>
        <v>8.8876359748954081E-2</v>
      </c>
      <c r="J93" s="24">
        <f t="shared" si="59"/>
        <v>8.8876359748954081E-2</v>
      </c>
      <c r="K93" s="22">
        <f t="shared" si="60"/>
        <v>0.15534533218832017</v>
      </c>
      <c r="L93" s="22">
        <f t="shared" si="61"/>
        <v>8.8876359748954081E-2</v>
      </c>
      <c r="M93" s="226">
        <f t="shared" si="62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0.21855048801790367</v>
      </c>
      <c r="K95" s="22">
        <f t="shared" si="60"/>
        <v>0.23301799828248024</v>
      </c>
      <c r="L95" s="22">
        <f t="shared" si="61"/>
        <v>0.21550634265397872</v>
      </c>
      <c r="M95" s="226">
        <f t="shared" si="62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0.84848484848484851</v>
      </c>
      <c r="I96" s="22">
        <f t="shared" si="58"/>
        <v>1.4210567319499741</v>
      </c>
      <c r="J96" s="24">
        <f t="shared" si="59"/>
        <v>1.4210567319499741</v>
      </c>
      <c r="K96" s="22">
        <f t="shared" si="60"/>
        <v>1.6748168626553266</v>
      </c>
      <c r="L96" s="22">
        <f t="shared" si="61"/>
        <v>1.4210567319499741</v>
      </c>
      <c r="M96" s="226">
        <f t="shared" si="62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0.20885941133209446</v>
      </c>
      <c r="K97" s="22">
        <f t="shared" si="60"/>
        <v>0.24272708154425024</v>
      </c>
      <c r="L97" s="22">
        <f t="shared" si="61"/>
        <v>0.20595025100724262</v>
      </c>
      <c r="M97" s="226">
        <f t="shared" si="62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0.57212121212121214</v>
      </c>
      <c r="I101" s="22">
        <f t="shared" si="58"/>
        <v>1.066516316987449</v>
      </c>
      <c r="J101" s="24">
        <f t="shared" si="59"/>
        <v>1.066516316987449</v>
      </c>
      <c r="K101" s="22">
        <f t="shared" si="60"/>
        <v>1.8641439862598419</v>
      </c>
      <c r="L101" s="22">
        <f t="shared" si="61"/>
        <v>1.066516316987449</v>
      </c>
      <c r="M101" s="226">
        <f t="shared" si="62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 t="shared" si="49"/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65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63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>(B128)</f>
        <v>0.54316672549368428</v>
      </c>
      <c r="L128" s="22">
        <f>IF(L124=L119,0,(L119-L124)/(B119-B124)*K128)</f>
        <v>0.34937570217951963</v>
      </c>
      <c r="M128" s="57">
        <f t="shared" si="63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>(B129)</f>
        <v>0.76695834791483519</v>
      </c>
      <c r="L129" s="60">
        <f>IF(SUM(L124:L128)&gt;L130,0,L130-SUM(L124:L128))</f>
        <v>7.912702708772823E-2</v>
      </c>
      <c r="M129" s="57">
        <f t="shared" si="63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>(B130)</f>
        <v>8.3371897968819066</v>
      </c>
      <c r="L130" s="22">
        <f>(L119)</f>
        <v>5.6231008933009479</v>
      </c>
      <c r="M130" s="57">
        <f t="shared" si="63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0.17632919364881694</v>
      </c>
      <c r="AH7" s="123">
        <f t="shared" ref="AH7:AH30" si="12">SUM(Z7,AB7,AD7,AF7)</f>
        <v>1</v>
      </c>
      <c r="AI7" s="183">
        <f t="shared" ref="AI7:AI30" si="13">SUM(AA7,AC7,AE7,AG7)/4</f>
        <v>4.4082298412204235E-2</v>
      </c>
      <c r="AJ7" s="120">
        <f t="shared" ref="AJ7:AJ31" si="14">(AA7+AC7)/2</f>
        <v>0</v>
      </c>
      <c r="AK7" s="119">
        <f t="shared" ref="AK7:AK31" si="15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9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6.0957271673590024E-2</v>
      </c>
      <c r="AJ8" s="120">
        <f t="shared" si="14"/>
        <v>0.12191454334718005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3.3728096053335807E-2</v>
      </c>
      <c r="AJ10" s="120">
        <f t="shared" si="14"/>
        <v>6.7456192106671614E-2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 t="shared" si="7"/>
        <v>3.3261499734480088E-2</v>
      </c>
      <c r="AD27" s="156">
        <f>Poor!AD27</f>
        <v>0.25</v>
      </c>
      <c r="AE27" s="121">
        <f t="shared" si="8"/>
        <v>3.3261499734480088E-2</v>
      </c>
      <c r="AF27" s="122">
        <f t="shared" si="10"/>
        <v>0.25</v>
      </c>
      <c r="AG27" s="121">
        <f t="shared" si="11"/>
        <v>3.3261499734480088E-2</v>
      </c>
      <c r="AH27" s="123">
        <f t="shared" si="12"/>
        <v>1</v>
      </c>
      <c r="AI27" s="183">
        <f t="shared" si="13"/>
        <v>3.3261499734480088E-2</v>
      </c>
      <c r="AJ27" s="120">
        <f t="shared" si="14"/>
        <v>3.3261499734480088E-2</v>
      </c>
      <c r="AK27" s="119">
        <f t="shared" si="15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9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 t="shared" si="7"/>
        <v>0.46839382550433351</v>
      </c>
      <c r="AD29" s="156">
        <f>Poor!AD29</f>
        <v>0.25</v>
      </c>
      <c r="AE29" s="121">
        <f t="shared" si="8"/>
        <v>0.46839382550433351</v>
      </c>
      <c r="AF29" s="122">
        <f t="shared" si="10"/>
        <v>0.25</v>
      </c>
      <c r="AG29" s="121">
        <f t="shared" si="11"/>
        <v>0.46839382550433351</v>
      </c>
      <c r="AH29" s="123">
        <f t="shared" si="12"/>
        <v>1</v>
      </c>
      <c r="AI29" s="183">
        <f t="shared" si="13"/>
        <v>0.46839382550433351</v>
      </c>
      <c r="AJ29" s="120">
        <f t="shared" si="14"/>
        <v>0.46839382550433351</v>
      </c>
      <c r="AK29" s="119">
        <f t="shared" si="15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2"/>
        <v>1.0000000000000002</v>
      </c>
      <c r="AI30" s="183">
        <f t="shared" si="13"/>
        <v>0.26210171285617845</v>
      </c>
      <c r="AJ30" s="120">
        <f t="shared" si="14"/>
        <v>0.16978019709064734</v>
      </c>
      <c r="AK30" s="119">
        <f t="shared" si="15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>J128*I$83</f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>J130*I$83</f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0.57212121212121214</v>
      </c>
      <c r="I91" s="22">
        <f t="shared" ref="I91" si="52">(D91*H91)</f>
        <v>1.0863051939628019</v>
      </c>
      <c r="J91" s="24">
        <f>IF(I$32&lt;=1+I$131,I91,L91+J$33*(I91-L91))</f>
        <v>1.0863051939628019</v>
      </c>
      <c r="K91" s="22">
        <f t="shared" ref="K91" si="53">(B91)</f>
        <v>1.8987325953798975</v>
      </c>
      <c r="L91" s="22">
        <f t="shared" ref="L91" si="54">(K91*H91)</f>
        <v>1.0863051939628019</v>
      </c>
      <c r="M91" s="226">
        <f t="shared" si="50"/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0.57212121212121214</v>
      </c>
      <c r="I92" s="22">
        <f t="shared" ref="I92:I118" si="59">(D92*H92)</f>
        <v>0.51034472199594727</v>
      </c>
      <c r="J92" s="24">
        <f t="shared" ref="J92:J118" si="60">IF(I$32&lt;=1+I$131,I92,L92+J$33*(I92-L92))</f>
        <v>0.38839283516494494</v>
      </c>
      <c r="K92" s="22">
        <f t="shared" ref="K92:K118" si="61">(B92)</f>
        <v>0.67963582832390068</v>
      </c>
      <c r="L92" s="22">
        <f t="shared" ref="L92:L118" si="62">(K92*H92)</f>
        <v>0.38883407390167413</v>
      </c>
      <c r="M92" s="226">
        <f t="shared" ref="M92:M118" si="63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0.57212121212121214</v>
      </c>
      <c r="I93" s="22">
        <f t="shared" si="59"/>
        <v>0.11665022217050224</v>
      </c>
      <c r="J93" s="24">
        <f t="shared" si="60"/>
        <v>0.11665022217050224</v>
      </c>
      <c r="K93" s="22">
        <f t="shared" si="61"/>
        <v>0.2038907484971702</v>
      </c>
      <c r="L93" s="22">
        <f t="shared" si="62"/>
        <v>0.11665022217050224</v>
      </c>
      <c r="M93" s="226">
        <f t="shared" si="63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0.28387918876898077</v>
      </c>
      <c r="K95" s="22">
        <f t="shared" si="61"/>
        <v>0.30583612274575533</v>
      </c>
      <c r="L95" s="22">
        <f t="shared" si="62"/>
        <v>0.28285207473334706</v>
      </c>
      <c r="M95" s="226">
        <f t="shared" si="63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0.84848484848484851</v>
      </c>
      <c r="I96" s="22">
        <f t="shared" si="59"/>
        <v>0.4324955271152095</v>
      </c>
      <c r="J96" s="24">
        <f t="shared" si="60"/>
        <v>0.4324955271152095</v>
      </c>
      <c r="K96" s="22">
        <f t="shared" si="61"/>
        <v>0.50972687124292548</v>
      </c>
      <c r="L96" s="22">
        <f t="shared" si="62"/>
        <v>0.4324955271152095</v>
      </c>
      <c r="M96" s="226">
        <f t="shared" si="63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3.125275472686026E-2</v>
      </c>
      <c r="K97" s="22">
        <f t="shared" si="61"/>
        <v>3.6700334729490636E-2</v>
      </c>
      <c r="L97" s="22">
        <f t="shared" si="62"/>
        <v>3.1139677952295084E-2</v>
      </c>
      <c r="M97" s="226">
        <f t="shared" si="63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0.57212121212121214</v>
      </c>
      <c r="I101" s="22">
        <f t="shared" si="59"/>
        <v>3.6744819983708203</v>
      </c>
      <c r="J101" s="24">
        <f t="shared" si="60"/>
        <v>3.6744819983708203</v>
      </c>
      <c r="K101" s="22">
        <f t="shared" si="61"/>
        <v>6.4225585776608618</v>
      </c>
      <c r="L101" s="22">
        <f t="shared" si="62"/>
        <v>3.6744819983708203</v>
      </c>
      <c r="M101" s="226">
        <f t="shared" si="63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 t="shared" si="50"/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>(B128)</f>
        <v>0.5065454465753424</v>
      </c>
      <c r="L128" s="22">
        <f>IF(L124=L119,0,(L119-L124)/(B119-B124)*K128)</f>
        <v>0.29359128512266336</v>
      </c>
      <c r="M128" s="57">
        <f t="shared" si="90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>(B129)</f>
        <v>11.835938119057971</v>
      </c>
      <c r="L129" s="60">
        <f>IF(SUM(L124:L128)&gt;L130,0,L130-SUM(L124:L128))</f>
        <v>6.2321627739001775</v>
      </c>
      <c r="M129" s="57">
        <f t="shared" si="90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>(B130)</f>
        <v>18.243294630741381</v>
      </c>
      <c r="L130" s="22">
        <f>(L119)</f>
        <v>10.914910212831645</v>
      </c>
      <c r="M130" s="57">
        <f t="shared" si="90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4883.6953495484686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2279.4359789650775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8734.4862069534993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67770.469451347803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19319.684187380917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2016-06-02T06:57:22Z</dcterms:modified>
  <cp:category/>
</cp:coreProperties>
</file>