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<sst xmlns="http://schemas.openxmlformats.org/spreadsheetml/2006/main" count="790" uniqueCount="145">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</sst>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0.00387052342305762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0.0065772789235315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0.209294007245687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0.294689816854807</c:v>
                </c:pt>
                <c:pt idx="2" formatCode="0.0%">
                  <c:v>0.588150322325235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1375944"/>
        <c:axId val="-2061379304"/>
      </c:barChart>
      <c:catAx>
        <c:axId val="-20613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37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137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1375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0.0648240145620165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0.00165914164945886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0.0011521817010131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443512"/>
        <c:axId val="-2060446648"/>
      </c:barChart>
      <c:catAx>
        <c:axId val="-206044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44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44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443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0.0222406848394742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0.00677364409882124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0.000541891527905699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866136"/>
        <c:axId val="-2058863080"/>
      </c:barChart>
      <c:catAx>
        <c:axId val="-205886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863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86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866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8722392"/>
        <c:axId val="-2058719368"/>
      </c:barChart>
      <c:catAx>
        <c:axId val="-205872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719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71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722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599496"/>
        <c:axId val="-20585961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599496"/>
        <c:axId val="-2058596120"/>
      </c:lineChart>
      <c:catAx>
        <c:axId val="-205859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59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59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599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480152"/>
        <c:axId val="-20584769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80152"/>
        <c:axId val="-2058476920"/>
      </c:lineChart>
      <c:catAx>
        <c:axId val="-205848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47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47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8480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8387448"/>
        <c:axId val="-205838416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87448"/>
        <c:axId val="-2058384168"/>
      </c:lineChart>
      <c:catAx>
        <c:axId val="-20583874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384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8384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8387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0.14141119561426</c:v>
                </c:pt>
                <c:pt idx="2">
                  <c:v>0.0214091437067264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0.107370926250068</c:v>
                </c:pt>
                <c:pt idx="2">
                  <c:v>0.214293950012703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-0.203443542438992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051928"/>
        <c:axId val="-2059055288"/>
      </c:barChart>
      <c:catAx>
        <c:axId val="-205905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55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055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051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0.189744813874087</c:v>
                </c:pt>
                <c:pt idx="2">
                  <c:v>0.160048641695385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113784"/>
        <c:axId val="-2059117208"/>
      </c:barChart>
      <c:catAx>
        <c:axId val="-205911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17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117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13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0.299543496370337</c:v>
                </c:pt>
                <c:pt idx="2">
                  <c:v>0.279129584417376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169032"/>
        <c:axId val="-2059172552"/>
      </c:barChart>
      <c:catAx>
        <c:axId val="-205916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72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172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169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0.35318542459762</c:v>
                </c:pt>
                <c:pt idx="2">
                  <c:v>0.35318542459762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0.169720341541311</c:v>
                </c:pt>
                <c:pt idx="2">
                  <c:v>0.35318542459762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-0.577661100137667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229992"/>
        <c:axId val="-2059233352"/>
      </c:barChart>
      <c:catAx>
        <c:axId val="-205922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23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23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2299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0.19440222322636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0.0762483680553499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0.00214133184226723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0.232115988485638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0.15859567713401</c:v>
                </c:pt>
                <c:pt idx="2" formatCode="0.0%">
                  <c:v>0.341588757903521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032728"/>
        <c:axId val="-2060029416"/>
      </c:barChart>
      <c:catAx>
        <c:axId val="-2060032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029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029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0032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9356760"/>
        <c:axId val="-20593602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356760"/>
        <c:axId val="-20593602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9356760"/>
        <c:axId val="-2059360200"/>
      </c:scatterChart>
      <c:catAx>
        <c:axId val="-20593567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3602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93602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93567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7894712"/>
        <c:axId val="-20578913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894712"/>
        <c:axId val="-2057891336"/>
      </c:lineChart>
      <c:catAx>
        <c:axId val="-2057894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891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8913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894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14568"/>
        <c:axId val="-205771122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07608"/>
        <c:axId val="-2057704712"/>
      </c:scatterChart>
      <c:valAx>
        <c:axId val="-205771456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11224"/>
        <c:crosses val="autoZero"/>
        <c:crossBetween val="midCat"/>
      </c:valAx>
      <c:valAx>
        <c:axId val="-205771122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14568"/>
        <c:crosses val="autoZero"/>
        <c:crossBetween val="midCat"/>
      </c:valAx>
      <c:valAx>
        <c:axId val="-205770760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57704712"/>
        <c:crosses val="autoZero"/>
        <c:crossBetween val="midCat"/>
      </c:valAx>
      <c:valAx>
        <c:axId val="-20577047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707608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624360"/>
        <c:axId val="-20576186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624360"/>
        <c:axId val="-2057618616"/>
      </c:lineChart>
      <c:catAx>
        <c:axId val="-205762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6186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7618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76243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0.027850261453263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0.00723759122006228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0.0318827091327527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0.458289352330187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0.203765648678931</c:v>
                </c:pt>
                <c:pt idx="2" formatCode="0.0%">
                  <c:v>0.429164099873697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901896"/>
        <c:axId val="-2059898552"/>
      </c:barChart>
      <c:catAx>
        <c:axId val="-205990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898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898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901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0.278083615024335</c:v>
                </c:pt>
                <c:pt idx="2" formatCode="0.0%">
                  <c:v>0.578687732737711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770136"/>
        <c:axId val="-2059766808"/>
      </c:barChart>
      <c:catAx>
        <c:axId val="-2059770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6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976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977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0.0154820936922305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0.209294007245687</c:v>
                </c:pt>
                <c:pt idx="1">
                  <c:v>0.209294007245687</c:v>
                </c:pt>
                <c:pt idx="2">
                  <c:v>0.209294007245687</c:v>
                </c:pt>
                <c:pt idx="3">
                  <c:v>0.209294007245687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0.392935374814468</c:v>
                </c:pt>
                <c:pt idx="1">
                  <c:v>0.661889625293747</c:v>
                </c:pt>
                <c:pt idx="2">
                  <c:v>0.65888588930371</c:v>
                </c:pt>
                <c:pt idx="3">
                  <c:v>0.638890399889015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677112"/>
        <c:axId val="-2059673736"/>
      </c:barChart>
      <c:catAx>
        <c:axId val="-20596771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6737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673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677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0.571036278492327</c:v>
                </c:pt>
                <c:pt idx="1">
                  <c:v>0.656315607010384</c:v>
                </c:pt>
                <c:pt idx="2">
                  <c:v>0.547768306740725</c:v>
                </c:pt>
                <c:pt idx="3">
                  <c:v>0.539630738707409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570504"/>
        <c:axId val="-2059567128"/>
      </c:barChart>
      <c:catAx>
        <c:axId val="-2059570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5671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567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57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0.446238982877829</c:v>
                </c:pt>
                <c:pt idx="1">
                  <c:v>0.331369910027609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0.0144902079063615</c:v>
                </c:pt>
                <c:pt idx="1">
                  <c:v>0.0107601959363711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0.175023688733721</c:v>
                </c:pt>
                <c:pt idx="1">
                  <c:v>0.129969783487679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0.232115988485638</c:v>
                </c:pt>
                <c:pt idx="1">
                  <c:v>0.232115988485638</c:v>
                </c:pt>
                <c:pt idx="2">
                  <c:v>0.232115988485638</c:v>
                </c:pt>
                <c:pt idx="3">
                  <c:v>0.232115988485638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0.163652990066252</c:v>
                </c:pt>
                <c:pt idx="2">
                  <c:v>0.625454356123497</c:v>
                </c:pt>
                <c:pt idx="3">
                  <c:v>0.577247685424334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9460648"/>
        <c:axId val="-2059457272"/>
      </c:barChart>
      <c:catAx>
        <c:axId val="-2059460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4572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9457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9460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0.111401045813052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0.0289503648802491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0.458289352330187</c:v>
                </c:pt>
                <c:pt idx="1">
                  <c:v>0.458289352330187</c:v>
                </c:pt>
                <c:pt idx="2">
                  <c:v>0.458289352330187</c:v>
                </c:pt>
                <c:pt idx="3">
                  <c:v>0.458289352330187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0.313799030957084</c:v>
                </c:pt>
                <c:pt idx="1">
                  <c:v>0.498338648375167</c:v>
                </c:pt>
                <c:pt idx="2">
                  <c:v>0.487525198811033</c:v>
                </c:pt>
                <c:pt idx="3">
                  <c:v>0.416993521351506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113480"/>
        <c:axId val="-2060116872"/>
      </c:barChart>
      <c:catAx>
        <c:axId val="-20601134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1168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011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11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0.0205110270442165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0.000454892846753429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0297960"/>
        <c:axId val="-2060301096"/>
      </c:barChart>
      <c:catAx>
        <c:axId val="-206029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301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0301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029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34915.113872928079</v>
      </c>
      <c r="T23" s="179">
        <f>SUM(T7:T22)</f>
        <v>34915.113872928079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0.57868773273771112</v>
      </c>
      <c r="J30" s="230">
        <f>IF(I$32&lt;=1,I30,1-SUM(J6:J29))</f>
        <v>0.57868773273771112</v>
      </c>
      <c r="K30" s="22">
        <f t="shared" si="4"/>
        <v>0.68939859227895406</v>
      </c>
      <c r="L30" s="22">
        <f>IF(L124=L119,0,IF(K30="",0,(L119-L124)/(B119-B124)*K30))</f>
        <v>0.27808361502433498</v>
      </c>
      <c r="M30" s="175">
        <f t="shared" si="6"/>
        <v>0.57868773273771112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1054.2930991339817</v>
      </c>
      <c r="T30" s="233">
        <f t="shared" si="24"/>
        <v>1054.2930991339817</v>
      </c>
      <c r="V30" s="56"/>
      <c r="W30" s="110"/>
      <c r="X30" s="118"/>
      <c r="Y30" s="183">
        <f>M30*4</f>
        <v>2.3147509309508445</v>
      </c>
      <c r="Z30" s="122">
        <f>IF($Y30=0,0,AA30/($Y$30))</f>
        <v>0.24669448054083234</v>
      </c>
      <c r="AA30" s="187">
        <f>IF(AA79*4/$I$83+SUM(AA6:AA29)&lt;1,AA79*4/$I$83,1-SUM(AA6:AA29))</f>
        <v>0.57103627849232663</v>
      </c>
      <c r="AB30" s="122">
        <f>IF($Y30=0,0,AC30/($Y$30))</f>
        <v>0.28353616721121055</v>
      </c>
      <c r="AC30" s="187">
        <f>IF(AC79*4/$I$83+SUM(AC6:AC29)&lt;1,AC79*4/$I$83,1-SUM(AC6:AC29))</f>
        <v>0.65631560701038394</v>
      </c>
      <c r="AD30" s="122">
        <f>IF($Y30=0,0,AE30/($Y$30))</f>
        <v>0.23664243932962375</v>
      </c>
      <c r="AE30" s="187">
        <f>IF(AE79*4/$I$83+SUM(AE6:AE29)&lt;1,AE79*4/$I$83,1-SUM(AE6:AE29))</f>
        <v>0.5477683067407253</v>
      </c>
      <c r="AF30" s="122">
        <f>IF($Y30=0,0,AG30/($Y$30))</f>
        <v>0.23312691291833362</v>
      </c>
      <c r="AG30" s="187">
        <f>IF(AG79*4/$I$83+SUM(AG6:AG29)&lt;1,AG79*4/$I$83,1-SUM(AG6:AG29))</f>
        <v>0.53963073870740919</v>
      </c>
      <c r="AH30" s="123">
        <f t="shared" si="12"/>
        <v>1.0000000000000002</v>
      </c>
      <c r="AI30" s="183">
        <f t="shared" si="13"/>
        <v>0.57868773273771124</v>
      </c>
      <c r="AJ30" s="120">
        <f t="shared" si="14"/>
        <v>0.61367594275135529</v>
      </c>
      <c r="AK30" s="119">
        <f t="shared" si="15"/>
        <v>0.5436995227240673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5.4282982100461452E-2</v>
      </c>
      <c r="K31" s="22" t="str">
        <f t="shared" si="4"/>
        <v/>
      </c>
      <c r="L31" s="22">
        <f>(1-SUM(L6:L30))</f>
        <v>0.33193584315629721</v>
      </c>
      <c r="M31" s="240">
        <f t="shared" si="6"/>
        <v>5.4282982100461452E-2</v>
      </c>
      <c r="N31" s="167">
        <f>M31*I83</f>
        <v>922.50646174222766</v>
      </c>
      <c r="P31" s="22"/>
      <c r="Q31" s="237" t="s">
        <v>142</v>
      </c>
      <c r="R31" s="233">
        <f t="shared" si="24"/>
        <v>3038.5228533498084</v>
      </c>
      <c r="S31" s="233">
        <f t="shared" si="24"/>
        <v>19437.119765800642</v>
      </c>
      <c r="T31" s="233">
        <f>IF(T25&gt;T$23,T25-T$23,0)</f>
        <v>19437.119765800642</v>
      </c>
      <c r="V31" s="56"/>
      <c r="W31" s="129" t="s">
        <v>84</v>
      </c>
      <c r="X31" s="130"/>
      <c r="Y31" s="121">
        <f>M31*4</f>
        <v>0.21713192840184581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0.10854730026965864</v>
      </c>
      <c r="AF31" s="134"/>
      <c r="AG31" s="133">
        <f>1-AG32+IF($Y32&lt;0,$Y32/4,0)</f>
        <v>0.10858462813218661</v>
      </c>
      <c r="AH31" s="123"/>
      <c r="AI31" s="182">
        <f>SUM(AA31,AC31,AE31,AG31)/4</f>
        <v>5.4282982100461313E-2</v>
      </c>
      <c r="AJ31" s="135">
        <f t="shared" si="14"/>
        <v>0</v>
      </c>
      <c r="AK31" s="136">
        <f t="shared" si="15"/>
        <v>0.10856596420092263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0.94571701789953855</v>
      </c>
      <c r="J32" s="17"/>
      <c r="L32" s="22">
        <f>SUM(L6:L30)</f>
        <v>0.66806415684370279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52175.039765800655</v>
      </c>
      <c r="T32" s="233">
        <f t="shared" si="24"/>
        <v>52175.039765800655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0.89145269973034136</v>
      </c>
      <c r="AF32" s="137"/>
      <c r="AG32" s="139">
        <f>SUM(AG6:AG30)</f>
        <v>0.89141537186781339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2.2140711783988674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16084.97333333333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0.20102378949434591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133.4295402768721</v>
      </c>
      <c r="AB38" s="122">
        <f>IF($J38=0,0,AC38/($J38))</f>
        <v>0.74688843317310594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495.74719751864905</v>
      </c>
      <c r="AD38" s="122">
        <f>IF($J38=0,0,AE38/($J38))</f>
        <v>5.2087777332548178E-2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34.573262204478851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629.17673779552115</v>
      </c>
      <c r="AK38" s="147">
        <f t="shared" ref="AK38:AK64" si="39">(AE38+AG38)</f>
        <v>34.573262204478851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5964.9000000000005</v>
      </c>
      <c r="AB49" s="156">
        <f>Poor!AB49</f>
        <v>0.25</v>
      </c>
      <c r="AC49" s="147">
        <f t="shared" si="41"/>
        <v>5964.9000000000005</v>
      </c>
      <c r="AD49" s="156">
        <f>Poor!AD49</f>
        <v>0.25</v>
      </c>
      <c r="AE49" s="147">
        <f t="shared" si="42"/>
        <v>5964.9000000000005</v>
      </c>
      <c r="AF49" s="122">
        <f t="shared" si="29"/>
        <v>0.25</v>
      </c>
      <c r="AG49" s="147">
        <f t="shared" si="36"/>
        <v>5964.9000000000005</v>
      </c>
      <c r="AH49" s="123">
        <f t="shared" si="37"/>
        <v>1</v>
      </c>
      <c r="AI49" s="112">
        <f t="shared" si="37"/>
        <v>23859.600000000002</v>
      </c>
      <c r="AJ49" s="148">
        <f t="shared" si="38"/>
        <v>11929.800000000001</v>
      </c>
      <c r="AK49" s="147">
        <f t="shared" si="39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28130.85</v>
      </c>
      <c r="J65" s="39">
        <f>SUM(J37:J64)</f>
        <v>28130.850000000002</v>
      </c>
      <c r="K65" s="40">
        <f>SUM(K37:K64)</f>
        <v>1</v>
      </c>
      <c r="L65" s="22">
        <f>SUM(L37:L64)</f>
        <v>1.0102657568683784</v>
      </c>
      <c r="M65" s="24">
        <f>SUM(M37:M64)</f>
        <v>1.0102657568683786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7000.2045402768726</v>
      </c>
      <c r="AB65" s="137"/>
      <c r="AC65" s="153">
        <f>SUM(AC37:AC64)</f>
        <v>7362.5221975186496</v>
      </c>
      <c r="AD65" s="137"/>
      <c r="AE65" s="153">
        <f>SUM(AE37:AE64)</f>
        <v>6901.3482622044794</v>
      </c>
      <c r="AF65" s="137"/>
      <c r="AG65" s="153">
        <f>SUM(AG37:AG64)</f>
        <v>6866.7750000000005</v>
      </c>
      <c r="AH65" s="137"/>
      <c r="AI65" s="153">
        <f>SUM(AI37:AI64)</f>
        <v>28130.850000000002</v>
      </c>
      <c r="AJ65" s="153">
        <f>SUM(AJ37:AJ64)</f>
        <v>14362.726737795521</v>
      </c>
      <c r="AK65" s="153">
        <f>SUM(AK37:AK64)</f>
        <v>13768.123262204481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0.46934309447911304</v>
      </c>
      <c r="L70" s="22">
        <f t="shared" ref="L70:L74" si="45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9834.4481479207407</v>
      </c>
      <c r="J71" s="51">
        <f t="shared" si="44"/>
        <v>9834.4481479207407</v>
      </c>
      <c r="K71" s="40">
        <f t="shared" ref="K71:K72" si="47">B71/B$76</f>
        <v>0.48954330520141259</v>
      </c>
      <c r="L71" s="22">
        <f t="shared" si="45"/>
        <v>0.35318542459762031</v>
      </c>
      <c r="M71" s="24">
        <f t="shared" ref="M71:M72" si="48">J71/B$76</f>
        <v>0.35318542459762042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9834.4481479207407</v>
      </c>
      <c r="J74" s="51">
        <f t="shared" si="44"/>
        <v>9834.4481479207407</v>
      </c>
      <c r="K74" s="40">
        <f>B74/B$76</f>
        <v>0.2550027973234395</v>
      </c>
      <c r="L74" s="22">
        <f t="shared" si="45"/>
        <v>0.16972034154131052</v>
      </c>
      <c r="M74" s="24">
        <f>J74/B$76</f>
        <v>0.35318542459762042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2426.1040772570577</v>
      </c>
      <c r="AB74" s="156"/>
      <c r="AC74" s="147">
        <f>AC30*$I$83/4</f>
        <v>2788.4217344988347</v>
      </c>
      <c r="AD74" s="156"/>
      <c r="AE74" s="147">
        <f>AE30*$I$83/4</f>
        <v>2327.2477991846645</v>
      </c>
      <c r="AF74" s="156"/>
      <c r="AG74" s="147">
        <f>AG30*$I$83/4</f>
        <v>2292.6745369801856</v>
      </c>
      <c r="AH74" s="155"/>
      <c r="AI74" s="147">
        <f>SUM(AA74,AC74,AE74,AG74)</f>
        <v>9834.4481479207425</v>
      </c>
      <c r="AJ74" s="148">
        <f>(AA74+AC74)</f>
        <v>5214.5258117558924</v>
      </c>
      <c r="AK74" s="147">
        <f>(AE74+AG74)</f>
        <v>4619.9223361648501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28130.850000000002</v>
      </c>
      <c r="J76" s="51">
        <f t="shared" si="44"/>
        <v>28130.850000000002</v>
      </c>
      <c r="K76" s="40">
        <f>SUM(K70:K75)</f>
        <v>2.2319893945259621</v>
      </c>
      <c r="L76" s="22">
        <f>SUM(L70:L75)</f>
        <v>1.1799860984096888</v>
      </c>
      <c r="M76" s="24">
        <f>SUM(M70:M75)</f>
        <v>1.3634511814659991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7000.2045402768726</v>
      </c>
      <c r="AB76" s="137"/>
      <c r="AC76" s="153">
        <f>AC65</f>
        <v>7362.5221975186496</v>
      </c>
      <c r="AD76" s="137"/>
      <c r="AE76" s="153">
        <f>AE65</f>
        <v>6901.3482622044794</v>
      </c>
      <c r="AF76" s="137"/>
      <c r="AG76" s="153">
        <f>AG65</f>
        <v>6866.7750000000005</v>
      </c>
      <c r="AH76" s="137"/>
      <c r="AI76" s="153">
        <f>SUM(AA76,AC76,AE76,AG76)</f>
        <v>28130.850000000002</v>
      </c>
      <c r="AJ76" s="154">
        <f>SUM(AA76,AC76)</f>
        <v>14362.726737795521</v>
      </c>
      <c r="AK76" s="154">
        <f>SUM(AE76,AG76)</f>
        <v>13768.123262204481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16084.973333333328</v>
      </c>
      <c r="K77" s="40"/>
      <c r="L77" s="22">
        <f>-(L131*G$37*F$9/F$7)/B$130</f>
        <v>-0.57766110013766658</v>
      </c>
      <c r="M77" s="24">
        <f>-J77/B$76</f>
        <v>-0.57766110013766669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461.17393531417059</v>
      </c>
      <c r="AF77" s="112"/>
      <c r="AG77" s="111">
        <f>AG31*$I$83/4</f>
        <v>461.33252642805479</v>
      </c>
      <c r="AH77" s="110"/>
      <c r="AI77" s="154">
        <f>SUM(AA77,AC77,AE77,AG77)</f>
        <v>922.50646174222538</v>
      </c>
      <c r="AJ77" s="153">
        <f>SUM(AA77,AC77)</f>
        <v>0</v>
      </c>
      <c r="AK77" s="160">
        <f>SUM(AE77,AG77)</f>
        <v>922.50646174222538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2426.1040772570577</v>
      </c>
      <c r="AB79" s="112"/>
      <c r="AC79" s="112">
        <f>AA79-AA74+AC65-AC70</f>
        <v>2788.4217344988347</v>
      </c>
      <c r="AD79" s="112"/>
      <c r="AE79" s="112">
        <f>AC79-AC74+AE65-AE70</f>
        <v>2327.2477991846645</v>
      </c>
      <c r="AF79" s="112"/>
      <c r="AG79" s="112">
        <f>AE79-AE74+AG65-AG70</f>
        <v>2292.6745369801856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6">
        <f t="shared" si="49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7">
        <f t="shared" si="49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7">
        <f t="shared" si="49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7">
        <f t="shared" si="49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0.7151515151515152</v>
      </c>
      <c r="I103" s="22">
        <f t="shared" si="54"/>
        <v>1.4039687454092591</v>
      </c>
      <c r="J103" s="24">
        <f>IF(I$32&lt;=1+I131,I103,L103+J$33*(I103-L103))</f>
        <v>1.4039687454092591</v>
      </c>
      <c r="K103" s="22">
        <f t="shared" si="56"/>
        <v>1.9631766355298961</v>
      </c>
      <c r="L103" s="22">
        <f t="shared" si="57"/>
        <v>1.4039687454092591</v>
      </c>
      <c r="M103" s="227">
        <f t="shared" si="49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1.6553016052991691</v>
      </c>
      <c r="J119" s="24">
        <f>SUM(J91:J118)</f>
        <v>1.6553016052991691</v>
      </c>
      <c r="K119" s="22">
        <f>SUM(K91:K118)</f>
        <v>2.7034942342398596</v>
      </c>
      <c r="L119" s="22">
        <f>SUM(L91:L118)</f>
        <v>1.6553016052991691</v>
      </c>
      <c r="M119" s="57">
        <f t="shared" si="49"/>
        <v>1.6553016052991691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6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0.57868773273771112</v>
      </c>
      <c r="J125" s="236">
        <f>IF(SUMPRODUCT($B$124:$B125,$H$124:$H125)&lt;J$119,($B125*$H125),IF(SUMPRODUCT($B$124:$B124,$H$124:$H124)&lt;J$119,J$119-SUMPRODUCT($B$124:$B124,$H$124:$H124),0))</f>
        <v>0.57868773273771112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0.57868773273771112</v>
      </c>
      <c r="M125" s="239">
        <f t="shared" si="66"/>
        <v>0.57868773273771112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0.57868773273771112</v>
      </c>
      <c r="J128" s="227">
        <f>(J30)</f>
        <v>0.57868773273771112</v>
      </c>
      <c r="K128" s="29">
        <f>(B128)</f>
        <v>0.68939859227895406</v>
      </c>
      <c r="L128" s="29">
        <f>IF(L124=L119,0,(L119-L124)/(B119-B124)*K128)</f>
        <v>0.27808361502433498</v>
      </c>
      <c r="M128" s="239">
        <f t="shared" si="66"/>
        <v>0.57868773273771112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1.6553016052991691</v>
      </c>
      <c r="J130" s="227">
        <f>(J119)</f>
        <v>1.6553016052991691</v>
      </c>
      <c r="K130" s="29">
        <f>(B130)</f>
        <v>2.7034942342398596</v>
      </c>
      <c r="L130" s="29">
        <f>(L119)</f>
        <v>1.6553016052991691</v>
      </c>
      <c r="M130" s="239">
        <f t="shared" si="66"/>
        <v>1.6553016052991691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0.94648694155565805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48" sqref="E4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1305.9185369471618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444.24851808903816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3.8705234230576252E-3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3.8705234230576252E-3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1.5482093692230501E-2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1.5482093692230501E-2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3.8705234230576252E-3</v>
      </c>
      <c r="AJ10" s="120">
        <f t="shared" si="14"/>
        <v>7.7410468461152505E-3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5075.8608076190048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56321.882957124122</v>
      </c>
      <c r="T23" s="179">
        <f>SUM(T7:T22)</f>
        <v>55663.71421333644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6.5772789235314993E-3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6.5772789235314993E-3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2.6309115694125997E-2</v>
      </c>
      <c r="Z27" s="116">
        <v>0.25</v>
      </c>
      <c r="AA27" s="121">
        <f t="shared" si="16"/>
        <v>6.5772789235314993E-3</v>
      </c>
      <c r="AB27" s="116">
        <v>0.25</v>
      </c>
      <c r="AC27" s="121">
        <f t="shared" si="7"/>
        <v>6.5772789235314993E-3</v>
      </c>
      <c r="AD27" s="116">
        <v>0.25</v>
      </c>
      <c r="AE27" s="121">
        <f t="shared" si="8"/>
        <v>6.5772789235314993E-3</v>
      </c>
      <c r="AF27" s="122">
        <f t="shared" si="10"/>
        <v>0.25</v>
      </c>
      <c r="AG27" s="121">
        <f t="shared" si="11"/>
        <v>6.5772789235314993E-3</v>
      </c>
      <c r="AH27" s="123">
        <f t="shared" si="12"/>
        <v>1</v>
      </c>
      <c r="AI27" s="183">
        <f t="shared" si="13"/>
        <v>6.5772789235314993E-3</v>
      </c>
      <c r="AJ27" s="120">
        <f t="shared" si="14"/>
        <v>6.5772789235314993E-3</v>
      </c>
      <c r="AK27" s="119">
        <f t="shared" si="15"/>
        <v>6.5772789235314993E-3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0.20929400724568742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0.20929400724568742</v>
      </c>
      <c r="N29" s="228"/>
      <c r="P29" s="22"/>
      <c r="V29" s="56"/>
      <c r="W29" s="110"/>
      <c r="X29" s="118"/>
      <c r="Y29" s="183">
        <f t="shared" si="9"/>
        <v>0.83717602898274968</v>
      </c>
      <c r="Z29" s="116">
        <v>0.25</v>
      </c>
      <c r="AA29" s="121">
        <f t="shared" si="16"/>
        <v>0.20929400724568742</v>
      </c>
      <c r="AB29" s="116">
        <v>0.25</v>
      </c>
      <c r="AC29" s="121">
        <f t="shared" si="7"/>
        <v>0.20929400724568742</v>
      </c>
      <c r="AD29" s="116">
        <v>0.25</v>
      </c>
      <c r="AE29" s="121">
        <f t="shared" si="8"/>
        <v>0.20929400724568742</v>
      </c>
      <c r="AF29" s="122">
        <f t="shared" si="10"/>
        <v>0.25</v>
      </c>
      <c r="AG29" s="121">
        <f t="shared" si="11"/>
        <v>0.20929400724568742</v>
      </c>
      <c r="AH29" s="123">
        <f t="shared" si="12"/>
        <v>1</v>
      </c>
      <c r="AI29" s="183">
        <f t="shared" si="13"/>
        <v>0.20929400724568742</v>
      </c>
      <c r="AJ29" s="120">
        <f t="shared" si="14"/>
        <v>0.20929400724568742</v>
      </c>
      <c r="AK29" s="119">
        <f t="shared" si="15"/>
        <v>0.20929400724568742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1.5510425652133939</v>
      </c>
      <c r="J30" s="230">
        <f>IF(I$32&lt;=1,I30,1-SUM(J6:J29))</f>
        <v>0.58815032232523512</v>
      </c>
      <c r="K30" s="22">
        <f t="shared" si="4"/>
        <v>0.58958408107098381</v>
      </c>
      <c r="L30" s="22">
        <f>IF(L124=L119,0,IF(K30="",0,(L119-L124)/(B119-B124)*K30))</f>
        <v>0.29468981685480711</v>
      </c>
      <c r="M30" s="175">
        <f t="shared" si="6"/>
        <v>0.58815032232523512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2.3526012893009405</v>
      </c>
      <c r="Z30" s="122">
        <f>IF($Y30=0,0,AA30/($Y$30))</f>
        <v>0.16702166091697856</v>
      </c>
      <c r="AA30" s="187">
        <f>IF(AA79*4/$I$83+SUM(AA6:AA29)&lt;1,AA79*4/$I$83,1-SUM(AA6:AA29))</f>
        <v>0.39293537481446827</v>
      </c>
      <c r="AB30" s="122">
        <f>IF($Y30=0,0,AC30/($Y$30))</f>
        <v>0.28134373142778624</v>
      </c>
      <c r="AC30" s="187">
        <f>IF(AC79*4/$I$83+SUM(AC6:AC29)&lt;1,AC79*4/$I$83,1-SUM(AC6:AC29))</f>
        <v>0.6618896252937474</v>
      </c>
      <c r="AD30" s="122">
        <f>IF($Y30=0,0,AE30/($Y$30))</f>
        <v>0.28006695919965829</v>
      </c>
      <c r="AE30" s="187">
        <f>IF(AE79*4/$I$83+SUM(AE6:AE29)&lt;1,AE79*4/$I$83,1-SUM(AE6:AE29))</f>
        <v>0.65888588930370995</v>
      </c>
      <c r="AF30" s="122">
        <f>IF($Y30=0,0,AG30/($Y$30))</f>
        <v>0.27156764845557702</v>
      </c>
      <c r="AG30" s="187">
        <f>IF(AG79*4/$I$83+SUM(AG6:AG29)&lt;1,AG79*4/$I$83,1-SUM(AG6:AG29))</f>
        <v>0.63889039988901508</v>
      </c>
      <c r="AH30" s="123">
        <f t="shared" si="12"/>
        <v>1</v>
      </c>
      <c r="AI30" s="183">
        <f t="shared" si="13"/>
        <v>0.58815032232523523</v>
      </c>
      <c r="AJ30" s="120">
        <f t="shared" si="14"/>
        <v>0.52741250005410789</v>
      </c>
      <c r="AK30" s="119">
        <f t="shared" si="15"/>
        <v>0.64888814459636257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0.30289871235411181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1.9740283026301582</v>
      </c>
      <c r="J32" s="17"/>
      <c r="L32" s="22">
        <f>SUM(L6:L30)</f>
        <v>0.69710128764588819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30768.270681604597</v>
      </c>
      <c r="T32" s="233">
        <f t="shared" si="50"/>
        <v>31426.43942539228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0.45873843551253851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0.24650278605480966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981.69734546327948</v>
      </c>
      <c r="AD37" s="122">
        <f>IF($J37=0,0,AE37/($J37))</f>
        <v>0.20225713523767447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805.4890410840386</v>
      </c>
      <c r="AF37" s="122">
        <f t="shared" ref="AF37:AF64" si="57">1-SUM(Z37,AB37,AD37)</f>
        <v>0.5512400787075159</v>
      </c>
      <c r="AG37" s="147">
        <f>$J37*AF37</f>
        <v>2195.3136134526821</v>
      </c>
      <c r="AH37" s="123">
        <f>SUM(Z37,AB37,AD37,AF37)</f>
        <v>1</v>
      </c>
      <c r="AI37" s="112">
        <f>SUM(AA37,AC37,AE37,AG37)</f>
        <v>3982.5</v>
      </c>
      <c r="AJ37" s="148">
        <f>(AA37+AC37)</f>
        <v>981.69734546327948</v>
      </c>
      <c r="AK37" s="147">
        <f>(AE37+AG37)</f>
        <v>3000.8026545367206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1093.3608076190058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2.051102704421652E-2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0.24650278605480966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269.51648524122169</v>
      </c>
      <c r="AD38" s="122">
        <f>IF($J38=0,0,AE38/($J38))</f>
        <v>0.2022571352376745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221.14002473017024</v>
      </c>
      <c r="AF38" s="122">
        <f t="shared" si="57"/>
        <v>0.55124007870751579</v>
      </c>
      <c r="AG38" s="147">
        <f t="shared" ref="AG38:AG64" si="60">$J38*AF38</f>
        <v>602.70429764761377</v>
      </c>
      <c r="AH38" s="123">
        <f t="shared" ref="AH38:AI58" si="61">SUM(Z38,AB38,AD38,AF38)</f>
        <v>1</v>
      </c>
      <c r="AI38" s="112">
        <f t="shared" si="61"/>
        <v>1093.3608076190058</v>
      </c>
      <c r="AJ38" s="148">
        <f t="shared" ref="AJ38:AJ64" si="62">(AA38+AC38)</f>
        <v>269.51648524122169</v>
      </c>
      <c r="AK38" s="147">
        <f t="shared" ref="AK38:AK64" si="63">(AE38+AG38)</f>
        <v>823.84432237778401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24.248518089038271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4.5489284675342869E-4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6.0621295222595677</v>
      </c>
      <c r="AB43" s="116">
        <v>0.25</v>
      </c>
      <c r="AC43" s="147">
        <f t="shared" si="65"/>
        <v>6.0621295222595677</v>
      </c>
      <c r="AD43" s="116">
        <v>0.25</v>
      </c>
      <c r="AE43" s="147">
        <f t="shared" si="66"/>
        <v>6.0621295222595677</v>
      </c>
      <c r="AF43" s="122">
        <f t="shared" si="57"/>
        <v>0.25</v>
      </c>
      <c r="AG43" s="147">
        <f t="shared" si="60"/>
        <v>6.0621295222595677</v>
      </c>
      <c r="AH43" s="123">
        <f t="shared" si="61"/>
        <v>1</v>
      </c>
      <c r="AI43" s="112">
        <f t="shared" si="61"/>
        <v>24.248518089038271</v>
      </c>
      <c r="AJ43" s="148">
        <f t="shared" si="62"/>
        <v>12.124259044519135</v>
      </c>
      <c r="AK43" s="147">
        <f t="shared" si="63"/>
        <v>12.124259044519135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6495.9</v>
      </c>
      <c r="AB49" s="116">
        <v>0.25</v>
      </c>
      <c r="AC49" s="147">
        <f t="shared" si="65"/>
        <v>6495.9</v>
      </c>
      <c r="AD49" s="116">
        <v>0.25</v>
      </c>
      <c r="AE49" s="147">
        <f t="shared" si="66"/>
        <v>6495.9</v>
      </c>
      <c r="AF49" s="122">
        <f t="shared" si="57"/>
        <v>0.25</v>
      </c>
      <c r="AG49" s="147">
        <f t="shared" si="60"/>
        <v>6495.9</v>
      </c>
      <c r="AH49" s="123">
        <f t="shared" si="61"/>
        <v>1</v>
      </c>
      <c r="AI49" s="112">
        <f t="shared" si="61"/>
        <v>25983.599999999999</v>
      </c>
      <c r="AJ49" s="148">
        <f t="shared" si="62"/>
        <v>12991.8</v>
      </c>
      <c r="AK49" s="147">
        <f t="shared" si="63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51034.78</v>
      </c>
      <c r="J65" s="39">
        <f>SUM(J37:J64)</f>
        <v>51857.389325708042</v>
      </c>
      <c r="K65" s="40">
        <f>SUM(K37:K64)</f>
        <v>1</v>
      </c>
      <c r="L65" s="22">
        <f>SUM(L37:L64)</f>
        <v>0.9859036506209431</v>
      </c>
      <c r="M65" s="24">
        <f>SUM(M37:M64)</f>
        <v>0.97282462247604462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7295.1621295222594</v>
      </c>
      <c r="AB65" s="137"/>
      <c r="AC65" s="153">
        <f>SUM(AC37:AC64)</f>
        <v>8441.3759602267601</v>
      </c>
      <c r="AD65" s="137"/>
      <c r="AE65" s="153">
        <f>SUM(AE37:AE64)</f>
        <v>8426.7911953364674</v>
      </c>
      <c r="AF65" s="137"/>
      <c r="AG65" s="153">
        <f>SUM(AG37:AG64)</f>
        <v>10093.180040622556</v>
      </c>
      <c r="AH65" s="137"/>
      <c r="AI65" s="153">
        <f>SUM(AI37:AI64)</f>
        <v>34256.509325708044</v>
      </c>
      <c r="AJ65" s="153">
        <f>SUM(AJ37:AJ64)</f>
        <v>15736.538089749019</v>
      </c>
      <c r="AK65" s="153">
        <f>SUM(AK37:AK64)</f>
        <v>18519.971235959023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18382.826666666671</v>
      </c>
      <c r="J71" s="51">
        <f t="shared" si="75"/>
        <v>18382.826666666671</v>
      </c>
      <c r="K71" s="40">
        <f t="shared" ref="K71:K72" si="78">B71/B$76</f>
        <v>0.29224977801123075</v>
      </c>
      <c r="L71" s="22">
        <f t="shared" si="76"/>
        <v>0.34485473805325234</v>
      </c>
      <c r="M71" s="24">
        <f t="shared" ref="M71:M72" si="79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1141.2358144307589</v>
      </c>
      <c r="K72" s="40">
        <f t="shared" si="78"/>
        <v>0.52046673920384201</v>
      </c>
      <c r="L72" s="22">
        <f t="shared" si="76"/>
        <v>0.14141119561426002</v>
      </c>
      <c r="M72" s="24">
        <f t="shared" si="79"/>
        <v>2.1409143706726426E-2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30124.606454766563</v>
      </c>
      <c r="J74" s="51">
        <f t="shared" si="75"/>
        <v>11423.153299377171</v>
      </c>
      <c r="K74" s="40">
        <f>B74/B$76</f>
        <v>0.1301917232581698</v>
      </c>
      <c r="L74" s="22">
        <f t="shared" si="76"/>
        <v>0.10737092625006842</v>
      </c>
      <c r="M74" s="24">
        <f>J74/B$76</f>
        <v>0.21429395001270346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1907.9140369712388</v>
      </c>
      <c r="AB74" s="156"/>
      <c r="AC74" s="147">
        <f>AC30*$I$83/4</f>
        <v>3213.8325739184011</v>
      </c>
      <c r="AD74" s="156"/>
      <c r="AE74" s="147">
        <f>AE30*$I$83/4</f>
        <v>3199.2478090281079</v>
      </c>
      <c r="AF74" s="156"/>
      <c r="AG74" s="147">
        <f>AG30*$I$83/4</f>
        <v>3102.1588794594245</v>
      </c>
      <c r="AH74" s="155"/>
      <c r="AI74" s="147">
        <f>SUM(AA74,AC74,AE74,AG74)</f>
        <v>11423.153299377173</v>
      </c>
      <c r="AJ74" s="148">
        <f>(AA74+AC74)</f>
        <v>5121.7466108896397</v>
      </c>
      <c r="AK74" s="147">
        <f>(AE74+AG74)</f>
        <v>6301.4066884875319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1923.1824810974319</v>
      </c>
      <c r="AB75" s="158"/>
      <c r="AC75" s="149">
        <f>AA75+AC65-SUM(AC70,AC74)</f>
        <v>1923.1824810974322</v>
      </c>
      <c r="AD75" s="158"/>
      <c r="AE75" s="149">
        <f>AC75+AE65-SUM(AE70,AE74)</f>
        <v>1923.1824810974322</v>
      </c>
      <c r="AF75" s="158"/>
      <c r="AG75" s="149">
        <f>IF(SUM(AG6:AG29)+((AG65-AG70-$J$75)*4/I$83)&lt;1,0,AG65-AG70-$J$75-(1-SUM(AG6:AG29))*I$83/4)</f>
        <v>1763.4777748547713</v>
      </c>
      <c r="AH75" s="134"/>
      <c r="AI75" s="149">
        <f>AI76-SUM(AI70,AI74)</f>
        <v>1923.1824810974322</v>
      </c>
      <c r="AJ75" s="151">
        <f>AJ76-SUM(AJ70,AJ74)</f>
        <v>159.70470624265909</v>
      </c>
      <c r="AK75" s="149">
        <f>AJ75+AK76-SUM(AK70,AK74)</f>
        <v>1923.1824810974322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51034.78</v>
      </c>
      <c r="J76" s="51">
        <f t="shared" si="75"/>
        <v>51857.389325708042</v>
      </c>
      <c r="K76" s="40">
        <f>SUM(K70:K75)</f>
        <v>1.310443569453007</v>
      </c>
      <c r="L76" s="22">
        <f>SUM(L70:L75)</f>
        <v>0.98590365062094332</v>
      </c>
      <c r="M76" s="24">
        <f>SUM(M70:M75)</f>
        <v>0.97282462247604473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7295.1621295222594</v>
      </c>
      <c r="AB76" s="137"/>
      <c r="AC76" s="153">
        <f>AC65</f>
        <v>8441.3759602267601</v>
      </c>
      <c r="AD76" s="137"/>
      <c r="AE76" s="153">
        <f>AE65</f>
        <v>8426.7911953364674</v>
      </c>
      <c r="AF76" s="137"/>
      <c r="AG76" s="153">
        <f>AG65</f>
        <v>10093.180040622556</v>
      </c>
      <c r="AH76" s="137"/>
      <c r="AI76" s="153">
        <f>SUM(AA76,AC76,AE76,AG76)</f>
        <v>34256.509325708044</v>
      </c>
      <c r="AJ76" s="154">
        <f>SUM(AA76,AC76)</f>
        <v>15736.538089749019</v>
      </c>
      <c r="AK76" s="154">
        <f>SUM(AE76,AG76)</f>
        <v>18519.971235959023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0</v>
      </c>
      <c r="K77" s="40"/>
      <c r="L77" s="22">
        <f>-(L131*G$37*F$9/F$7)/B$130</f>
        <v>-0.20344354243899232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1763.4777748547713</v>
      </c>
      <c r="AB78" s="112"/>
      <c r="AC78" s="112">
        <f>IF(AA75&lt;0,0,AA75)</f>
        <v>1923.1824810974319</v>
      </c>
      <c r="AD78" s="112"/>
      <c r="AE78" s="112">
        <f>AC75</f>
        <v>1923.1824810974322</v>
      </c>
      <c r="AF78" s="112"/>
      <c r="AG78" s="112">
        <f>AE75</f>
        <v>1923.1824810974322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3831.0965180686708</v>
      </c>
      <c r="AB79" s="112"/>
      <c r="AC79" s="112">
        <f>AA79-AA74+AC65-AC70</f>
        <v>5137.0150550158323</v>
      </c>
      <c r="AD79" s="112"/>
      <c r="AE79" s="112">
        <f>AC79-AC74+AE65-AE70</f>
        <v>5122.4302901255396</v>
      </c>
      <c r="AF79" s="112"/>
      <c r="AG79" s="112">
        <f>AE79-AE74+AG65-AG70</f>
        <v>6788.8191354116279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6">
        <f t="shared" si="80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5.6294483192653941E-2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6">
        <f t="shared" ref="M92:M118" si="92">(J92)</f>
        <v>5.6294483192653941E-2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6">
        <f t="shared" si="92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1.248497096747774E-3</v>
      </c>
      <c r="K97" s="22">
        <f t="shared" si="90"/>
        <v>1.3592716566478013E-2</v>
      </c>
      <c r="L97" s="22">
        <f t="shared" si="91"/>
        <v>2.3066428112811172E-3</v>
      </c>
      <c r="M97" s="226">
        <f t="shared" si="92"/>
        <v>1.248497096747774E-3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6">
        <f t="shared" si="92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6">
        <f t="shared" si="92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0.7151515151515152</v>
      </c>
      <c r="I103" s="22">
        <f t="shared" si="88"/>
        <v>1.3378322355179475</v>
      </c>
      <c r="J103" s="24">
        <f t="shared" si="89"/>
        <v>1.3378322355179475</v>
      </c>
      <c r="K103" s="22">
        <f t="shared" si="90"/>
        <v>1.8706976174615366</v>
      </c>
      <c r="L103" s="22">
        <f t="shared" si="91"/>
        <v>1.3378322355179475</v>
      </c>
      <c r="M103" s="226">
        <f t="shared" si="92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2.6276564377748519</v>
      </c>
      <c r="J119" s="24">
        <f>SUM(J91:J118)</f>
        <v>2.6700105870524693</v>
      </c>
      <c r="K119" s="22">
        <f>SUM(K91:K118)</f>
        <v>4.5285834330792314</v>
      </c>
      <c r="L119" s="22">
        <f>SUM(L91:L118)</f>
        <v>2.7059072356450535</v>
      </c>
      <c r="M119" s="57">
        <f t="shared" si="80"/>
        <v>2.6700105870524693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3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5.8759450610117447E-2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0.38811660467312992</v>
      </c>
      <c r="M126" s="239">
        <f t="shared" si="93"/>
        <v>5.8759450610117447E-2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1.5510425652133939</v>
      </c>
      <c r="J128" s="227">
        <f>(J30)</f>
        <v>0.58815032232523512</v>
      </c>
      <c r="K128" s="29">
        <f>(B128)</f>
        <v>0.58958408107098381</v>
      </c>
      <c r="L128" s="29">
        <f>IF(L124=L119,0,(L119-L124)/(B119-B124)*K128)</f>
        <v>0.29468981685480711</v>
      </c>
      <c r="M128" s="239">
        <f t="shared" si="93"/>
        <v>0.58815032232523512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2.6276564377748519</v>
      </c>
      <c r="J130" s="227">
        <f>(J119)</f>
        <v>2.6700105870524693</v>
      </c>
      <c r="K130" s="29">
        <f>(B130)</f>
        <v>4.5285834330792314</v>
      </c>
      <c r="L130" s="29">
        <f>(L119)</f>
        <v>2.7059072356450535</v>
      </c>
      <c r="M130" s="239">
        <f t="shared" si="93"/>
        <v>2.6700105870524693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0.55837033688252857</v>
      </c>
      <c r="M131" s="236">
        <f>IF(I131&lt;SUM(M126:M127),0,I131-(SUM(M126:M127)))</f>
        <v>0.88772749094554104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5379.2251456426266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0.19440222322635958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0.19440222322635958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5795.8952412628869</v>
      </c>
      <c r="U8" s="222">
        <v>2</v>
      </c>
      <c r="V8" s="56"/>
      <c r="W8" s="115"/>
      <c r="X8" s="118">
        <f>Poor!X8</f>
        <v>1</v>
      </c>
      <c r="Y8" s="183">
        <f t="shared" si="9"/>
        <v>0.77760889290543833</v>
      </c>
      <c r="Z8" s="125">
        <f>IF($Y8=0,0,AA8/$Y8)</f>
        <v>0.57386044186109142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0.44623898287782893</v>
      </c>
      <c r="AB8" s="125">
        <f>IF($Y8=0,0,AC8/$Y8)</f>
        <v>0.42613955813890864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0.3313699100276094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0.19440222322635958</v>
      </c>
      <c r="AJ8" s="120">
        <f t="shared" si="14"/>
        <v>0.38880444645271917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0.57386044186109131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1.4490207906361534E-2</v>
      </c>
      <c r="AB9" s="125">
        <f>IF($Y9=0,0,AC9/$Y9)</f>
        <v>0.42613955813890869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1.0760195936371076E-2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1.2625201921366305E-2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7.6248368055349861E-2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7.6248368055349861E-2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0.30499347222139944</v>
      </c>
      <c r="Z10" s="125">
        <f>IF($Y10=0,0,AA10/$Y10)</f>
        <v>0.57386044186109131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0.17502368873372076</v>
      </c>
      <c r="AB10" s="125">
        <f>IF($Y10=0,0,AC10/$Y10)</f>
        <v>0.42613955813890869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0.12996978348767868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7.6248368055349861E-2</v>
      </c>
      <c r="AJ10" s="120">
        <f t="shared" si="14"/>
        <v>0.15249673611069972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19982.215006217557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64806.975737507135</v>
      </c>
      <c r="T23" s="179">
        <f>SUM(T7:T22)</f>
        <v>69872.098202225068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2.1413318422672349E-3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2.1413318422672349E-3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8.5653273690689397E-3</v>
      </c>
      <c r="Z27" s="156">
        <f>Poor!Z27</f>
        <v>0.25</v>
      </c>
      <c r="AA27" s="121">
        <f t="shared" si="16"/>
        <v>2.1413318422672349E-3</v>
      </c>
      <c r="AB27" s="156">
        <f>Poor!AB27</f>
        <v>0.25</v>
      </c>
      <c r="AC27" s="121">
        <f t="shared" si="7"/>
        <v>2.1413318422672349E-3</v>
      </c>
      <c r="AD27" s="156">
        <f>Poor!AD27</f>
        <v>0.25</v>
      </c>
      <c r="AE27" s="121">
        <f t="shared" si="8"/>
        <v>2.1413318422672349E-3</v>
      </c>
      <c r="AF27" s="122">
        <f t="shared" si="10"/>
        <v>0.25</v>
      </c>
      <c r="AG27" s="121">
        <f t="shared" si="11"/>
        <v>2.1413318422672349E-3</v>
      </c>
      <c r="AH27" s="123">
        <f t="shared" si="12"/>
        <v>1</v>
      </c>
      <c r="AI27" s="183">
        <f t="shared" si="13"/>
        <v>2.1413318422672349E-3</v>
      </c>
      <c r="AJ27" s="120">
        <f t="shared" si="14"/>
        <v>2.1413318422672349E-3</v>
      </c>
      <c r="AK27" s="119">
        <f t="shared" si="15"/>
        <v>2.1413318422672349E-3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0.23211598848563789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0.23211598848563789</v>
      </c>
      <c r="N29" s="228"/>
      <c r="P29" s="22"/>
      <c r="V29" s="56"/>
      <c r="W29" s="110"/>
      <c r="X29" s="118"/>
      <c r="Y29" s="183">
        <f t="shared" si="9"/>
        <v>0.92846395394255155</v>
      </c>
      <c r="Z29" s="156">
        <f>Poor!Z29</f>
        <v>0.25</v>
      </c>
      <c r="AA29" s="121">
        <f t="shared" si="16"/>
        <v>0.23211598848563789</v>
      </c>
      <c r="AB29" s="156">
        <f>Poor!AB29</f>
        <v>0.25</v>
      </c>
      <c r="AC29" s="121">
        <f t="shared" si="7"/>
        <v>0.23211598848563789</v>
      </c>
      <c r="AD29" s="156">
        <f>Poor!AD29</f>
        <v>0.25</v>
      </c>
      <c r="AE29" s="121">
        <f t="shared" si="8"/>
        <v>0.23211598848563789</v>
      </c>
      <c r="AF29" s="122">
        <f t="shared" si="10"/>
        <v>0.25</v>
      </c>
      <c r="AG29" s="121">
        <f t="shared" si="11"/>
        <v>0.23211598848563789</v>
      </c>
      <c r="AH29" s="123">
        <f t="shared" si="12"/>
        <v>1</v>
      </c>
      <c r="AI29" s="183">
        <f t="shared" si="13"/>
        <v>0.23211598848563789</v>
      </c>
      <c r="AJ29" s="120">
        <f t="shared" si="14"/>
        <v>0.23211598848563789</v>
      </c>
      <c r="AK29" s="119">
        <f t="shared" si="15"/>
        <v>0.23211598848563789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2.1021988302709023</v>
      </c>
      <c r="J30" s="230">
        <f>IF(I$32&lt;=1,I30,1-SUM(J6:J29))</f>
        <v>0.34158875790352072</v>
      </c>
      <c r="K30" s="22">
        <f t="shared" si="4"/>
        <v>0.54316672549368428</v>
      </c>
      <c r="L30" s="22">
        <f>IF(L124=L119,0,IF(K30="",0,(L119-L124)/(B119-B124)*K30))</f>
        <v>0.15859567713401013</v>
      </c>
      <c r="M30" s="175">
        <f t="shared" si="6"/>
        <v>0.34158875790352072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1.3663550316140829</v>
      </c>
      <c r="Z30" s="122">
        <f>IF($Y30=0,0,AA30/($Y$30))</f>
        <v>-1.6250871829609963E-16</v>
      </c>
      <c r="AA30" s="187">
        <f>IF(AA79*4/$I$84+SUM(AA6:AA29)&lt;1,AA79*4/$I$84,1-SUM(AA6:AA29))</f>
        <v>-2.2204460492503131E-16</v>
      </c>
      <c r="AB30" s="122">
        <f>IF($Y30=0,0,AC30/($Y$30))</f>
        <v>0.11977340169994311</v>
      </c>
      <c r="AC30" s="187">
        <f>IF(AC79*4/$I$84+SUM(AC6:AC29)&lt;1,AC79*4/$I$84,1-SUM(AC6:AC29))</f>
        <v>0.163652990066252</v>
      </c>
      <c r="AD30" s="122">
        <f>IF($Y30=0,0,AE30/($Y$30))</f>
        <v>0.45775390850256875</v>
      </c>
      <c r="AE30" s="187">
        <f>IF(AE79*4/$I$84+SUM(AE6:AE29)&lt;1,AE79*4/$I$84,1-SUM(AE6:AE29))</f>
        <v>0.62545435612349731</v>
      </c>
      <c r="AF30" s="122">
        <f>IF($Y30=0,0,AG30/($Y$30))</f>
        <v>0.42247268979748814</v>
      </c>
      <c r="AG30" s="187">
        <f>IF(AG79*4/$I$84+SUM(AG6:AG29)&lt;1,AG79*4/$I$84,1-SUM(AG6:AG29))</f>
        <v>0.57724768542433358</v>
      </c>
      <c r="AH30" s="123">
        <f t="shared" si="12"/>
        <v>0.99999999999999978</v>
      </c>
      <c r="AI30" s="183">
        <f t="shared" si="13"/>
        <v>0.34158875790352067</v>
      </c>
      <c r="AJ30" s="120">
        <f t="shared" si="14"/>
        <v>8.182649503312589E-2</v>
      </c>
      <c r="AK30" s="119">
        <f t="shared" si="15"/>
        <v>0.60135102077391545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0.35239463087761291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2.7884944162866705</v>
      </c>
      <c r="J32" s="17"/>
      <c r="L32" s="22">
        <f>SUM(L6:L30)</f>
        <v>0.64760536912238709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22283.177901221599</v>
      </c>
      <c r="T32" s="233">
        <f t="shared" si="24"/>
        <v>17218.055436503666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0.85866022476286463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9440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5566.4381304403605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6.4824014562016544E-2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5566.4381304403605</v>
      </c>
      <c r="AH38" s="123">
        <f t="shared" ref="AH38:AI58" si="37">SUM(Z38,AB38,AD38,AF38)</f>
        <v>1</v>
      </c>
      <c r="AI38" s="112">
        <f t="shared" si="37"/>
        <v>5566.4381304403605</v>
      </c>
      <c r="AJ38" s="148">
        <f t="shared" ref="AJ38:AJ64" si="38">(AA38+AC38)</f>
        <v>0</v>
      </c>
      <c r="AK38" s="147">
        <f t="shared" ref="AK38:AK64" si="39">(AE38+AG38)</f>
        <v>5566.4381304403605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0.57386044186109142</v>
      </c>
      <c r="AA39" s="147">
        <f t="shared" ref="AA39:AA64" si="40">$J39*Z39</f>
        <v>541.72425711687038</v>
      </c>
      <c r="AB39" s="122">
        <f>AB8</f>
        <v>0.42613955813890864</v>
      </c>
      <c r="AC39" s="147">
        <f t="shared" ref="AC39:AC64" si="41">$J39*AB39</f>
        <v>402.27574288312979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944.00000000000023</v>
      </c>
      <c r="AJ39" s="148">
        <f t="shared" si="38"/>
        <v>944.00000000000023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0.57386044186109131</v>
      </c>
      <c r="AA40" s="147">
        <f t="shared" si="40"/>
        <v>880.30191781491419</v>
      </c>
      <c r="AB40" s="122">
        <f>AB9</f>
        <v>0.42613955813890869</v>
      </c>
      <c r="AC40" s="147">
        <f t="shared" si="41"/>
        <v>653.69808218508604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142.47049343903242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1.6591416494588613E-3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142.47049343903242</v>
      </c>
      <c r="AH41" s="123">
        <f t="shared" si="37"/>
        <v>1</v>
      </c>
      <c r="AI41" s="112">
        <f t="shared" si="37"/>
        <v>142.47049343903242</v>
      </c>
      <c r="AJ41" s="148">
        <f t="shared" si="38"/>
        <v>0</v>
      </c>
      <c r="AK41" s="147">
        <f t="shared" si="39"/>
        <v>142.47049343903242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98.937842665994779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1.1521817010130986E-3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24.734460666498695</v>
      </c>
      <c r="AB43" s="156">
        <f>Poor!AB43</f>
        <v>0.25</v>
      </c>
      <c r="AC43" s="147">
        <f t="shared" si="41"/>
        <v>24.734460666498695</v>
      </c>
      <c r="AD43" s="156">
        <f>Poor!AD43</f>
        <v>0.25</v>
      </c>
      <c r="AE43" s="147">
        <f t="shared" si="42"/>
        <v>24.734460666498695</v>
      </c>
      <c r="AF43" s="122">
        <f t="shared" si="29"/>
        <v>0.25</v>
      </c>
      <c r="AG43" s="147">
        <f t="shared" si="36"/>
        <v>24.734460666498695</v>
      </c>
      <c r="AH43" s="123">
        <f t="shared" si="37"/>
        <v>1</v>
      </c>
      <c r="AI43" s="112">
        <f t="shared" si="37"/>
        <v>98.937842665994779</v>
      </c>
      <c r="AJ43" s="148">
        <f t="shared" si="38"/>
        <v>49.46892133299739</v>
      </c>
      <c r="AK43" s="147">
        <f t="shared" si="39"/>
        <v>49.46892133299739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54022</v>
      </c>
      <c r="J65" s="39">
        <f>SUM(J37:J64)</f>
        <v>53929.846466545387</v>
      </c>
      <c r="K65" s="40">
        <f>SUM(K37:K64)</f>
        <v>1</v>
      </c>
      <c r="L65" s="22">
        <f>SUM(L37:L64)</f>
        <v>0.62152090369162682</v>
      </c>
      <c r="M65" s="24">
        <f>SUM(M37:M64)</f>
        <v>0.62804060168330489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10497.760635598283</v>
      </c>
      <c r="AB65" s="137"/>
      <c r="AC65" s="153">
        <f>SUM(AC37:AC64)</f>
        <v>8924.2082857347141</v>
      </c>
      <c r="AD65" s="137"/>
      <c r="AE65" s="153">
        <f>SUM(AE37:AE64)</f>
        <v>10283.234460666497</v>
      </c>
      <c r="AF65" s="137"/>
      <c r="AG65" s="153">
        <f>SUM(AG37:AG64)</f>
        <v>24224.643084545893</v>
      </c>
      <c r="AH65" s="137"/>
      <c r="AI65" s="153">
        <f>SUM(AI37:AI64)</f>
        <v>53929.846466545387</v>
      </c>
      <c r="AJ65" s="153">
        <f>SUM(AJ37:AJ64)</f>
        <v>19421.968921332998</v>
      </c>
      <c r="AK65" s="153">
        <f>SUM(AK37:AK64)</f>
        <v>34507.877545212395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13743.37686238272</v>
      </c>
      <c r="K72" s="40">
        <f t="shared" si="47"/>
        <v>0.28270641667637125</v>
      </c>
      <c r="L72" s="22">
        <f t="shared" si="45"/>
        <v>0.18974481387408712</v>
      </c>
      <c r="M72" s="24">
        <f t="shared" si="48"/>
        <v>0.16004864169538513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35725.598147920733</v>
      </c>
      <c r="J74" s="51">
        <f t="shared" si="44"/>
        <v>5805.0944187500809</v>
      </c>
      <c r="K74" s="40">
        <f>B74/B$76</f>
        <v>6.514985729326056E-2</v>
      </c>
      <c r="L74" s="22">
        <f t="shared" si="45"/>
        <v>3.1387418740183359E-2</v>
      </c>
      <c r="M74" s="24">
        <f>J74/B$76</f>
        <v>6.7603288910563414E-2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-1.7471152913591966E-12</v>
      </c>
      <c r="AB74" s="156"/>
      <c r="AC74" s="147">
        <f>AC30*$I$84/4</f>
        <v>1287.6720941629665</v>
      </c>
      <c r="AD74" s="156"/>
      <c r="AE74" s="147">
        <f>AE30*$I$84/4</f>
        <v>4921.2673732808043</v>
      </c>
      <c r="AF74" s="156"/>
      <c r="AG74" s="147">
        <f>AG30*$I$84/4</f>
        <v>4541.9624514050292</v>
      </c>
      <c r="AH74" s="155"/>
      <c r="AI74" s="147">
        <f>SUM(AA74,AC74,AE74,AG74)</f>
        <v>10750.901918848798</v>
      </c>
      <c r="AJ74" s="148">
        <f>(AA74+AC74)</f>
        <v>1287.6720941629646</v>
      </c>
      <c r="AK74" s="147">
        <f>(AE74+AG74)</f>
        <v>9463.2298246858336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9.1992429895463829E-2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23121.708940486813</v>
      </c>
      <c r="AB75" s="158"/>
      <c r="AC75" s="149">
        <f>AA75+AC65-SUM(AC70,AC74)</f>
        <v>26184.144669038746</v>
      </c>
      <c r="AD75" s="158"/>
      <c r="AE75" s="149">
        <f>AC75+AE65-SUM(AE70,AE74)</f>
        <v>26972.011293404626</v>
      </c>
      <c r="AF75" s="158"/>
      <c r="AG75" s="149">
        <f>IF(SUM(AG6:AG29)+((AG65-AG70-$J$75)*4/I$83)&lt;1,0,AG65-AG70-$J$75-(1-SUM(AG6:AG29))*I$83/4)</f>
        <v>17198.048767908345</v>
      </c>
      <c r="AH75" s="134"/>
      <c r="AI75" s="149">
        <f>AI76-SUM(AI70,AI74)</f>
        <v>24882.542695617336</v>
      </c>
      <c r="AJ75" s="151">
        <f>AJ76-SUM(AJ70,AJ74)</f>
        <v>8986.0959011304039</v>
      </c>
      <c r="AK75" s="149">
        <f>AJ75+AK76-SUM(AK70,AK74)</f>
        <v>24882.542695617325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54022</v>
      </c>
      <c r="J76" s="51">
        <f t="shared" si="44"/>
        <v>53929.846466545387</v>
      </c>
      <c r="K76" s="40">
        <f>SUM(K70:K75)</f>
        <v>0.99999999999999989</v>
      </c>
      <c r="L76" s="22">
        <f>SUM(L70:L75)</f>
        <v>0.62152090369162694</v>
      </c>
      <c r="M76" s="24">
        <f>SUM(M70:M75)</f>
        <v>0.628040601683305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10497.760635598283</v>
      </c>
      <c r="AB76" s="137"/>
      <c r="AC76" s="153">
        <f>AC65</f>
        <v>8924.2082857347141</v>
      </c>
      <c r="AD76" s="137"/>
      <c r="AE76" s="153">
        <f>AE65</f>
        <v>10283.234460666497</v>
      </c>
      <c r="AF76" s="137"/>
      <c r="AG76" s="153">
        <f>AG65</f>
        <v>24224.643084545893</v>
      </c>
      <c r="AH76" s="137"/>
      <c r="AI76" s="153">
        <f>SUM(AA76,AC76,AE76,AG76)</f>
        <v>53929.846466545394</v>
      </c>
      <c r="AJ76" s="154">
        <f>SUM(AA76,AC76)</f>
        <v>19421.968921332998</v>
      </c>
      <c r="AK76" s="154">
        <f>SUM(AE76,AG76)</f>
        <v>34507.877545212388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17198.048767908345</v>
      </c>
      <c r="AB78" s="112"/>
      <c r="AC78" s="112">
        <f>IF(AA75&lt;0,0,AA75)</f>
        <v>23121.708940486813</v>
      </c>
      <c r="AD78" s="112"/>
      <c r="AE78" s="112">
        <f>AC75</f>
        <v>26184.144669038746</v>
      </c>
      <c r="AF78" s="112"/>
      <c r="AG78" s="112">
        <f>AE75</f>
        <v>26972.011293404626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23121.708940486813</v>
      </c>
      <c r="AB79" s="112"/>
      <c r="AC79" s="112">
        <f>AA79-AA74+AC65-AC70</f>
        <v>27471.816763201714</v>
      </c>
      <c r="AD79" s="112"/>
      <c r="AE79" s="112">
        <f>AC79-AC74+AE65-AE70</f>
        <v>31893.27866668543</v>
      </c>
      <c r="AF79" s="112"/>
      <c r="AG79" s="112">
        <f>AE79-AE74+AG65-AG70</f>
        <v>46622.553914930701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0.3275455229087082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0.3275455229087082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8.383381109969841E-3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8.383381109969841E-3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5.8217924374790592E-3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5.8217924374790592E-3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3.1788127028323605</v>
      </c>
      <c r="J119" s="24">
        <f>SUM(J91:J118)</f>
        <v>3.173390119019166</v>
      </c>
      <c r="K119" s="22">
        <f>SUM(K91:K118)</f>
        <v>8.3371897968819066</v>
      </c>
      <c r="L119" s="22">
        <f>SUM(L91:L118)</f>
        <v>3.1404471132161542</v>
      </c>
      <c r="M119" s="57">
        <f t="shared" si="49"/>
        <v>3.173390119019166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0.80870054699852911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0.95875062196502769</v>
      </c>
      <c r="M126" s="57">
        <f t="shared" si="65"/>
        <v>0.80870054699852911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2.1021988302709023</v>
      </c>
      <c r="J128" s="227">
        <f>(J30)</f>
        <v>0.34158875790352072</v>
      </c>
      <c r="K128" s="22">
        <f>(B128)</f>
        <v>0.54316672549368428</v>
      </c>
      <c r="L128" s="22">
        <f>IF(L124=L119,0,(L119-L124)/(B119-B124)*K128)</f>
        <v>0.15859567713401013</v>
      </c>
      <c r="M128" s="57">
        <f t="shared" si="63"/>
        <v>0.34158875790352072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3.1788127028323605</v>
      </c>
      <c r="J130" s="227">
        <f>(J119)</f>
        <v>3.173390119019166</v>
      </c>
      <c r="K130" s="22">
        <f>(B130)</f>
        <v>8.3371897968819066</v>
      </c>
      <c r="L130" s="22">
        <f>(L119)</f>
        <v>3.1404471132161542</v>
      </c>
      <c r="M130" s="57">
        <f t="shared" si="63"/>
        <v>3.173390119019166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0.13778639455712893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896.03977909982518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2.7850261453263012E-2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2.7850261453263012E-2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3250.9527515545969</v>
      </c>
      <c r="U8" s="222">
        <v>2</v>
      </c>
      <c r="V8" s="56"/>
      <c r="W8" s="115"/>
      <c r="X8" s="118">
        <f>Poor!X8</f>
        <v>1</v>
      </c>
      <c r="Y8" s="183">
        <f t="shared" si="9"/>
        <v>0.11140104581305205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0.11140104581305205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2.7850261453263012E-2</v>
      </c>
      <c r="AJ8" s="120">
        <f t="shared" si="14"/>
        <v>5.5700522906526023E-2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7.2375912200622851E-3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7.2375912200622851E-3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2.895036488024914E-2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2.895036488024914E-2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7.2375912200622851E-3</v>
      </c>
      <c r="AJ10" s="120">
        <f t="shared" si="14"/>
        <v>1.447518244012457E-2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19378.509143798357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154890.71430827992</v>
      </c>
      <c r="T23" s="179">
        <f>SUM(T7:T22)</f>
        <v>155089.7283746383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3.1882709132752679E-2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3.1882709132752679E-2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0.12753083653101072</v>
      </c>
      <c r="Z27" s="156">
        <f>Poor!Z27</f>
        <v>0.25</v>
      </c>
      <c r="AA27" s="121">
        <f t="shared" si="16"/>
        <v>3.1882709132752679E-2</v>
      </c>
      <c r="AB27" s="156">
        <f>Poor!AB27</f>
        <v>0.25</v>
      </c>
      <c r="AC27" s="121">
        <f t="shared" si="7"/>
        <v>3.1882709132752679E-2</v>
      </c>
      <c r="AD27" s="156">
        <f>Poor!AD27</f>
        <v>0.25</v>
      </c>
      <c r="AE27" s="121">
        <f t="shared" si="8"/>
        <v>3.1882709132752679E-2</v>
      </c>
      <c r="AF27" s="122">
        <f t="shared" si="10"/>
        <v>0.25</v>
      </c>
      <c r="AG27" s="121">
        <f t="shared" si="11"/>
        <v>3.1882709132752679E-2</v>
      </c>
      <c r="AH27" s="123">
        <f t="shared" si="12"/>
        <v>1</v>
      </c>
      <c r="AI27" s="183">
        <f t="shared" si="13"/>
        <v>3.1882709132752679E-2</v>
      </c>
      <c r="AJ27" s="120">
        <f t="shared" si="14"/>
        <v>3.1882709132752679E-2</v>
      </c>
      <c r="AK27" s="119">
        <f t="shared" si="15"/>
        <v>3.1882709132752679E-2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0.45828935233018714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0.45828935233018714</v>
      </c>
      <c r="N29" s="228"/>
      <c r="P29" s="22"/>
      <c r="V29" s="56"/>
      <c r="W29" s="110"/>
      <c r="X29" s="118"/>
      <c r="Y29" s="183">
        <f t="shared" si="9"/>
        <v>1.8331574093207486</v>
      </c>
      <c r="Z29" s="156">
        <f>Poor!Z29</f>
        <v>0.25</v>
      </c>
      <c r="AA29" s="121">
        <f t="shared" si="16"/>
        <v>0.45828935233018714</v>
      </c>
      <c r="AB29" s="156">
        <f>Poor!AB29</f>
        <v>0.25</v>
      </c>
      <c r="AC29" s="121">
        <f t="shared" si="7"/>
        <v>0.45828935233018714</v>
      </c>
      <c r="AD29" s="156">
        <f>Poor!AD29</f>
        <v>0.25</v>
      </c>
      <c r="AE29" s="121">
        <f t="shared" si="8"/>
        <v>0.45828935233018714</v>
      </c>
      <c r="AF29" s="122">
        <f t="shared" si="10"/>
        <v>0.25</v>
      </c>
      <c r="AG29" s="121">
        <f t="shared" si="11"/>
        <v>0.45828935233018714</v>
      </c>
      <c r="AH29" s="123">
        <f t="shared" si="12"/>
        <v>1</v>
      </c>
      <c r="AI29" s="183">
        <f t="shared" si="13"/>
        <v>0.45828935233018714</v>
      </c>
      <c r="AJ29" s="120">
        <f t="shared" si="14"/>
        <v>0.45828935233018714</v>
      </c>
      <c r="AK29" s="119">
        <f t="shared" si="15"/>
        <v>0.45828935233018714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6.8200902630027702</v>
      </c>
      <c r="J30" s="230">
        <f>IF(I$32&lt;=1,I30,1-SUM(J6:J29))</f>
        <v>0.42916409987369752</v>
      </c>
      <c r="K30" s="22">
        <f t="shared" si="4"/>
        <v>0.5065454465753424</v>
      </c>
      <c r="L30" s="22">
        <f>IF(L124=L119,0,IF(K30="",0,(L119-L124)/(B119-B124)*K30))</f>
        <v>0.20376564867893104</v>
      </c>
      <c r="M30" s="175">
        <f t="shared" si="6"/>
        <v>0.42916409987369752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1.7166563994947901</v>
      </c>
      <c r="Z30" s="122">
        <f>IF($Y30=0,0,AA30/($Y$30))</f>
        <v>0.18279664529805426</v>
      </c>
      <c r="AA30" s="187">
        <f>IF(AA79*4/$I$83+SUM(AA6:AA29)&lt;1,AA79*4/$I$83,1-SUM(AA6:AA29))</f>
        <v>0.31379903095708406</v>
      </c>
      <c r="AB30" s="122">
        <f>IF($Y30=0,0,AC30/($Y$30))</f>
        <v>0.29029609450197941</v>
      </c>
      <c r="AC30" s="187">
        <f>IF(AC79*4/$I$83+SUM(AC6:AC29)&lt;1,AC79*4/$I$83,1-SUM(AC6:AC29))</f>
        <v>0.49833864837516728</v>
      </c>
      <c r="AD30" s="122">
        <f>IF($Y30=0,0,AE30/($Y$30))</f>
        <v>0.28399695999415536</v>
      </c>
      <c r="AE30" s="187">
        <f>IF(AE79*4/$I$83+SUM(AE6:AE29)&lt;1,AE79*4/$I$83,1-SUM(AE6:AE29))</f>
        <v>0.48752519881103273</v>
      </c>
      <c r="AF30" s="122">
        <f>IF($Y30=0,0,AG30/($Y$30))</f>
        <v>0.24291030020581098</v>
      </c>
      <c r="AG30" s="187">
        <f>IF(AG79*4/$I$83+SUM(AG6:AG29)&lt;1,AG79*4/$I$83,1-SUM(AG6:AG29))</f>
        <v>0.41699352135150602</v>
      </c>
      <c r="AH30" s="123">
        <f t="shared" si="12"/>
        <v>0.99999999999999989</v>
      </c>
      <c r="AI30" s="183">
        <f t="shared" si="13"/>
        <v>0.42916409987369752</v>
      </c>
      <c r="AJ30" s="120">
        <f t="shared" si="14"/>
        <v>0.40606883966612567</v>
      </c>
      <c r="AK30" s="119">
        <f t="shared" si="15"/>
        <v>0.45225936008126938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0.22547305574199061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7.3928162682648173</v>
      </c>
      <c r="J32" s="17"/>
      <c r="L32" s="22">
        <f>SUM(L6:L30)</f>
        <v>0.77452694425800939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3.7972300880243476E-2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4776.0091437983592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2.2240684839474157E-2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4776.0091437983592</v>
      </c>
      <c r="AH38" s="123">
        <f t="shared" ref="AH38:AI58" si="35">SUM(Z38,AB38,AD38,AF38)</f>
        <v>1</v>
      </c>
      <c r="AI38" s="112">
        <f t="shared" si="35"/>
        <v>4776.0091437983592</v>
      </c>
      <c r="AJ38" s="148">
        <f t="shared" ref="AJ38:AJ64" si="36">(AA38+AC38)</f>
        <v>0</v>
      </c>
      <c r="AK38" s="147">
        <f t="shared" ref="AK38:AK64" si="37">(AE38+AG38)</f>
        <v>4776.0091437983592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1454.5858810690718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6.7736440988212451E-3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1454.5858810690718</v>
      </c>
      <c r="AH41" s="123">
        <f t="shared" si="35"/>
        <v>1</v>
      </c>
      <c r="AI41" s="112">
        <f t="shared" si="35"/>
        <v>1454.5858810690718</v>
      </c>
      <c r="AJ41" s="148">
        <f t="shared" si="36"/>
        <v>0</v>
      </c>
      <c r="AK41" s="147">
        <f t="shared" si="37"/>
        <v>1454.5858810690718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116.36687048552572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5.4189152790569948E-4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29.091717621381431</v>
      </c>
      <c r="AB43" s="156">
        <f>Poor!AB43</f>
        <v>0.25</v>
      </c>
      <c r="AC43" s="147">
        <f t="shared" si="39"/>
        <v>29.091717621381431</v>
      </c>
      <c r="AD43" s="156">
        <f>Poor!AD43</f>
        <v>0.25</v>
      </c>
      <c r="AE43" s="147">
        <f t="shared" si="40"/>
        <v>29.091717621381431</v>
      </c>
      <c r="AF43" s="122">
        <f t="shared" si="31"/>
        <v>0.25</v>
      </c>
      <c r="AG43" s="147">
        <f t="shared" si="34"/>
        <v>29.091717621381431</v>
      </c>
      <c r="AH43" s="123">
        <f t="shared" si="35"/>
        <v>1</v>
      </c>
      <c r="AI43" s="112">
        <f t="shared" si="35"/>
        <v>116.36687048552572</v>
      </c>
      <c r="AJ43" s="148">
        <f t="shared" si="36"/>
        <v>58.183435242762862</v>
      </c>
      <c r="AK43" s="147">
        <f t="shared" si="37"/>
        <v>58.183435242762862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153371.1</v>
      </c>
      <c r="J65" s="39">
        <f>SUM(J37:J64)</f>
        <v>153523.06189535296</v>
      </c>
      <c r="K65" s="40">
        <f>SUM(K37:K64)</f>
        <v>1.0000000000000002</v>
      </c>
      <c r="L65" s="22">
        <f>SUM(L37:L64)</f>
        <v>0.71494658706727143</v>
      </c>
      <c r="M65" s="24">
        <f>SUM(M37:M64)</f>
        <v>0.71491865538810739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34588.491717621386</v>
      </c>
      <c r="AB65" s="137"/>
      <c r="AC65" s="153">
        <f>SUM(AC37:AC64)</f>
        <v>32752.491717621382</v>
      </c>
      <c r="AD65" s="137"/>
      <c r="AE65" s="153">
        <f>SUM(AE37:AE64)</f>
        <v>33592.491717621386</v>
      </c>
      <c r="AF65" s="137"/>
      <c r="AG65" s="153">
        <f>SUM(AG37:AG64)</f>
        <v>52589.586742488813</v>
      </c>
      <c r="AH65" s="137"/>
      <c r="AI65" s="153">
        <f>SUM(AI37:AI64)</f>
        <v>153523.06189535296</v>
      </c>
      <c r="AJ65" s="153">
        <f>SUM(AJ37:AJ64)</f>
        <v>67340.983435242772</v>
      </c>
      <c r="AK65" s="153">
        <f>SUM(AK37:AK64)</f>
        <v>86182.078460110191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132460.92645476657</v>
      </c>
      <c r="J74" s="51">
        <f>J128*I$83</f>
        <v>8335.2964664967585</v>
      </c>
      <c r="K74" s="40">
        <f>B74/B$76</f>
        <v>2.7766116637823381E-2</v>
      </c>
      <c r="L74" s="22">
        <f>(L128*G$37*F$9/F$7)/B$130</f>
        <v>1.8429418979710517E-2</v>
      </c>
      <c r="M74" s="24">
        <f>J74/B$76</f>
        <v>3.8815399253507736E-2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1523.6642316403329</v>
      </c>
      <c r="AB74" s="156"/>
      <c r="AC74" s="147">
        <f>AC30*$I$83/4</f>
        <v>2419.7040107401576</v>
      </c>
      <c r="AD74" s="156"/>
      <c r="AE74" s="147">
        <f>AE30*$I$83/4</f>
        <v>2367.1988571351044</v>
      </c>
      <c r="AF74" s="156"/>
      <c r="AG74" s="147">
        <f>AG30*$I$83/4</f>
        <v>2024.7293669811629</v>
      </c>
      <c r="AH74" s="155"/>
      <c r="AI74" s="147">
        <f>SUM(AA74,AC74,AE74,AG74)</f>
        <v>8335.2964664967567</v>
      </c>
      <c r="AJ74" s="148">
        <f>(AA74+AC74)</f>
        <v>3943.3682423804903</v>
      </c>
      <c r="AK74" s="147">
        <f>(AE74+AG74)</f>
        <v>4391.9282241162673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59940.845216956077</v>
      </c>
      <c r="K75" s="40">
        <f>B75/B$76</f>
        <v>0.64878292866648568</v>
      </c>
      <c r="L75" s="22">
        <f>(L129*G$37*F$9/F$7)/B$130</f>
        <v>0.29954349637033706</v>
      </c>
      <c r="M75" s="24">
        <f>J75/B$76</f>
        <v>0.27912958441737562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27837.284099672688</v>
      </c>
      <c r="AB75" s="158"/>
      <c r="AC75" s="149">
        <f>AA75+AC65-SUM(AC70,AC74)</f>
        <v>52942.528420245544</v>
      </c>
      <c r="AD75" s="158"/>
      <c r="AE75" s="149">
        <f>AC75+AE65-SUM(AE70,AE74)</f>
        <v>78940.27789442346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124277.59188362275</v>
      </c>
      <c r="AJ75" s="151">
        <f>AJ76-SUM(AJ70,AJ74)</f>
        <v>52942.528420245551</v>
      </c>
      <c r="AK75" s="149">
        <f>AJ75+AK76-SUM(AK70,AK74)</f>
        <v>124277.59188362275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153371.1</v>
      </c>
      <c r="J76" s="51">
        <f>J130*I$83</f>
        <v>153523.06189535296</v>
      </c>
      <c r="K76" s="40">
        <f>SUM(K70:K75)</f>
        <v>0.79825713336624071</v>
      </c>
      <c r="L76" s="22">
        <f>SUM(L70:L75)</f>
        <v>0.47689000443943602</v>
      </c>
      <c r="M76" s="24">
        <f>SUM(M70:M75)</f>
        <v>0.47686207276027182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34588.491717621386</v>
      </c>
      <c r="AB76" s="137"/>
      <c r="AC76" s="153">
        <f>AC65</f>
        <v>32752.491717621382</v>
      </c>
      <c r="AD76" s="137"/>
      <c r="AE76" s="153">
        <f>AE65</f>
        <v>33592.491717621386</v>
      </c>
      <c r="AF76" s="137"/>
      <c r="AG76" s="153">
        <f>AG65</f>
        <v>52589.586742488813</v>
      </c>
      <c r="AH76" s="137"/>
      <c r="AI76" s="153">
        <f>SUM(AA76,AC76,AE76,AG76)</f>
        <v>153523.06189535296</v>
      </c>
      <c r="AJ76" s="154">
        <f>SUM(AA76,AC76)</f>
        <v>67340.983435242772</v>
      </c>
      <c r="AK76" s="154">
        <f>SUM(AE76,AG76)</f>
        <v>86182.078460110206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27837.284099672688</v>
      </c>
      <c r="AD78" s="112"/>
      <c r="AE78" s="112">
        <f>AC75</f>
        <v>52942.528420245544</v>
      </c>
      <c r="AF78" s="112"/>
      <c r="AG78" s="112">
        <f>AE75</f>
        <v>78940.27789442346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29360.948331313022</v>
      </c>
      <c r="AB79" s="112"/>
      <c r="AC79" s="112">
        <f>AA79-AA74+AC65-AC70</f>
        <v>55362.232430985707</v>
      </c>
      <c r="AD79" s="112"/>
      <c r="AE79" s="112">
        <f>AC79-AC74+AE65-AE70</f>
        <v>81307.47675155857</v>
      </c>
      <c r="AF79" s="112"/>
      <c r="AG79" s="112">
        <f>AE79-AE74+AG65-AG70</f>
        <v>126302.32125060391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0.24590507049453952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0.24590507049453952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7.4893081829441641E-2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7.4893081829441641E-2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5.99144654635533E-3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5.99144654635533E-3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7.8967041355642289</v>
      </c>
      <c r="J119" s="24">
        <f>SUM(J91:J118)</f>
        <v>7.9045282831870978</v>
      </c>
      <c r="K119" s="22">
        <f>SUM(K91:K118)</f>
        <v>18.243294630741381</v>
      </c>
      <c r="L119" s="22">
        <f>SUM(L91:L118)</f>
        <v>7.904837110976505</v>
      </c>
      <c r="M119" s="57">
        <f t="shared" si="50"/>
        <v>7.9045282831870978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6.8200902630027702</v>
      </c>
      <c r="J128" s="227">
        <f>(J30)</f>
        <v>0.42916409987369752</v>
      </c>
      <c r="K128" s="22">
        <f>(B128)</f>
        <v>0.5065454465753424</v>
      </c>
      <c r="L128" s="22">
        <f>IF(L124=L119,0,(L119-L124)/(B119-B124)*K128)</f>
        <v>0.20376564867893104</v>
      </c>
      <c r="M128" s="57">
        <f t="shared" si="90"/>
        <v>0.42916409987369752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3.0862080295045962</v>
      </c>
      <c r="K129" s="29">
        <f>(B129)</f>
        <v>11.835938119057971</v>
      </c>
      <c r="L129" s="60">
        <f>IF(SUM(L124:L128)&gt;L130,0,L130-SUM(L124:L128))</f>
        <v>3.3119153084887705</v>
      </c>
      <c r="M129" s="57">
        <f t="shared" si="90"/>
        <v>3.0862080295045962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7.8967041355642289</v>
      </c>
      <c r="J130" s="227">
        <f>(J119)</f>
        <v>7.9045282831870978</v>
      </c>
      <c r="K130" s="22">
        <f>(B130)</f>
        <v>18.243294630741381</v>
      </c>
      <c r="L130" s="22">
        <f>(L119)</f>
        <v>7.904837110976505</v>
      </c>
      <c r="M130" s="57">
        <f t="shared" si="90"/>
        <v>7.9045282831870978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2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1305.9185369471618</v>
      </c>
      <c r="H72" s="109">
        <f>Middle!T7</f>
        <v>5379.2251456426266</v>
      </c>
      <c r="I72" s="109">
        <f>Rich!T7</f>
        <v>896.03977909982518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444.24851808903816</v>
      </c>
      <c r="H73" s="109">
        <f>Middle!T8</f>
        <v>5795.8952412628869</v>
      </c>
      <c r="I73" s="109">
        <f>Rich!T8</f>
        <v>3250.9527515545969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5075.8608076190048</v>
      </c>
      <c r="H76" s="109">
        <f>Middle!T11</f>
        <v>19982.215006217557</v>
      </c>
      <c r="I76" s="109">
        <f>Rich!T11</f>
        <v>19378.509143798357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34915.113872928079</v>
      </c>
      <c r="G88" s="109">
        <f>Poor!T23</f>
        <v>55663.71421333644</v>
      </c>
      <c r="H88" s="109">
        <f>Middle!T23</f>
        <v>69872.098202225068</v>
      </c>
      <c r="I88" s="109">
        <f>Rich!T23</f>
        <v>155089.7283746383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1054.2930991339817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19437.119765800642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52175.039765800655</v>
      </c>
      <c r="G100" s="238">
        <f t="shared" si="0"/>
        <v>31426.43942539228</v>
      </c>
      <c r="H100" s="238">
        <f t="shared" si="0"/>
        <v>17218.055436503666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2016-06-02T06:58:09Z</dcterms:modified>
  <cp:category/>
</cp:coreProperties>
</file>