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<sst xmlns="http://schemas.openxmlformats.org/spreadsheetml/2006/main" count="790" uniqueCount="145">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</sst>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505896"/>
        <c:axId val="-1994502584"/>
      </c:barChart>
      <c:catAx>
        <c:axId val="-199450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0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73688"/>
        <c:axId val="-1992670664"/>
      </c:barChart>
      <c:catAx>
        <c:axId val="-19926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7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7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734920"/>
        <c:axId val="-1993731864"/>
      </c:barChart>
      <c:catAx>
        <c:axId val="-19937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7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45512"/>
        <c:axId val="-1992642488"/>
      </c:barChart>
      <c:catAx>
        <c:axId val="-19926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64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12787.2</c:v>
                </c:pt>
                <c:pt idx="6">
                  <c:v>2337.417029754996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10312.21410899218</c:v>
                </c:pt>
                <c:pt idx="5">
                  <c:v>6917.771287193746</c:v>
                </c:pt>
                <c:pt idx="6">
                  <c:v>34825.32846539532</c:v>
                </c:pt>
                <c:pt idx="7">
                  <c:v>109032.0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461448"/>
        <c:axId val="-199245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61448"/>
        <c:axId val="-1992458104"/>
      </c:lineChart>
      <c:catAx>
        <c:axId val="-19924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5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5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61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861032"/>
        <c:axId val="-1991857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61032"/>
        <c:axId val="-1991857800"/>
      </c:lineChart>
      <c:catAx>
        <c:axId val="-199186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5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8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8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652808"/>
        <c:axId val="-19936495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652808"/>
        <c:axId val="-1993649528"/>
      </c:lineChart>
      <c:catAx>
        <c:axId val="-1993652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3652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67864"/>
        <c:axId val="-1993564488"/>
      </c:barChart>
      <c:catAx>
        <c:axId val="-199356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6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505912"/>
        <c:axId val="-1993502504"/>
      </c:barChart>
      <c:catAx>
        <c:axId val="-199350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2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50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50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360"/>
        <c:axId val="-1992418824"/>
      </c:barChart>
      <c:catAx>
        <c:axId val="-19924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1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4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422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358696"/>
        <c:axId val="-1992355384"/>
      </c:barChart>
      <c:catAx>
        <c:axId val="-199235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5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5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077976"/>
        <c:axId val="-1995081272"/>
      </c:barChart>
      <c:catAx>
        <c:axId val="-199507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8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8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985304"/>
        <c:axId val="-19929887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985304"/>
        <c:axId val="-19929887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5304"/>
        <c:axId val="-1992988744"/>
      </c:scatterChart>
      <c:catAx>
        <c:axId val="-1992985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9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985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3394600"/>
        <c:axId val="-1993391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394600"/>
        <c:axId val="-1993391224"/>
      </c:lineChart>
      <c:catAx>
        <c:axId val="-199339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339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3946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0360"/>
        <c:axId val="-19941437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147320"/>
        <c:axId val="-1994150216"/>
      </c:scatterChart>
      <c:valAx>
        <c:axId val="-1994140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3704"/>
        <c:crosses val="autoZero"/>
        <c:crossBetween val="midCat"/>
      </c:valAx>
      <c:valAx>
        <c:axId val="-1994143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0360"/>
        <c:crosses val="autoZero"/>
        <c:crossBetween val="midCat"/>
      </c:valAx>
      <c:valAx>
        <c:axId val="-1994147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4150216"/>
        <c:crosses val="autoZero"/>
        <c:crossBetween val="midCat"/>
      </c:valAx>
      <c:valAx>
        <c:axId val="-1994150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1473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240248"/>
        <c:axId val="-19942460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240248"/>
        <c:axId val="-1994246008"/>
      </c:lineChart>
      <c:catAx>
        <c:axId val="-199424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6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4246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42402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91512"/>
        <c:axId val="-1996394872"/>
      </c:barChart>
      <c:catAx>
        <c:axId val="-199639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9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953880"/>
        <c:axId val="-2136834648"/>
      </c:barChart>
      <c:catAx>
        <c:axId val="-19939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683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3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95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156920"/>
        <c:axId val="-1995160312"/>
      </c:barChart>
      <c:catAx>
        <c:axId val="-199515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60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1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15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38904"/>
        <c:axId val="-1996432840"/>
      </c:barChart>
      <c:catAx>
        <c:axId val="-199643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2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643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3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310504"/>
        <c:axId val="-1995313896"/>
      </c:barChart>
      <c:catAx>
        <c:axId val="-199531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38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531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531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30232"/>
        <c:axId val="-2036233656"/>
      </c:barChart>
      <c:catAx>
        <c:axId val="-203623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3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821000"/>
        <c:axId val="-1992817976"/>
      </c:barChart>
      <c:catAx>
        <c:axId val="-199282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8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12787.200000000003</v>
      </c>
      <c r="T12" s="220">
        <f>IF($B$81=0,0,(SUMIF($N$6:$N$28,$U12,M$6:M$28)+SUMIF($N$91:$N$118,$U12,M$91:M$118))*$I$83*Poor!$B$81/$B$81)</f>
        <v>12787.200000000003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6917.7712871937456</v>
      </c>
      <c r="T13" s="220">
        <f>IF($B$81=0,0,(SUMIF($N$6:$N$28,$U13,M$6:M$28)+SUMIF($N$91:$N$118,$U13,M$91:M$118))*$I$83*Poor!$B$81/$B$81)</f>
        <v>6917.7712871937456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6701.1968315920312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>E10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>E11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E14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75">
        <f>E15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7"/>
        <v>0</v>
      </c>
      <c r="E50" s="75">
        <f>E16</f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5.0508593475973342E-3</v>
      </c>
      <c r="L50" s="22">
        <f t="shared" ref="L50:L64" si="72">(K50*H50)</f>
        <v>7.0712030866362675E-3</v>
      </c>
      <c r="M50" s="24">
        <f t="shared" ref="M50:M64" si="73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7"/>
        <v>0</v>
      </c>
      <c r="E52" s="75">
        <f>E18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0</v>
      </c>
      <c r="J52" s="38">
        <f t="shared" si="70"/>
        <v>0</v>
      </c>
      <c r="K52" s="40">
        <f t="shared" si="71"/>
        <v>4.6099113093150271E-3</v>
      </c>
      <c r="L52" s="22">
        <f t="shared" si="72"/>
        <v>6.4538758330410376E-3</v>
      </c>
      <c r="M52" s="24">
        <f t="shared" si="73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2.8060329708874078E-3</v>
      </c>
      <c r="L53" s="22">
        <f t="shared" si="72"/>
        <v>3.9284461592423705E-3</v>
      </c>
      <c r="M53" s="24">
        <f t="shared" si="73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75">
        <f>E20</f>
        <v>1</v>
      </c>
      <c r="F54" s="26">
        <v>1.4</v>
      </c>
      <c r="G54" s="22">
        <f t="shared" si="59"/>
        <v>1.65</v>
      </c>
      <c r="H54" s="24">
        <f t="shared" si="68"/>
        <v>1.4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7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12787.2</v>
      </c>
      <c r="J55" s="38">
        <f t="shared" si="70"/>
        <v>12787.200000000003</v>
      </c>
      <c r="K55" s="40">
        <f t="shared" si="71"/>
        <v>0.23089642731873528</v>
      </c>
      <c r="L55" s="22">
        <f t="shared" si="72"/>
        <v>0.25629503432379619</v>
      </c>
      <c r="M55" s="24">
        <f t="shared" si="73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7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3996.0000000000005</v>
      </c>
      <c r="J57" s="38">
        <f t="shared" si="70"/>
        <v>3996.0000000000009</v>
      </c>
      <c r="K57" s="40">
        <f t="shared" si="71"/>
        <v>7.2155133537104774E-2</v>
      </c>
      <c r="L57" s="22">
        <f t="shared" si="72"/>
        <v>8.0092198226186309E-2</v>
      </c>
      <c r="M57" s="24">
        <f t="shared" si="73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7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33417.599999999999</v>
      </c>
      <c r="J61" s="38">
        <f t="shared" si="70"/>
        <v>33417.600000000006</v>
      </c>
      <c r="K61" s="40">
        <f t="shared" si="71"/>
        <v>0.56762038382522428</v>
      </c>
      <c r="L61" s="22">
        <f t="shared" si="72"/>
        <v>0.66979205291376465</v>
      </c>
      <c r="M61" s="24">
        <f t="shared" si="73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4"/>
        <v>1</v>
      </c>
      <c r="AI61" s="112">
        <f t="shared" si="74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8"/>
        <v>1.1100000000000001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5">J124*I$83</f>
        <v>24957.355887062851</v>
      </c>
      <c r="K70" s="40">
        <f>B70/B$76</f>
        <v>0.35730185451668017</v>
      </c>
      <c r="L70" s="22">
        <f t="shared" ref="L70:L75" si="76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22978.533333333333</v>
      </c>
      <c r="J71" s="51">
        <f t="shared" si="75"/>
        <v>22978.533333333333</v>
      </c>
      <c r="K71" s="40">
        <f t="shared" ref="K71:K72" si="78">B71/B$76</f>
        <v>0.39030582418867238</v>
      </c>
      <c r="L71" s="22">
        <f t="shared" si="76"/>
        <v>0.46056087254263323</v>
      </c>
      <c r="M71" s="24">
        <f t="shared" ref="M71:M72" si="79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0.69509445307410933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5.1109886255449218E-2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5"/>
        <v>12161.795611195847</v>
      </c>
      <c r="K74" s="40">
        <f>B74/B$76</f>
        <v>0.26793606253444902</v>
      </c>
      <c r="L74" s="22">
        <f t="shared" si="76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5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5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5">
        <f t="shared" si="80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 (hides): quantity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5">
        <f t="shared" ref="M92:M118" si="92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0.18704627826306652</v>
      </c>
      <c r="C93" s="60">
        <f t="shared" si="81"/>
        <v>0</v>
      </c>
      <c r="D93" s="24">
        <f t="shared" si="86"/>
        <v>0.18704627826306652</v>
      </c>
      <c r="H93" s="24">
        <f t="shared" si="87"/>
        <v>0.57212121212121214</v>
      </c>
      <c r="I93" s="22">
        <f t="shared" si="88"/>
        <v>0.10701314344262715</v>
      </c>
      <c r="J93" s="24">
        <f t="shared" si="89"/>
        <v>0.10701314344262715</v>
      </c>
      <c r="K93" s="22">
        <f t="shared" si="90"/>
        <v>0.18704627826306652</v>
      </c>
      <c r="L93" s="22">
        <f t="shared" si="91"/>
        <v>0.10701314344262715</v>
      </c>
      <c r="M93" s="225">
        <f t="shared" si="92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Goat sales - local: no. sold</v>
      </c>
      <c r="B94" s="60">
        <f t="shared" si="81"/>
        <v>3.5298304797930127E-2</v>
      </c>
      <c r="C94" s="60">
        <f t="shared" si="81"/>
        <v>-7.0596609595860255E-2</v>
      </c>
      <c r="D94" s="24">
        <f t="shared" si="86"/>
        <v>-3.5298304797930127E-2</v>
      </c>
      <c r="H94" s="24">
        <f t="shared" si="87"/>
        <v>0.57212121212121214</v>
      </c>
      <c r="I94" s="22">
        <f t="shared" si="88"/>
        <v>-2.0194908926815781E-2</v>
      </c>
      <c r="J94" s="24">
        <f t="shared" si="89"/>
        <v>-2.0194908926815781E-2</v>
      </c>
      <c r="K94" s="22">
        <f t="shared" si="90"/>
        <v>3.5298304797930127E-2</v>
      </c>
      <c r="L94" s="22">
        <f t="shared" si="91"/>
        <v>2.0194908926815781E-2</v>
      </c>
      <c r="M94" s="225">
        <f t="shared" si="92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Sheep sales - local: no. sold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Chicken sales: no. sold</v>
      </c>
      <c r="B96" s="60">
        <f t="shared" si="81"/>
        <v>7.4818511305226607E-3</v>
      </c>
      <c r="C96" s="60">
        <f t="shared" si="81"/>
        <v>0</v>
      </c>
      <c r="D96" s="24">
        <f t="shared" si="86"/>
        <v>7.4818511305226607E-3</v>
      </c>
      <c r="H96" s="24">
        <f t="shared" si="87"/>
        <v>0.7151515151515152</v>
      </c>
      <c r="I96" s="22">
        <f t="shared" si="88"/>
        <v>5.3506571721313578E-3</v>
      </c>
      <c r="J96" s="24">
        <f t="shared" si="89"/>
        <v>5.3506571721313578E-3</v>
      </c>
      <c r="K96" s="22">
        <f t="shared" si="90"/>
        <v>7.4818511305226607E-3</v>
      </c>
      <c r="L96" s="22">
        <f t="shared" si="91"/>
        <v>5.3506571721313578E-3</v>
      </c>
      <c r="M96" s="225">
        <f t="shared" si="92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Tomato</v>
      </c>
      <c r="B98" s="60">
        <f t="shared" si="81"/>
        <v>2.5652061018934837E-2</v>
      </c>
      <c r="C98" s="60">
        <f t="shared" si="81"/>
        <v>-2.5652061018934837E-2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2.5652061018934837E-2</v>
      </c>
      <c r="L98" s="22">
        <f t="shared" si="91"/>
        <v>2.1765385106975014E-2</v>
      </c>
      <c r="M98" s="225">
        <f t="shared" si="9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Onions</v>
      </c>
      <c r="B99" s="60">
        <f t="shared" si="81"/>
        <v>5.3441793789447578E-2</v>
      </c>
      <c r="C99" s="60">
        <f t="shared" si="81"/>
        <v>-4.5425524721030439E-2</v>
      </c>
      <c r="D99" s="24">
        <f t="shared" si="86"/>
        <v>8.0162690684171395E-3</v>
      </c>
      <c r="H99" s="24">
        <f t="shared" si="87"/>
        <v>0.84848484848484851</v>
      </c>
      <c r="I99" s="22">
        <f t="shared" si="88"/>
        <v>6.8016828459296942E-3</v>
      </c>
      <c r="J99" s="24">
        <f t="shared" si="89"/>
        <v>6.8016828459296942E-3</v>
      </c>
      <c r="K99" s="22">
        <f t="shared" si="90"/>
        <v>5.3441793789447578E-2</v>
      </c>
      <c r="L99" s="22">
        <f t="shared" si="91"/>
        <v>4.5344552306197945E-2</v>
      </c>
      <c r="M99" s="225">
        <f t="shared" si="92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Beetroot</v>
      </c>
      <c r="B100" s="60">
        <f t="shared" si="81"/>
        <v>2.6720896894723788E-3</v>
      </c>
      <c r="C100" s="60">
        <f t="shared" si="81"/>
        <v>2.6720896894723788E-3</v>
      </c>
      <c r="D100" s="24">
        <f t="shared" si="86"/>
        <v>5.3441793789447576E-3</v>
      </c>
      <c r="H100" s="24">
        <f t="shared" si="87"/>
        <v>0.84848484848484851</v>
      </c>
      <c r="I100" s="22">
        <f t="shared" si="88"/>
        <v>4.5344552306197947E-3</v>
      </c>
      <c r="J100" s="24">
        <f t="shared" si="89"/>
        <v>4.5344552306197947E-3</v>
      </c>
      <c r="K100" s="22">
        <f t="shared" si="90"/>
        <v>2.6720896894723788E-3</v>
      </c>
      <c r="L100" s="22">
        <f t="shared" si="91"/>
        <v>2.2672276153098973E-3</v>
      </c>
      <c r="M100" s="225">
        <f t="shared" si="92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Beans: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Chillies: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5">
        <f t="shared" si="9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Cabbage</v>
      </c>
      <c r="B104" s="60">
        <f t="shared" si="81"/>
        <v>1.346733203494079E-2</v>
      </c>
      <c r="C104" s="60">
        <f t="shared" si="81"/>
        <v>-1.346733203494079E-2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1.346733203494079E-2</v>
      </c>
      <c r="L104" s="22">
        <f t="shared" si="91"/>
        <v>1.1426827181161883E-2</v>
      </c>
      <c r="M104" s="225">
        <f t="shared" si="9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Groundnuts (dry): no. local meas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Spinach</v>
      </c>
      <c r="B106" s="60">
        <f t="shared" si="81"/>
        <v>1.2291612571572944E-2</v>
      </c>
      <c r="C106" s="60">
        <f t="shared" si="81"/>
        <v>-1.2291612571572944E-2</v>
      </c>
      <c r="D106" s="24">
        <f t="shared" si="86"/>
        <v>0</v>
      </c>
      <c r="H106" s="24">
        <f t="shared" si="87"/>
        <v>0.84848484848484851</v>
      </c>
      <c r="I106" s="22">
        <f t="shared" si="88"/>
        <v>0</v>
      </c>
      <c r="J106" s="24">
        <f t="shared" si="89"/>
        <v>0</v>
      </c>
      <c r="K106" s="22">
        <f t="shared" si="90"/>
        <v>1.2291612571572944E-2</v>
      </c>
      <c r="L106" s="22">
        <f t="shared" si="91"/>
        <v>1.0429247030425529E-2</v>
      </c>
      <c r="M106" s="225">
        <f t="shared" si="9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Other crop: Potatoes</v>
      </c>
      <c r="B107" s="60">
        <f t="shared" si="81"/>
        <v>7.4818511305226607E-3</v>
      </c>
      <c r="C107" s="60">
        <f t="shared" si="81"/>
        <v>-7.4818511305226607E-3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7.4818511305226607E-3</v>
      </c>
      <c r="L107" s="22">
        <f t="shared" si="91"/>
        <v>6.3482373228677122E-3</v>
      </c>
      <c r="M107" s="225">
        <f t="shared" si="9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Other crop: pumpkin / butternut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0.84848484848484851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0.61564946445443613</v>
      </c>
      <c r="C109" s="60">
        <f t="shared" si="81"/>
        <v>0</v>
      </c>
      <c r="D109" s="24">
        <f t="shared" si="86"/>
        <v>0.61564946445443613</v>
      </c>
      <c r="H109" s="24">
        <f t="shared" si="87"/>
        <v>0.67272727272727284</v>
      </c>
      <c r="I109" s="22">
        <f t="shared" si="88"/>
        <v>0.41416418517843895</v>
      </c>
      <c r="J109" s="24">
        <f t="shared" si="89"/>
        <v>0.41416418517843895</v>
      </c>
      <c r="K109" s="22">
        <f t="shared" si="90"/>
        <v>0.61564946445443613</v>
      </c>
      <c r="L109" s="22">
        <f t="shared" si="91"/>
        <v>0.41416418517843895</v>
      </c>
      <c r="M109" s="225">
        <f t="shared" si="92"/>
        <v>0.41416418517843895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0.19239045764201129</v>
      </c>
      <c r="C111" s="60">
        <f t="shared" si="81"/>
        <v>0</v>
      </c>
      <c r="D111" s="24">
        <f t="shared" si="86"/>
        <v>0.19239045764201129</v>
      </c>
      <c r="H111" s="24">
        <f t="shared" si="87"/>
        <v>0.67272727272727284</v>
      </c>
      <c r="I111" s="22">
        <f t="shared" si="88"/>
        <v>0.12942630786826217</v>
      </c>
      <c r="J111" s="24">
        <f t="shared" si="89"/>
        <v>0.12942630786826217</v>
      </c>
      <c r="K111" s="22">
        <f t="shared" si="90"/>
        <v>0.19239045764201129</v>
      </c>
      <c r="L111" s="22">
        <f t="shared" si="91"/>
        <v>0.12942630786826217</v>
      </c>
      <c r="M111" s="225">
        <f t="shared" si="92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0.48484848484848486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0.57212121212121214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1.5134716001171555</v>
      </c>
      <c r="C115" s="60">
        <f t="shared" si="81"/>
        <v>0</v>
      </c>
      <c r="D115" s="24">
        <f t="shared" si="86"/>
        <v>1.5134716001171555</v>
      </c>
      <c r="H115" s="24">
        <f t="shared" si="87"/>
        <v>0.7151515151515152</v>
      </c>
      <c r="I115" s="22">
        <f t="shared" si="88"/>
        <v>1.0823615079625719</v>
      </c>
      <c r="J115" s="24">
        <f t="shared" si="89"/>
        <v>1.0823615079625719</v>
      </c>
      <c r="K115" s="22">
        <f t="shared" si="90"/>
        <v>1.5134716001171555</v>
      </c>
      <c r="L115" s="22">
        <f t="shared" si="91"/>
        <v>1.0823615079625719</v>
      </c>
      <c r="M115" s="225">
        <f t="shared" si="92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0.7151515151515152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Remittances: no. times per year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0.67272727272727284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0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3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3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3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2337.4170297549963</v>
      </c>
      <c r="T12" s="220">
        <f>IF($B$81=0,0,(SUMIF($N$6:$N$28,$U12,M$6:M$28)+SUMIF($N$91:$N$118,$U12,M$91:M$118))*$I$83*Poor!$B$81/$B$81)</f>
        <v>2337.4170297549963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34825.328465395316</v>
      </c>
      <c r="T13" s="220">
        <f>IF($B$81=0,0,(SUMIF($N$6:$N$28,$U13,M$6:M$28)+SUMIF($N$91:$N$118,$U13,M$91:M$118))*$I$83*Poor!$B$81/$B$81)</f>
        <v>34825.328465395316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18066.397833849598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109032</v>
      </c>
      <c r="T13" s="220">
        <f>IF($B$81=0,0,(SUMIF($N$6:$N$28,$U13,M$6:M$28)+SUMIF($N$91:$N$118,$U13,M$91:M$118))*$I$83*Poor!$B$81/$B$81)</f>
        <v>109032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12787.200000000003</v>
      </c>
      <c r="H77" s="109">
        <f>Middle!T12</f>
        <v>2337.4170297549963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10312.214108992182</v>
      </c>
      <c r="G78" s="109">
        <f>Poor!T13</f>
        <v>6917.7712871937456</v>
      </c>
      <c r="H78" s="109">
        <f>Middle!T13</f>
        <v>34825.328465395316</v>
      </c>
      <c r="I78" s="109">
        <f>Rich!T13</f>
        <v>109032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18066.397833849598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65173.808804621782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6701.1968315920312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47623.596831592025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2016-06-02T06:42:44Z</dcterms:modified>
  <cp:category/>
</cp:coreProperties>
</file>