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<sst xmlns="http://schemas.openxmlformats.org/spreadsheetml/2006/main" count="790" uniqueCount="145">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</sst>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0.0022062153297093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0.151502660895778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0.394723693339339</c:v>
                </c:pt>
                <c:pt idx="2" formatCode="0.0%">
                  <c:v>0.385638444969832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794376"/>
        <c:axId val="1769774232"/>
      </c:barChart>
      <c:catAx>
        <c:axId val="-1994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7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0.0109845328641124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0.177932948158838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501016"/>
        <c:axId val="1772504040"/>
      </c:barChart>
      <c:catAx>
        <c:axId val="177250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50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0.00882986482495269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0.0163691299647436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643368"/>
        <c:axId val="1772646424"/>
      </c:barChart>
      <c:catAx>
        <c:axId val="17726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786792"/>
        <c:axId val="1772789816"/>
      </c:barChart>
      <c:catAx>
        <c:axId val="17727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7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7092.949520593634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6684.751369898906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9991.026813384984</c:v>
                </c:pt>
                <c:pt idx="7">
                  <c:v>19918.22032040529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4495.5</c:v>
                </c:pt>
                <c:pt idx="5">
                  <c:v>8075.250000000003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5274.72</c:v>
                </c:pt>
                <c:pt idx="5">
                  <c:v>6260.400000000001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4149.07100274374</c:v>
                </c:pt>
                <c:pt idx="6">
                  <c:v>24217.19082394477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09928"/>
        <c:axId val="17729133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9928"/>
        <c:axId val="1772913304"/>
      </c:lineChart>
      <c:catAx>
        <c:axId val="17729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1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9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28824"/>
        <c:axId val="1773032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8824"/>
        <c:axId val="1773032056"/>
      </c:lineChart>
      <c:catAx>
        <c:axId val="17730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3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03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2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21528"/>
        <c:axId val="1773124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21528"/>
        <c:axId val="1773124808"/>
      </c:lineChart>
      <c:catAx>
        <c:axId val="1773121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12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0.151977629411978</c:v>
                </c:pt>
                <c:pt idx="2">
                  <c:v>0.157512204794776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0.124257053254153</c:v>
                </c:pt>
                <c:pt idx="2">
                  <c:v>0.12139706230472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-0.163000594646276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432632"/>
        <c:axId val="1772429272"/>
      </c:barChart>
      <c:catAx>
        <c:axId val="17724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2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42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0.251944559937969</c:v>
                </c:pt>
                <c:pt idx="2">
                  <c:v>0.27367088261442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70776"/>
        <c:axId val="1772367352"/>
      </c:barChart>
      <c:catAx>
        <c:axId val="177237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7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0.622925568823259</c:v>
                </c:pt>
                <c:pt idx="2">
                  <c:v>0.632976026684991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15528"/>
        <c:axId val="1772312008"/>
      </c:barChart>
      <c:catAx>
        <c:axId val="17723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1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0.389852353943668</c:v>
                </c:pt>
                <c:pt idx="2">
                  <c:v>0.389852353943668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0.186896403897499</c:v>
                </c:pt>
                <c:pt idx="2">
                  <c:v>0.246108809553902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-0.138075509027528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254120"/>
        <c:axId val="1772250760"/>
      </c:barChart>
      <c:catAx>
        <c:axId val="1772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2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0.00938736503952069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0.00268598017026748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0.195151667735943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0.347787625857044</c:v>
                </c:pt>
                <c:pt idx="2" formatCode="0.0%">
                  <c:v>0.117642133716587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76840"/>
        <c:axId val="1771480136"/>
      </c:barChart>
      <c:catAx>
        <c:axId val="17714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8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7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50824"/>
        <c:axId val="-2025347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50824"/>
        <c:axId val="-2025347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50824"/>
        <c:axId val="-2025347480"/>
      </c:scatterChart>
      <c:catAx>
        <c:axId val="-2025350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47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34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50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88728"/>
        <c:axId val="1770792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8728"/>
        <c:axId val="1770792088"/>
      </c:lineChart>
      <c:catAx>
        <c:axId val="1770788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92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79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88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016"/>
        <c:axId val="-1992086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89928"/>
        <c:axId val="-1992092824"/>
      </c:scatterChart>
      <c:valAx>
        <c:axId val="-1991311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6312"/>
        <c:crosses val="autoZero"/>
        <c:crossBetween val="midCat"/>
      </c:valAx>
      <c:valAx>
        <c:axId val="-1992086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311016"/>
        <c:crosses val="autoZero"/>
        <c:crossBetween val="midCat"/>
      </c:valAx>
      <c:valAx>
        <c:axId val="-1992089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2092824"/>
        <c:crosses val="autoZero"/>
        <c:crossBetween val="midCat"/>
      </c:valAx>
      <c:valAx>
        <c:axId val="-1992092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9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8776"/>
        <c:axId val="1773545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98776"/>
        <c:axId val="1773545096"/>
      </c:lineChart>
      <c:catAx>
        <c:axId val="17720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54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354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098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0.109895920213894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0.00314050937129625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0.336279143053449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0.339447505269647</c:v>
                </c:pt>
                <c:pt idx="2" formatCode="0.0%">
                  <c:v>0.0469038237499035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07624"/>
        <c:axId val="1771610968"/>
      </c:barChart>
      <c:catAx>
        <c:axId val="177160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0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0.479682041918369</c:v>
                </c:pt>
                <c:pt idx="2" formatCode="0.0%">
                  <c:v>0.631654616349173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9176"/>
        <c:axId val="1771742504"/>
      </c:barChart>
      <c:catAx>
        <c:axId val="1771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4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0.00498960641233431</c:v>
                </c:pt>
                <c:pt idx="1">
                  <c:v>0.00288562708704302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0.686217748179884</c:v>
                </c:pt>
                <c:pt idx="1">
                  <c:v>0.396858661409157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0.0467990670398253</c:v>
                </c:pt>
                <c:pt idx="1">
                  <c:v>0.0270651919888173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0.00441243065941859</c:v>
                </c:pt>
                <c:pt idx="3">
                  <c:v>0.00441243065941859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0.151502660895778</c:v>
                </c:pt>
                <c:pt idx="1">
                  <c:v>0.151502660895778</c:v>
                </c:pt>
                <c:pt idx="2">
                  <c:v>0.151502660895778</c:v>
                </c:pt>
                <c:pt idx="3">
                  <c:v>0.151502660895778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0.335231810387376</c:v>
                </c:pt>
                <c:pt idx="2">
                  <c:v>0.553581017124556</c:v>
                </c:pt>
                <c:pt idx="3">
                  <c:v>0.653740952367395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832936"/>
        <c:axId val="1771836312"/>
      </c:barChart>
      <c:catAx>
        <c:axId val="177183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8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0.486243072936969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39720"/>
        <c:axId val="1771943096"/>
      </c:barChart>
      <c:catAx>
        <c:axId val="1771939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43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9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3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0.0051971653759156</c:v>
                </c:pt>
                <c:pt idx="1">
                  <c:v>0.00626817214907189</c:v>
                </c:pt>
                <c:pt idx="2">
                  <c:v>0.00382651222173653</c:v>
                </c:pt>
                <c:pt idx="3">
                  <c:v>0.000458617252030648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0.397090675035026</c:v>
                </c:pt>
                <c:pt idx="1">
                  <c:v>0.478921206056908</c:v>
                </c:pt>
                <c:pt idx="2">
                  <c:v>0.292365589942661</c:v>
                </c:pt>
                <c:pt idx="3">
                  <c:v>0.0350407618421178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0.0443816417591292</c:v>
                </c:pt>
                <c:pt idx="1">
                  <c:v>0.0535275964266674</c:v>
                </c:pt>
                <c:pt idx="2">
                  <c:v>0.0326768309892624</c:v>
                </c:pt>
                <c:pt idx="3">
                  <c:v>0.00391640155968571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0.136488315527494</c:v>
                </c:pt>
                <c:pt idx="1">
                  <c:v>0.16461516926666</c:v>
                </c:pt>
                <c:pt idx="2">
                  <c:v>0.100492127864639</c:v>
                </c:pt>
                <c:pt idx="3">
                  <c:v>0.0120442379016049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0.00537196034053496</c:v>
                </c:pt>
                <c:pt idx="3">
                  <c:v>0.00537196034053496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0.195151667735943</c:v>
                </c:pt>
                <c:pt idx="1">
                  <c:v>0.195151667735943</c:v>
                </c:pt>
                <c:pt idx="2">
                  <c:v>0.195151667735943</c:v>
                </c:pt>
                <c:pt idx="3">
                  <c:v>0.195151667735943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0.470568534866347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049864"/>
        <c:axId val="1772053240"/>
      </c:barChart>
      <c:catAx>
        <c:axId val="1772049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5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20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4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0.0489998466468505</c:v>
                </c:pt>
                <c:pt idx="1">
                  <c:v>0.110545846758296</c:v>
                </c:pt>
                <c:pt idx="2">
                  <c:v>0.0462261777483199</c:v>
                </c:pt>
                <c:pt idx="3">
                  <c:v>0.0347214663309668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0.0895639487383947</c:v>
                </c:pt>
                <c:pt idx="1">
                  <c:v>0.202060276303719</c:v>
                </c:pt>
                <c:pt idx="2">
                  <c:v>0.0844941218706561</c:v>
                </c:pt>
                <c:pt idx="3">
                  <c:v>0.0634653339428051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0.0328854038547404</c:v>
                </c:pt>
                <c:pt idx="1">
                  <c:v>0.0741909427046031</c:v>
                </c:pt>
                <c:pt idx="2">
                  <c:v>0.0310239037046502</c:v>
                </c:pt>
                <c:pt idx="3">
                  <c:v>0.0233027146176999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0.115581210085145</c:v>
                </c:pt>
                <c:pt idx="1">
                  <c:v>0.260756382163743</c:v>
                </c:pt>
                <c:pt idx="2">
                  <c:v>0.109038658840481</c:v>
                </c:pt>
                <c:pt idx="3">
                  <c:v>0.0819012582506056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0.00628101874259249</c:v>
                </c:pt>
                <c:pt idx="3">
                  <c:v>0.00628101874259249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0.336279143053449</c:v>
                </c:pt>
                <c:pt idx="1">
                  <c:v>0.336279143053449</c:v>
                </c:pt>
                <c:pt idx="2">
                  <c:v>0.336279143053449</c:v>
                </c:pt>
                <c:pt idx="3">
                  <c:v>0.336279143053449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0.187615294999614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69128"/>
        <c:axId val="1771365736"/>
      </c:barChart>
      <c:catAx>
        <c:axId val="1771369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36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0.0947889781140531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185080"/>
        <c:axId val="1771181944"/>
      </c:barChart>
      <c:catAx>
        <c:axId val="17711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4495.5</v>
      </c>
      <c r="T12" s="223">
        <f>IF($B$81=0,0,(SUMIF($N$6:$N$28,$U12,M$6:M$28)+SUMIF($N$91:$N$118,$U12,M$91:M$118))*$I$83*Poor!$B$81/$B$81)</f>
        <v>4495.5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5274.72</v>
      </c>
      <c r="T13" s="223">
        <f>IF($B$81=0,0,(SUMIF($N$6:$N$28,$U13,M$6:M$28)+SUMIF($N$91:$N$118,$U13,M$91:M$118))*$I$83*Poor!$B$81/$B$81)</f>
        <v>5274.72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40796.469712530714</v>
      </c>
      <c r="T23" s="179">
        <f>SUM(T7:T22)</f>
        <v>41764.149712530707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1.2778566221586318</v>
      </c>
      <c r="J30" s="232">
        <f>IF(I$32&lt;=1,I30,1-SUM(J6:J29))</f>
        <v>0.63165461634917297</v>
      </c>
      <c r="K30" s="22">
        <f t="shared" si="4"/>
        <v>0.92868750784557907</v>
      </c>
      <c r="L30" s="22">
        <f>IF(L124=L119,0,IF(K30="",0,(L119-L124)/(B119-B124)*K30))</f>
        <v>0.47968204191836888</v>
      </c>
      <c r="M30" s="175">
        <f t="shared" si="6"/>
        <v>0.63165461634917297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2.5266184653966919</v>
      </c>
      <c r="Z30" s="122">
        <f>IF($Y30=0,0,AA30/($Y$30))</f>
        <v>0.19244815930711803</v>
      </c>
      <c r="AA30" s="187">
        <f>IF(AA79*4/$I$83+SUM(AA6:AA29)&lt;1,AA79*4/$I$83,1-SUM(AA6:AA29))</f>
        <v>0.48624307293696867</v>
      </c>
      <c r="AB30" s="122">
        <f>IF($Y30=0,0,AC30/($Y$30))</f>
        <v>0.26918394689762731</v>
      </c>
      <c r="AC30" s="187">
        <f>IF(AC79*4/$I$83+SUM(AC6:AC29)&lt;1,AC79*4/$I$83,1-SUM(AC6:AC29))</f>
        <v>0.68012513081990766</v>
      </c>
      <c r="AD30" s="122">
        <f>IF($Y30=0,0,AE30/($Y$30))</f>
        <v>0.26918394689762731</v>
      </c>
      <c r="AE30" s="187">
        <f>IF(AE79*4/$I$83+SUM(AE6:AE29)&lt;1,AE79*4/$I$83,1-SUM(AE6:AE29))</f>
        <v>0.68012513081990766</v>
      </c>
      <c r="AF30" s="122">
        <f>IF($Y30=0,0,AG30/($Y$30))</f>
        <v>0.26918394689762731</v>
      </c>
      <c r="AG30" s="187">
        <f>IF(AG79*4/$I$83+SUM(AG6:AG29)&lt;1,AG79*4/$I$83,1-SUM(AG6:AG29))</f>
        <v>0.68012513081990766</v>
      </c>
      <c r="AH30" s="123">
        <f t="shared" si="12"/>
        <v>1</v>
      </c>
      <c r="AI30" s="183">
        <f t="shared" si="13"/>
        <v>0.63165461634917297</v>
      </c>
      <c r="AJ30" s="120">
        <f t="shared" si="14"/>
        <v>0.58318410187843817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0.25773134090082106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5850.7173672661884</v>
      </c>
      <c r="T31" s="235">
        <f>IF(T25&gt;T$23,T25-T$23,0)</f>
        <v>4883.0373672661954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1.6462020058094589</v>
      </c>
      <c r="J32" s="17"/>
      <c r="L32" s="22">
        <f>SUM(L6:L30)</f>
        <v>0.74226865909917894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30404.157367266176</v>
      </c>
      <c r="T32" s="235">
        <f t="shared" si="24"/>
        <v>29436.477367266183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0.34651235897389232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4069.1978060551533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33153.311900610286</v>
      </c>
      <c r="J65" s="39">
        <f>SUM(J37:J64)</f>
        <v>33153.311900610293</v>
      </c>
      <c r="K65" s="40">
        <f>SUM(K37:K64)</f>
        <v>1</v>
      </c>
      <c r="L65" s="22">
        <f>SUM(L37:L64)</f>
        <v>1.0975913531407322</v>
      </c>
      <c r="M65" s="24">
        <f>SUM(M37:M64)</f>
        <v>1.1249540166893348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7351.7654751525724</v>
      </c>
      <c r="AB65" s="137"/>
      <c r="AC65" s="153">
        <f>SUM(AC37:AC64)</f>
        <v>6252.8654751525719</v>
      </c>
      <c r="AD65" s="137"/>
      <c r="AE65" s="153">
        <f>SUM(AE37:AE64)</f>
        <v>8450.6654751525712</v>
      </c>
      <c r="AF65" s="137"/>
      <c r="AG65" s="153">
        <f>SUM(AG37:AG64)</f>
        <v>11098.015475152572</v>
      </c>
      <c r="AH65" s="137"/>
      <c r="AI65" s="153">
        <f>SUM(AI37:AI64)</f>
        <v>33153.311900610293</v>
      </c>
      <c r="AJ65" s="153">
        <f>SUM(AJ37:AJ64)</f>
        <v>13604.630950305145</v>
      </c>
      <c r="AK65" s="153">
        <f>SUM(AK37:AK64)</f>
        <v>19548.680950305145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11489.26666666667</v>
      </c>
      <c r="J71" s="51">
        <f t="shared" si="44"/>
        <v>11489.26666666667</v>
      </c>
      <c r="K71" s="40">
        <f t="shared" ref="K71:K72" si="47">B71/B$76</f>
        <v>0.33038335079971892</v>
      </c>
      <c r="L71" s="22">
        <f t="shared" si="45"/>
        <v>0.38985235394366841</v>
      </c>
      <c r="M71" s="24">
        <f t="shared" ref="M71:M72" si="48">J71/B$76</f>
        <v>0.38985235394366835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14673.096098685433</v>
      </c>
      <c r="J74" s="51">
        <f t="shared" si="44"/>
        <v>7253.0272380739234</v>
      </c>
      <c r="K74" s="40">
        <f>B74/B$76</f>
        <v>0.21929722935524132</v>
      </c>
      <c r="L74" s="22">
        <f t="shared" si="45"/>
        <v>0.18689640389749887</v>
      </c>
      <c r="M74" s="24">
        <f>J74/B$76</f>
        <v>0.24610880955390205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1395.8317413717168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7253.0272380739225</v>
      </c>
      <c r="AJ74" s="148">
        <f>(AA74+AC74)</f>
        <v>3348.2302402724522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5861.4428090702659</v>
      </c>
      <c r="AB75" s="158"/>
      <c r="AC75" s="149">
        <f>AA75+AC65-SUM(AC70,AC74)</f>
        <v>5541.8558348408897</v>
      </c>
      <c r="AD75" s="158"/>
      <c r="AE75" s="149">
        <f>AC75+AE65-SUM(AE70,AE74)</f>
        <v>7420.0688606115127</v>
      </c>
      <c r="AF75" s="158"/>
      <c r="AG75" s="149">
        <f>IF(SUM(AG6:AG29)+((AG65-AG70-$J$75)*4/I$83)&lt;1,0,AG65-AG70-$J$75-(1-SUM(AG6:AG29))*I$83/4)</f>
        <v>4525.5630257706234</v>
      </c>
      <c r="AH75" s="134"/>
      <c r="AI75" s="149">
        <f>AI76-SUM(AI70,AI74)</f>
        <v>7420.0688606115109</v>
      </c>
      <c r="AJ75" s="151">
        <f>AJ76-SUM(AJ70,AJ74)</f>
        <v>1016.2928090702662</v>
      </c>
      <c r="AK75" s="149">
        <f>AJ75+AK76-SUM(AK70,AK74)</f>
        <v>7420.0688606115109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33153.311900610286</v>
      </c>
      <c r="J76" s="51">
        <f t="shared" si="44"/>
        <v>33153.311900610286</v>
      </c>
      <c r="K76" s="40">
        <f>SUM(K70:K75)</f>
        <v>1.6042884681600766</v>
      </c>
      <c r="L76" s="22">
        <f>SUM(L70:L75)</f>
        <v>1.2038171200604602</v>
      </c>
      <c r="M76" s="24">
        <f>SUM(M70:M75)</f>
        <v>1.2630295257168633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7351.7654751525724</v>
      </c>
      <c r="AB76" s="137"/>
      <c r="AC76" s="153">
        <f>AC65</f>
        <v>6252.8654751525719</v>
      </c>
      <c r="AD76" s="137"/>
      <c r="AE76" s="153">
        <f>AE65</f>
        <v>8450.6654751525712</v>
      </c>
      <c r="AF76" s="137"/>
      <c r="AG76" s="153">
        <f>AG65</f>
        <v>11098.015475152572</v>
      </c>
      <c r="AH76" s="137"/>
      <c r="AI76" s="153">
        <f>SUM(AA76,AC76,AE76,AG76)</f>
        <v>33153.311900610286</v>
      </c>
      <c r="AJ76" s="154">
        <f>SUM(AA76,AC76)</f>
        <v>13604.630950305145</v>
      </c>
      <c r="AK76" s="154">
        <f>SUM(AE76,AG76)</f>
        <v>19548.680950305141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4069.1978060551537</v>
      </c>
      <c r="K77" s="40"/>
      <c r="L77" s="22">
        <f>-(L131*G$37*F$9/F$7)/B$130</f>
        <v>-0.38985235394366841</v>
      </c>
      <c r="M77" s="24">
        <f>-J77/B$76</f>
        <v>-0.13807550902752819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4525.5630257706234</v>
      </c>
      <c r="AB78" s="112"/>
      <c r="AC78" s="112">
        <f>IF(AA75&lt;0,0,AA75)</f>
        <v>5861.4428090702659</v>
      </c>
      <c r="AD78" s="112"/>
      <c r="AE78" s="112">
        <f>AC75</f>
        <v>5541.8558348408897</v>
      </c>
      <c r="AF78" s="112"/>
      <c r="AG78" s="112">
        <f>AE75</f>
        <v>7420.0688606115127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7257.2745504419827</v>
      </c>
      <c r="AB79" s="112"/>
      <c r="AC79" s="112">
        <f>AA79-AA74+AC65-AC70</f>
        <v>7494.2543337416246</v>
      </c>
      <c r="AD79" s="112"/>
      <c r="AE79" s="112">
        <f>AC79-AC74+AE65-AE70</f>
        <v>9372.4673595122476</v>
      </c>
      <c r="AF79" s="112"/>
      <c r="AG79" s="112">
        <f>AE79-AE74+AG65-AG70</f>
        <v>13898.030385282871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2.8872692493631891</v>
      </c>
      <c r="J119" s="24">
        <f>SUM(J91:J118)</f>
        <v>2.8872692493631891</v>
      </c>
      <c r="K119" s="22">
        <f>SUM(K91:K118)</f>
        <v>4.2348346605929557</v>
      </c>
      <c r="L119" s="22">
        <f>SUM(L91:L118)</f>
        <v>2.8170411548166649</v>
      </c>
      <c r="M119" s="57">
        <f t="shared" si="49"/>
        <v>2.8872692493631891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66"/>
        <v>1.0005819763602424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1.2778566221586318</v>
      </c>
      <c r="J128" s="229">
        <f>(J30)</f>
        <v>0.63165461634917297</v>
      </c>
      <c r="K128" s="29">
        <f>(B128)</f>
        <v>0.92868750784557907</v>
      </c>
      <c r="L128" s="29">
        <f>IF(L124=L119,0,(L119-L124)/(B119-B124)*K128)</f>
        <v>0.47968204191836888</v>
      </c>
      <c r="M128" s="241">
        <f t="shared" si="66"/>
        <v>0.63165461634917297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2.8872692493631891</v>
      </c>
      <c r="J130" s="229">
        <f>(J119)</f>
        <v>2.8872692493631891</v>
      </c>
      <c r="K130" s="29">
        <f>(B130)</f>
        <v>4.2348346605929557</v>
      </c>
      <c r="L130" s="29">
        <f>(L119)</f>
        <v>2.8170411548166649</v>
      </c>
      <c r="M130" s="241">
        <f t="shared" si="66"/>
        <v>2.8872692493631891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0.35437997055078307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0.63358202810479514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4.9896064123343149E-3</v>
      </c>
      <c r="AB8" s="125">
        <f>IF($Y8=0,0,AC8/$Y8)</f>
        <v>0.36641797189520486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2.8856270870430203E-3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0.63358202810479514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0.68621774817988457</v>
      </c>
      <c r="AB9" s="125">
        <f>IF($Y9=0,0,AC9/$Y9)</f>
        <v>0.36641797189520486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0.39685866140915671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0.63358202810479514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4.6799067039825296E-2</v>
      </c>
      <c r="AB11" s="125">
        <f>IF($Y11=0,0,AC11/$Y11)</f>
        <v>0.36641797189520486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2.7065191988817294E-2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8075.2500000000027</v>
      </c>
      <c r="T12" s="223">
        <f>IF($B$81=0,0,(SUMIF($N$6:$N$28,$U12,M$6:M$28)+SUMIF($N$91:$N$118,$U12,M$91:M$118))*$I$83*Poor!$B$81/$B$81)</f>
        <v>8075.2500000000027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6260.4000000000005</v>
      </c>
      <c r="T13" s="223">
        <f>IF($B$81=0,0,(SUMIF($N$6:$N$28,$U13,M$6:M$28)+SUMIF($N$91:$N$118,$U13,M$91:M$118))*$I$83*Poor!$B$81/$B$81)</f>
        <v>6260.4000000000005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4149.0710027437399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53472.409544241033</v>
      </c>
      <c r="T23" s="179">
        <f>SUM(T7:T22)</f>
        <v>53589.480546984778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2.206215329709296E-3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2.206215329709296E-3</v>
      </c>
      <c r="N28" s="230"/>
      <c r="O28" s="2"/>
      <c r="P28" s="22"/>
      <c r="U28" s="56"/>
      <c r="V28" s="56"/>
      <c r="W28" s="110"/>
      <c r="X28" s="118"/>
      <c r="Y28" s="183">
        <f t="shared" si="9"/>
        <v>8.8248613188371839E-3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4.412430659418592E-3</v>
      </c>
      <c r="AF28" s="122">
        <f t="shared" si="10"/>
        <v>0.5</v>
      </c>
      <c r="AG28" s="121">
        <f t="shared" si="11"/>
        <v>4.412430659418592E-3</v>
      </c>
      <c r="AH28" s="123">
        <f t="shared" si="12"/>
        <v>1</v>
      </c>
      <c r="AI28" s="183">
        <f t="shared" si="13"/>
        <v>2.206215329709296E-3</v>
      </c>
      <c r="AJ28" s="120">
        <f t="shared" si="14"/>
        <v>0</v>
      </c>
      <c r="AK28" s="119">
        <f t="shared" si="15"/>
        <v>4.412430659418592E-3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0.1515026608957781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0.1515026608957781</v>
      </c>
      <c r="N29" s="230"/>
      <c r="P29" s="22"/>
      <c r="V29" s="56"/>
      <c r="W29" s="110"/>
      <c r="X29" s="118"/>
      <c r="Y29" s="183">
        <f t="shared" si="9"/>
        <v>0.60601064358311241</v>
      </c>
      <c r="Z29" s="116">
        <v>0.25</v>
      </c>
      <c r="AA29" s="121">
        <f t="shared" si="16"/>
        <v>0.1515026608957781</v>
      </c>
      <c r="AB29" s="116">
        <v>0.25</v>
      </c>
      <c r="AC29" s="121">
        <f t="shared" si="7"/>
        <v>0.1515026608957781</v>
      </c>
      <c r="AD29" s="116">
        <v>0.25</v>
      </c>
      <c r="AE29" s="121">
        <f t="shared" si="8"/>
        <v>0.1515026608957781</v>
      </c>
      <c r="AF29" s="122">
        <f t="shared" si="10"/>
        <v>0.25</v>
      </c>
      <c r="AG29" s="121">
        <f t="shared" si="11"/>
        <v>0.1515026608957781</v>
      </c>
      <c r="AH29" s="123">
        <f t="shared" si="12"/>
        <v>1</v>
      </c>
      <c r="AI29" s="183">
        <f t="shared" si="13"/>
        <v>0.1515026608957781</v>
      </c>
      <c r="AJ29" s="120">
        <f t="shared" si="14"/>
        <v>0.1515026608957781</v>
      </c>
      <c r="AK29" s="119">
        <f t="shared" si="15"/>
        <v>0.1515026608957781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1.9366119067431233</v>
      </c>
      <c r="J30" s="232">
        <f>IF(I$32&lt;=1,I30,1-SUM(J6:J29))</f>
        <v>0.38563844496983168</v>
      </c>
      <c r="K30" s="22">
        <f t="shared" si="4"/>
        <v>0.71967685554171867</v>
      </c>
      <c r="L30" s="22">
        <f>IF(L124=L119,0,IF(K30="",0,(L119-L124)/(B119-B124)*K30))</f>
        <v>0.39472369333933871</v>
      </c>
      <c r="M30" s="175">
        <f t="shared" si="6"/>
        <v>0.38563844496983168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1.5425537798793267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0.21732260797649522</v>
      </c>
      <c r="AC30" s="187">
        <f>IF(AC79*4/$I$83+SUM(AC6:AC29)&lt;1,AC79*4/$I$83,1-SUM(AC6:AC29))</f>
        <v>0.33523181038737582</v>
      </c>
      <c r="AD30" s="122">
        <f>IF($Y30=0,0,AE30/($Y$30))</f>
        <v>0.35887307421324538</v>
      </c>
      <c r="AE30" s="187">
        <f>IF(AE79*4/$I$83+SUM(AE6:AE29)&lt;1,AE79*4/$I$83,1-SUM(AE6:AE29))</f>
        <v>0.55358101712455576</v>
      </c>
      <c r="AF30" s="122">
        <f>IF($Y30=0,0,AG30/($Y$30))</f>
        <v>0.42380431781025946</v>
      </c>
      <c r="AG30" s="187">
        <f>IF(AG79*4/$I$83+SUM(AG6:AG29)&lt;1,AG79*4/$I$83,1-SUM(AG6:AG29))</f>
        <v>0.65374095236739516</v>
      </c>
      <c r="AH30" s="123">
        <f t="shared" si="12"/>
        <v>1</v>
      </c>
      <c r="AI30" s="183">
        <f t="shared" si="13"/>
        <v>0.38563844496983168</v>
      </c>
      <c r="AJ30" s="120">
        <f t="shared" si="14"/>
        <v>0.16761590519368791</v>
      </c>
      <c r="AK30" s="119">
        <f t="shared" si="15"/>
        <v>0.60366098474597552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2.9606689518706375E-3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2.6219013594898013</v>
      </c>
      <c r="J32" s="17"/>
      <c r="L32" s="22">
        <f>SUM(L6:L30)</f>
        <v>0.99703933104812936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16798.617535555866</v>
      </c>
      <c r="T32" s="235">
        <f t="shared" si="50"/>
        <v>16681.546532812121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0.14517733475166078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2832.0000000000005</v>
      </c>
      <c r="AH37" s="123">
        <f>SUM(Z37,AB37,AD37,AF37)</f>
        <v>1</v>
      </c>
      <c r="AI37" s="112">
        <f>SUM(AA37,AC37,AE37,AG37)</f>
        <v>2832.0000000000005</v>
      </c>
      <c r="AJ37" s="148">
        <f>(AA37+AC37)</f>
        <v>0</v>
      </c>
      <c r="AK37" s="147">
        <f>(AE37+AG37)</f>
        <v>2832.0000000000005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594.72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0</v>
      </c>
      <c r="AK38" s="147">
        <f t="shared" ref="AK38:AK64" si="63">(AE38+AG38)</f>
        <v>594.72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0.63358202810479514</v>
      </c>
      <c r="AA39" s="147">
        <f t="shared" ref="AA39:AA64" si="64">$J39*Z39</f>
        <v>0</v>
      </c>
      <c r="AB39" s="122">
        <f>AB8</f>
        <v>0.36641797189520486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0.63358202810479514</v>
      </c>
      <c r="AA40" s="147">
        <f t="shared" si="64"/>
        <v>0</v>
      </c>
      <c r="AB40" s="122">
        <f>AB9</f>
        <v>0.36641797189520486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0.63358202810479514</v>
      </c>
      <c r="AA41" s="147">
        <f t="shared" si="64"/>
        <v>5116.3332724532484</v>
      </c>
      <c r="AB41" s="122">
        <f>AB11</f>
        <v>0.36641797189520486</v>
      </c>
      <c r="AC41" s="147">
        <f t="shared" si="65"/>
        <v>2958.9167275467539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4149.0710027437399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9.4788978114053096E-2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1037.267750685935</v>
      </c>
      <c r="AB44" s="116">
        <v>0.25</v>
      </c>
      <c r="AC44" s="147">
        <f t="shared" si="65"/>
        <v>1037.267750685935</v>
      </c>
      <c r="AD44" s="116">
        <v>0.25</v>
      </c>
      <c r="AE44" s="147">
        <f t="shared" si="66"/>
        <v>1037.267750685935</v>
      </c>
      <c r="AF44" s="122">
        <f t="shared" si="57"/>
        <v>0.25</v>
      </c>
      <c r="AG44" s="147">
        <f t="shared" si="60"/>
        <v>1037.267750685935</v>
      </c>
      <c r="AH44" s="123">
        <f t="shared" si="61"/>
        <v>1</v>
      </c>
      <c r="AI44" s="112">
        <f t="shared" si="61"/>
        <v>4149.0710027437399</v>
      </c>
      <c r="AJ44" s="148">
        <f t="shared" si="62"/>
        <v>2074.5355013718699</v>
      </c>
      <c r="AK44" s="147">
        <f t="shared" si="63"/>
        <v>2074.5355013718699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47931.429808195295</v>
      </c>
      <c r="J65" s="39">
        <f>SUM(J37:J64)</f>
        <v>47242.100810939039</v>
      </c>
      <c r="K65" s="40">
        <f>SUM(K37:K64)</f>
        <v>1</v>
      </c>
      <c r="L65" s="22">
        <f>SUM(L37:L64)</f>
        <v>1.076610502967817</v>
      </c>
      <c r="M65" s="24">
        <f>SUM(M37:M64)</f>
        <v>1.0792850874011828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14051.365975188008</v>
      </c>
      <c r="AB65" s="137"/>
      <c r="AC65" s="153">
        <f>SUM(AC37:AC64)</f>
        <v>10328.849430281512</v>
      </c>
      <c r="AD65" s="137"/>
      <c r="AE65" s="153">
        <f>SUM(AE37:AE64)</f>
        <v>10500.132702734758</v>
      </c>
      <c r="AF65" s="137"/>
      <c r="AG65" s="153">
        <f>SUM(AG37:AG64)</f>
        <v>12361.752702734761</v>
      </c>
      <c r="AH65" s="137"/>
      <c r="AI65" s="153">
        <f>SUM(AI37:AI64)</f>
        <v>47242.100810939039</v>
      </c>
      <c r="AJ65" s="153">
        <f>SUM(AJ37:AJ64)</f>
        <v>24380.21540546952</v>
      </c>
      <c r="AK65" s="153">
        <f>SUM(AK37:AK64)</f>
        <v>22861.885405469518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6894.5708087061867</v>
      </c>
      <c r="K72" s="40">
        <f t="shared" si="78"/>
        <v>0.47537606738783417</v>
      </c>
      <c r="L72" s="22">
        <f t="shared" si="76"/>
        <v>0.15197762941197837</v>
      </c>
      <c r="M72" s="24">
        <f t="shared" si="79"/>
        <v>0.15751220479477634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26684.770845885465</v>
      </c>
      <c r="J74" s="51">
        <f t="shared" si="75"/>
        <v>5313.7510399230187</v>
      </c>
      <c r="K74" s="40">
        <f>B74/B$76</f>
        <v>0.13730344891392171</v>
      </c>
      <c r="L74" s="22">
        <f t="shared" si="76"/>
        <v>0.12425705325415259</v>
      </c>
      <c r="M74" s="24">
        <f>J74/B$76</f>
        <v>0.12139706230472024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1154.7982341338839</v>
      </c>
      <c r="AD74" s="156"/>
      <c r="AE74" s="147">
        <f>AE30*$I$83/4</f>
        <v>1906.9621713010031</v>
      </c>
      <c r="AF74" s="156"/>
      <c r="AG74" s="147">
        <f>AG30*$I$83/4</f>
        <v>2251.9906344881315</v>
      </c>
      <c r="AH74" s="155"/>
      <c r="AI74" s="147">
        <f>SUM(AA74,AC74,AE74,AG74)</f>
        <v>5313.7510399230177</v>
      </c>
      <c r="AJ74" s="148">
        <f>(AA74+AC74)</f>
        <v>1154.7982341338839</v>
      </c>
      <c r="AK74" s="147">
        <f>(AE74+AG74)</f>
        <v>4158.9528057891348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13537.798562279724</v>
      </c>
      <c r="AB75" s="158"/>
      <c r="AC75" s="149">
        <f>AA75+AC65-SUM(AC70,AC74)</f>
        <v>17400.185017849897</v>
      </c>
      <c r="AD75" s="158"/>
      <c r="AE75" s="149">
        <f>AC75+AE65-SUM(AE70,AE74)</f>
        <v>20681.690808706197</v>
      </c>
      <c r="AF75" s="158"/>
      <c r="AG75" s="149">
        <f>IF(SUM(AG6:AG29)+((AG65-AG70-$J$75)*4/I$83)&lt;1,0,AG65-AG70-$J$75-(1-SUM(AG6:AG29))*I$83/4)</f>
        <v>4798.097327669173</v>
      </c>
      <c r="AH75" s="134"/>
      <c r="AI75" s="149">
        <f>AI76-SUM(AI70,AI74)</f>
        <v>20681.690808706197</v>
      </c>
      <c r="AJ75" s="151">
        <f>AJ76-SUM(AJ70,AJ74)</f>
        <v>12602.087690180724</v>
      </c>
      <c r="AK75" s="149">
        <f>AJ75+AK76-SUM(AK70,AK74)</f>
        <v>20681.690808706197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47931.429808195295</v>
      </c>
      <c r="J76" s="51">
        <f t="shared" si="75"/>
        <v>47242.100810939039</v>
      </c>
      <c r="K76" s="40">
        <f>SUM(K70:K75)</f>
        <v>1.2884634458051556</v>
      </c>
      <c r="L76" s="22">
        <f>SUM(L70:L75)</f>
        <v>1.0766105029678168</v>
      </c>
      <c r="M76" s="24">
        <f>SUM(M70:M75)</f>
        <v>1.0792850874011826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14051.365975188008</v>
      </c>
      <c r="AB76" s="137"/>
      <c r="AC76" s="153">
        <f>AC65</f>
        <v>10328.849430281512</v>
      </c>
      <c r="AD76" s="137"/>
      <c r="AE76" s="153">
        <f>AE65</f>
        <v>10500.132702734758</v>
      </c>
      <c r="AF76" s="137"/>
      <c r="AG76" s="153">
        <f>AG65</f>
        <v>12361.752702734761</v>
      </c>
      <c r="AH76" s="137"/>
      <c r="AI76" s="153">
        <f>SUM(AA76,AC76,AE76,AG76)</f>
        <v>47242.100810939039</v>
      </c>
      <c r="AJ76" s="154">
        <f>SUM(AA76,AC76)</f>
        <v>24380.21540546952</v>
      </c>
      <c r="AK76" s="154">
        <f>SUM(AE76,AG76)</f>
        <v>22861.885405469518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75"/>
        <v>0</v>
      </c>
      <c r="K77" s="40"/>
      <c r="L77" s="22">
        <f>-(L131*G$37*F$9/F$7)/B$130</f>
        <v>-0.16300059464627606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4798.097327669173</v>
      </c>
      <c r="AB78" s="112"/>
      <c r="AC78" s="112">
        <f>IF(AA75&lt;0,0,AA75)</f>
        <v>13537.798562279724</v>
      </c>
      <c r="AD78" s="112"/>
      <c r="AE78" s="112">
        <f>AC75</f>
        <v>17400.185017849897</v>
      </c>
      <c r="AF78" s="112"/>
      <c r="AG78" s="112">
        <f>AE75</f>
        <v>20681.690808706197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13537.798562279724</v>
      </c>
      <c r="AB79" s="112"/>
      <c r="AC79" s="112">
        <f>AA79-AA74+AC65-AC70</f>
        <v>18554.98325198378</v>
      </c>
      <c r="AD79" s="112"/>
      <c r="AE79" s="112">
        <f>AC79-AC74+AE65-AE70</f>
        <v>22588.652980007198</v>
      </c>
      <c r="AF79" s="112"/>
      <c r="AG79" s="112">
        <f>AE79-AE74+AG65-AG70</f>
        <v>27731.778770863501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0.30111333360297893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0.30111333360297893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3.4785600449735892</v>
      </c>
      <c r="J119" s="24">
        <f>SUM(J91:J118)</f>
        <v>3.4285329058439458</v>
      </c>
      <c r="K119" s="22">
        <f>SUM(K91:K118)</f>
        <v>5.2415060308710721</v>
      </c>
      <c r="L119" s="22">
        <f>SUM(L91:L118)</f>
        <v>3.4200366328514855</v>
      </c>
      <c r="M119" s="57">
        <f t="shared" si="80"/>
        <v>3.4285329058439458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0.50036434628340576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0.48278282492143854</v>
      </c>
      <c r="M126" s="241">
        <f t="shared" si="93"/>
        <v>0.50036434628340576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1.9366119067431233</v>
      </c>
      <c r="J128" s="229">
        <f>(J30)</f>
        <v>0.38563844496983168</v>
      </c>
      <c r="K128" s="29">
        <f>(B128)</f>
        <v>0.71967685554171867</v>
      </c>
      <c r="L128" s="29">
        <f>IF(L124=L119,0,(L119-L124)/(B119-B124)*K128)</f>
        <v>0.39472369333933871</v>
      </c>
      <c r="M128" s="241">
        <f t="shared" si="93"/>
        <v>0.38563844496983168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3.4785600449735892</v>
      </c>
      <c r="J130" s="229">
        <f>(J119)</f>
        <v>3.4285329058439458</v>
      </c>
      <c r="K130" s="29">
        <f>(B130)</f>
        <v>5.2415060308710721</v>
      </c>
      <c r="L130" s="29">
        <f>(L119)</f>
        <v>3.4200366328514855</v>
      </c>
      <c r="M130" s="241">
        <f t="shared" si="93"/>
        <v>3.4285329058439458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0.51779915143880428</v>
      </c>
      <c r="M131" s="238">
        <f>IF(I131&lt;SUM(M126:M127),0,I131-(SUM(M126:M127)))</f>
        <v>0.50021763007683706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0.32996897021063054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5.1971653759155991E-3</v>
      </c>
      <c r="AB8" s="125">
        <f>IF($Y8=0,0,AC8/$Y8)</f>
        <v>0.39796738405073884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6.2681721490718875E-3</v>
      </c>
      <c r="AD8" s="125">
        <f>IF($Y8=0,0,AE8/$Y8)</f>
        <v>0.24294595341452938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3.8265122217365343E-3</v>
      </c>
      <c r="AF8" s="122">
        <f t="shared" si="10"/>
        <v>2.9117692324101219E-2</v>
      </c>
      <c r="AG8" s="121">
        <f t="shared" si="11"/>
        <v>4.5861725203064844E-4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5.7326687624937433E-3</v>
      </c>
      <c r="AK8" s="119">
        <f t="shared" si="15"/>
        <v>2.1425647368835915E-3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0.32996897021063054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0.3970906750350256</v>
      </c>
      <c r="AB9" s="125">
        <f>IF($Y9=0,0,AC9/$Y9)</f>
        <v>0.39796738405073878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0.47892120605690802</v>
      </c>
      <c r="AD9" s="125">
        <f>IF($Y9=0,0,AE9/$Y9)</f>
        <v>0.24294595341452938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0.29236558994266104</v>
      </c>
      <c r="AF9" s="122">
        <f t="shared" si="10"/>
        <v>2.911769232410133E-2</v>
      </c>
      <c r="AG9" s="121">
        <f t="shared" si="11"/>
        <v>3.5040761842117837E-2</v>
      </c>
      <c r="AH9" s="123">
        <f t="shared" si="12"/>
        <v>1</v>
      </c>
      <c r="AI9" s="183">
        <f t="shared" si="13"/>
        <v>0.30085455821917811</v>
      </c>
      <c r="AJ9" s="120">
        <f t="shared" si="14"/>
        <v>0.43800594054596681</v>
      </c>
      <c r="AK9" s="119">
        <f t="shared" si="15"/>
        <v>0.16370317589238945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0.3299689702106306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4.4381641759129183E-2</v>
      </c>
      <c r="AB10" s="125">
        <f>IF($Y10=0,0,AC10/$Y10)</f>
        <v>0.39796738405073884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5.35275964266674E-2</v>
      </c>
      <c r="AD10" s="125">
        <f>IF($Y10=0,0,AE10/$Y10)</f>
        <v>0.24294595341452938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3.2676830989262384E-2</v>
      </c>
      <c r="AF10" s="122">
        <f t="shared" si="10"/>
        <v>2.9117692324101108E-2</v>
      </c>
      <c r="AG10" s="121">
        <f t="shared" si="11"/>
        <v>3.9164015596857091E-3</v>
      </c>
      <c r="AH10" s="123">
        <f t="shared" si="12"/>
        <v>1</v>
      </c>
      <c r="AI10" s="183">
        <f t="shared" si="13"/>
        <v>3.3625617683686167E-2</v>
      </c>
      <c r="AJ10" s="120">
        <f t="shared" si="14"/>
        <v>4.8954619092898291E-2</v>
      </c>
      <c r="AK10" s="119">
        <f t="shared" si="15"/>
        <v>1.8296616274474046E-2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9991.0268133849841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0.32996897021063054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0.1364883155274938</v>
      </c>
      <c r="AB11" s="125">
        <f>IF($Y11=0,0,AC11/$Y11)</f>
        <v>0.39796738405073878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0.16461516926666031</v>
      </c>
      <c r="AD11" s="125">
        <f>IF($Y11=0,0,AE11/$Y11)</f>
        <v>0.24294595341452938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0.10049212786463946</v>
      </c>
      <c r="AF11" s="122">
        <f t="shared" si="10"/>
        <v>2.911769232410133E-2</v>
      </c>
      <c r="AG11" s="121">
        <f t="shared" si="11"/>
        <v>1.2044237901604936E-2</v>
      </c>
      <c r="AH11" s="123">
        <f t="shared" si="12"/>
        <v>1</v>
      </c>
      <c r="AI11" s="183">
        <f t="shared" si="13"/>
        <v>0.10340996264009962</v>
      </c>
      <c r="AJ11" s="120">
        <f t="shared" si="14"/>
        <v>0.15055174239707705</v>
      </c>
      <c r="AK11" s="119">
        <f t="shared" si="15"/>
        <v>5.62681828831222E-2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832.50000000000011</v>
      </c>
      <c r="T12" s="223">
        <f>IF($B$81=0,0,(SUMIF($N$6:$N$28,$U12,M$6:M$28)+SUMIF($N$91:$N$118,$U12,M$91:M$118))*$I$83*Poor!$B$81/$B$81)</f>
        <v>832.50000000000011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75331.199999999997</v>
      </c>
      <c r="T13" s="223">
        <f>IF($B$81=0,0,(SUMIF($N$6:$N$28,$U13,M$6:M$28)+SUMIF($N$91:$N$118,$U13,M$91:M$118))*$I$83*Poor!$B$81/$B$81)</f>
        <v>75331.199999999997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24217.190823944766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135475.32950608159</v>
      </c>
      <c r="T23" s="179">
        <f>SUM(T7:T22)</f>
        <v>135261.14714341133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9.3873650395206957E-3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9.3873650395206957E-3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3.7549460158082783E-2</v>
      </c>
      <c r="Z27" s="156">
        <f>Poor!Z27</f>
        <v>0.25</v>
      </c>
      <c r="AA27" s="121">
        <f t="shared" si="16"/>
        <v>9.3873650395206957E-3</v>
      </c>
      <c r="AB27" s="156">
        <f>Poor!AB27</f>
        <v>0.25</v>
      </c>
      <c r="AC27" s="121">
        <f t="shared" si="7"/>
        <v>9.3873650395206957E-3</v>
      </c>
      <c r="AD27" s="156">
        <f>Poor!AD27</f>
        <v>0.25</v>
      </c>
      <c r="AE27" s="121">
        <f t="shared" si="8"/>
        <v>9.3873650395206957E-3</v>
      </c>
      <c r="AF27" s="122">
        <f t="shared" si="10"/>
        <v>0.25</v>
      </c>
      <c r="AG27" s="121">
        <f t="shared" si="11"/>
        <v>9.3873650395206957E-3</v>
      </c>
      <c r="AH27" s="123">
        <f t="shared" si="12"/>
        <v>1</v>
      </c>
      <c r="AI27" s="183">
        <f t="shared" si="13"/>
        <v>9.3873650395206957E-3</v>
      </c>
      <c r="AJ27" s="120">
        <f t="shared" si="14"/>
        <v>9.3873650395206957E-3</v>
      </c>
      <c r="AK27" s="119">
        <f t="shared" si="15"/>
        <v>9.3873650395206957E-3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2.6859801702674821E-3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2.6859801702674821E-3</v>
      </c>
      <c r="N28" s="230"/>
      <c r="O28" s="2"/>
      <c r="P28" s="22"/>
      <c r="U28" s="56"/>
      <c r="V28" s="56"/>
      <c r="W28" s="110"/>
      <c r="X28" s="118"/>
      <c r="Y28" s="183">
        <f t="shared" si="9"/>
        <v>1.0743920681069928E-2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5.3719603405349642E-3</v>
      </c>
      <c r="AF28" s="122">
        <f t="shared" si="10"/>
        <v>0.5</v>
      </c>
      <c r="AG28" s="121">
        <f t="shared" si="11"/>
        <v>5.3719603405349642E-3</v>
      </c>
      <c r="AH28" s="123">
        <f t="shared" si="12"/>
        <v>1</v>
      </c>
      <c r="AI28" s="183">
        <f t="shared" si="13"/>
        <v>2.6859801702674821E-3</v>
      </c>
      <c r="AJ28" s="120">
        <f t="shared" si="14"/>
        <v>0</v>
      </c>
      <c r="AK28" s="119">
        <f t="shared" si="15"/>
        <v>5.3719603405349642E-3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0.19515166773594286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0.19515166773594286</v>
      </c>
      <c r="N29" s="230"/>
      <c r="P29" s="22"/>
      <c r="V29" s="56"/>
      <c r="W29" s="110"/>
      <c r="X29" s="118"/>
      <c r="Y29" s="183">
        <f t="shared" si="9"/>
        <v>0.78060667094377145</v>
      </c>
      <c r="Z29" s="156">
        <f>Poor!Z29</f>
        <v>0.25</v>
      </c>
      <c r="AA29" s="121">
        <f t="shared" si="16"/>
        <v>0.19515166773594286</v>
      </c>
      <c r="AB29" s="156">
        <f>Poor!AB29</f>
        <v>0.25</v>
      </c>
      <c r="AC29" s="121">
        <f t="shared" si="7"/>
        <v>0.19515166773594286</v>
      </c>
      <c r="AD29" s="156">
        <f>Poor!AD29</f>
        <v>0.25</v>
      </c>
      <c r="AE29" s="121">
        <f t="shared" si="8"/>
        <v>0.19515166773594286</v>
      </c>
      <c r="AF29" s="122">
        <f t="shared" si="10"/>
        <v>0.25</v>
      </c>
      <c r="AG29" s="121">
        <f t="shared" si="11"/>
        <v>0.19515166773594286</v>
      </c>
      <c r="AH29" s="123">
        <f t="shared" si="12"/>
        <v>1</v>
      </c>
      <c r="AI29" s="183">
        <f t="shared" si="13"/>
        <v>0.19515166773594286</v>
      </c>
      <c r="AJ29" s="120">
        <f t="shared" si="14"/>
        <v>0.19515166773594286</v>
      </c>
      <c r="AK29" s="119">
        <f t="shared" si="15"/>
        <v>0.19515166773594286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7.9925931112038535</v>
      </c>
      <c r="J30" s="232">
        <f>IF(I$32&lt;=1,I30,1-SUM(J6:J29))</f>
        <v>0.11764213371658694</v>
      </c>
      <c r="K30" s="22">
        <f t="shared" si="4"/>
        <v>0.66149354420921547</v>
      </c>
      <c r="L30" s="22">
        <f>IF(L124=L119,0,IF(K30="",0,(L119-L124)/(B119-B124)*K30))</f>
        <v>0.34778762585704415</v>
      </c>
      <c r="M30" s="175">
        <f t="shared" si="6"/>
        <v>0.11764213371658694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0.47056853486634775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0.99999999999999878</v>
      </c>
      <c r="AG30" s="187">
        <f>IF(AG79*4/$I$84+SUM(AG6:AG29)&lt;1,AG79*4/$I$84,1-SUM(AG6:AG29))</f>
        <v>0.4705685348663472</v>
      </c>
      <c r="AH30" s="123">
        <f t="shared" si="12"/>
        <v>0.99999999999999878</v>
      </c>
      <c r="AI30" s="183">
        <f t="shared" si="13"/>
        <v>0.1176421337165868</v>
      </c>
      <c r="AJ30" s="120">
        <f t="shared" si="14"/>
        <v>0</v>
      </c>
      <c r="AK30" s="119">
        <f t="shared" si="15"/>
        <v>0.2352842674331736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-0.23082664357828797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8.8923627384835324</v>
      </c>
      <c r="J32" s="17"/>
      <c r="L32" s="22">
        <f>SUM(L6:L30)</f>
        <v>1.230826643578288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-4.0712888281297842E-2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1495.026813384982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1.098453286411241E-2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1495.026813384982</v>
      </c>
      <c r="AH38" s="123">
        <f t="shared" ref="AH38:AI58" si="37">SUM(Z38,AB38,AD38,AF38)</f>
        <v>1</v>
      </c>
      <c r="AI38" s="112">
        <f t="shared" si="37"/>
        <v>1495.026813384982</v>
      </c>
      <c r="AJ38" s="148">
        <f t="shared" ref="AJ38:AJ64" si="38">(AA38+AC38)</f>
        <v>0</v>
      </c>
      <c r="AK38" s="147">
        <f t="shared" ref="AK38:AK64" si="39">(AE38+AG38)</f>
        <v>1495.026813384982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0.32996897021063054</v>
      </c>
      <c r="AA39" s="147">
        <f t="shared" ref="AA39:AA64" si="40">$J39*Z39</f>
        <v>0</v>
      </c>
      <c r="AB39" s="122">
        <f>AB8</f>
        <v>0.39796738405073884</v>
      </c>
      <c r="AC39" s="147">
        <f t="shared" ref="AC39:AC64" si="41">$J39*AB39</f>
        <v>0</v>
      </c>
      <c r="AD39" s="122">
        <f>AD8</f>
        <v>0.24294595341452938</v>
      </c>
      <c r="AE39" s="147">
        <f t="shared" ref="AE39:AE64" si="42">$J39*AD39</f>
        <v>0</v>
      </c>
      <c r="AF39" s="122">
        <f t="shared" si="29"/>
        <v>2.9117692324101219E-2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0.32996897021063054</v>
      </c>
      <c r="AA40" s="147">
        <f t="shared" si="40"/>
        <v>0</v>
      </c>
      <c r="AB40" s="122">
        <f>AB9</f>
        <v>0.39796738405073878</v>
      </c>
      <c r="AC40" s="147">
        <f t="shared" si="41"/>
        <v>0</v>
      </c>
      <c r="AD40" s="122">
        <f>AD9</f>
        <v>0.24294595341452938</v>
      </c>
      <c r="AE40" s="147">
        <f t="shared" si="42"/>
        <v>0</v>
      </c>
      <c r="AF40" s="122">
        <f t="shared" si="29"/>
        <v>2.911769232410133E-2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0.32996897021063054</v>
      </c>
      <c r="AA41" s="147">
        <f t="shared" si="40"/>
        <v>274.69916770034996</v>
      </c>
      <c r="AB41" s="122">
        <f>AB11</f>
        <v>0.39796738405073878</v>
      </c>
      <c r="AC41" s="147">
        <f t="shared" si="41"/>
        <v>331.30784722224007</v>
      </c>
      <c r="AD41" s="122">
        <f>AD11</f>
        <v>0.24294595341452938</v>
      </c>
      <c r="AE41" s="147">
        <f t="shared" si="42"/>
        <v>202.25250621759574</v>
      </c>
      <c r="AF41" s="122">
        <f t="shared" si="29"/>
        <v>2.911769232410133E-2</v>
      </c>
      <c r="AG41" s="147">
        <f t="shared" si="36"/>
        <v>24.24047885981436</v>
      </c>
      <c r="AH41" s="123">
        <f t="shared" si="37"/>
        <v>1</v>
      </c>
      <c r="AI41" s="112">
        <f t="shared" si="37"/>
        <v>832.50000000000023</v>
      </c>
      <c r="AJ41" s="148">
        <f t="shared" si="38"/>
        <v>606.00701492259009</v>
      </c>
      <c r="AK41" s="147">
        <f t="shared" si="39"/>
        <v>226.49298507741008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24217.190823944766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0.17793294815883801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6054.2977059861914</v>
      </c>
      <c r="AB44" s="156">
        <f>Poor!AB44</f>
        <v>0.25</v>
      </c>
      <c r="AC44" s="147">
        <f t="shared" si="41"/>
        <v>6054.2977059861914</v>
      </c>
      <c r="AD44" s="156">
        <f>Poor!AD44</f>
        <v>0.25</v>
      </c>
      <c r="AE44" s="147">
        <f t="shared" si="42"/>
        <v>6054.2977059861914</v>
      </c>
      <c r="AF44" s="122">
        <f t="shared" si="29"/>
        <v>0.25</v>
      </c>
      <c r="AG44" s="147">
        <f t="shared" si="36"/>
        <v>6054.2977059861914</v>
      </c>
      <c r="AH44" s="123">
        <f t="shared" si="37"/>
        <v>1</v>
      </c>
      <c r="AI44" s="112">
        <f t="shared" si="37"/>
        <v>24217.190823944766</v>
      </c>
      <c r="AJ44" s="148">
        <f t="shared" si="38"/>
        <v>12108.595411972383</v>
      </c>
      <c r="AK44" s="147">
        <f t="shared" si="39"/>
        <v>12108.595411972383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131433.4058064516</v>
      </c>
      <c r="J65" s="39">
        <f>SUM(J37:J64)</f>
        <v>125958.42344378136</v>
      </c>
      <c r="K65" s="40">
        <f>SUM(K37:K64)</f>
        <v>1</v>
      </c>
      <c r="L65" s="22">
        <f>SUM(L37:L64)</f>
        <v>0.92703831304112871</v>
      </c>
      <c r="M65" s="24">
        <f>SUM(M37:M64)</f>
        <v>0.92546463343846141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29058.423325299445</v>
      </c>
      <c r="AB65" s="137"/>
      <c r="AC65" s="153">
        <f>SUM(AC37:AC64)</f>
        <v>29115.032004821336</v>
      </c>
      <c r="AD65" s="137"/>
      <c r="AE65" s="153">
        <f>SUM(AE37:AE64)</f>
        <v>28985.976663816691</v>
      </c>
      <c r="AF65" s="137"/>
      <c r="AG65" s="153">
        <f>SUM(AG37:AG64)</f>
        <v>38798.991449843888</v>
      </c>
      <c r="AH65" s="137"/>
      <c r="AI65" s="153">
        <f>SUM(AI37:AI64)</f>
        <v>125958.42344378136</v>
      </c>
      <c r="AJ65" s="153">
        <f>SUM(AJ37:AJ64)</f>
        <v>58173.455330120778</v>
      </c>
      <c r="AK65" s="153">
        <f>SUM(AK37:AK64)</f>
        <v>67784.96811366058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110130.74684414176</v>
      </c>
      <c r="J74" s="51">
        <f t="shared" si="44"/>
        <v>1621.0028292801035</v>
      </c>
      <c r="K74" s="40">
        <f>B74/B$76</f>
        <v>4.0587766814047035E-2</v>
      </c>
      <c r="L74" s="22">
        <f t="shared" si="45"/>
        <v>3.5210129035126478E-2</v>
      </c>
      <c r="M74" s="24">
        <f>J74/B$76</f>
        <v>1.191012675600843E-2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3762.9562373226681</v>
      </c>
      <c r="AH74" s="155"/>
      <c r="AI74" s="147">
        <f>SUM(AA74,AC74,AE74,AG74)</f>
        <v>3762.9562373226681</v>
      </c>
      <c r="AJ74" s="148">
        <f>(AA74+AC74)</f>
        <v>0</v>
      </c>
      <c r="AK74" s="147">
        <f>(AE74+AG74)</f>
        <v>3762.9562373226681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37247.401652191424</v>
      </c>
      <c r="K75" s="40">
        <f>B75/B$76</f>
        <v>0.43798187945326222</v>
      </c>
      <c r="L75" s="22">
        <f t="shared" si="45"/>
        <v>0.2519445599379691</v>
      </c>
      <c r="M75" s="24">
        <f>J75/B$76</f>
        <v>0.27367088261441985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23732.758584721989</v>
      </c>
      <c r="AB75" s="158"/>
      <c r="AC75" s="149">
        <f>AA75+AC65-SUM(AC70,AC74)</f>
        <v>47522.125848965865</v>
      </c>
      <c r="AD75" s="158"/>
      <c r="AE75" s="149">
        <f>AC75+AE65-SUM(AE70,AE74)</f>
        <v>71182.437772205099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100892.80824414885</v>
      </c>
      <c r="AJ75" s="151">
        <f>AJ76-SUM(AJ70,AJ74)</f>
        <v>47522.125848965865</v>
      </c>
      <c r="AK75" s="149">
        <f>AJ75+AK76-SUM(AK70,AK74)</f>
        <v>100892.80824414887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131433.4058064516</v>
      </c>
      <c r="J76" s="51">
        <f t="shared" si="44"/>
        <v>125958.42344378136</v>
      </c>
      <c r="K76" s="40">
        <f>SUM(K70:K75)</f>
        <v>1.0000000000000002</v>
      </c>
      <c r="L76" s="22">
        <f>SUM(L70:L75)</f>
        <v>0.9270383130411286</v>
      </c>
      <c r="M76" s="24">
        <f>SUM(M70:M75)</f>
        <v>0.92546463343846153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29058.423325299445</v>
      </c>
      <c r="AB76" s="137"/>
      <c r="AC76" s="153">
        <f>AC65</f>
        <v>29115.032004821336</v>
      </c>
      <c r="AD76" s="137"/>
      <c r="AE76" s="153">
        <f>AE65</f>
        <v>28985.976663816691</v>
      </c>
      <c r="AF76" s="137"/>
      <c r="AG76" s="153">
        <f>AG65</f>
        <v>38798.991449843888</v>
      </c>
      <c r="AH76" s="137"/>
      <c r="AI76" s="153">
        <f>SUM(AA76,AC76,AE76,AG76)</f>
        <v>125958.42344378136</v>
      </c>
      <c r="AJ76" s="154">
        <f>SUM(AA76,AC76)</f>
        <v>58173.455330120778</v>
      </c>
      <c r="AK76" s="154">
        <f>SUM(AE76,AG76)</f>
        <v>67784.96811366058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23732.758584721989</v>
      </c>
      <c r="AD78" s="112"/>
      <c r="AE78" s="112">
        <f>AC75</f>
        <v>47522.125848965865</v>
      </c>
      <c r="AF78" s="112"/>
      <c r="AG78" s="112">
        <f>AE75</f>
        <v>71182.437772205099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23732.758584721989</v>
      </c>
      <c r="AB79" s="112"/>
      <c r="AC79" s="112">
        <f>AA79-AA74+AC65-AC70</f>
        <v>47522.125848965865</v>
      </c>
      <c r="AD79" s="112"/>
      <c r="AE79" s="112">
        <f>AC79-AC74+AE65-AE70</f>
        <v>71182.437772205099</v>
      </c>
      <c r="AF79" s="112"/>
      <c r="AG79" s="112">
        <f>AE79-AE74+AG65-AG70</f>
        <v>104655.76448147153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0.10849959118715877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0.10849959118715877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1.7575305543518716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1.7575305543518716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9.5386053752761324</v>
      </c>
      <c r="J119" s="24">
        <f>SUM(J91:J118)</f>
        <v>9.1412657805690394</v>
      </c>
      <c r="K119" s="22">
        <f>SUM(K91:K118)</f>
        <v>16.297855145365599</v>
      </c>
      <c r="L119" s="22">
        <f>SUM(L91:L118)</f>
        <v>9.1568097819081231</v>
      </c>
      <c r="M119" s="57">
        <f t="shared" si="49"/>
        <v>9.1412657805690394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7.9925931112038535</v>
      </c>
      <c r="J128" s="229">
        <f>(J30)</f>
        <v>0.11764213371658694</v>
      </c>
      <c r="K128" s="22">
        <f>(B128)</f>
        <v>0.66149354420921547</v>
      </c>
      <c r="L128" s="22">
        <f>IF(L124=L119,0,(L119-L124)/(B119-B124)*K128)</f>
        <v>0.34778762585704415</v>
      </c>
      <c r="M128" s="57">
        <f t="shared" si="63"/>
        <v>0.11764213371658694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2.7031808499116163</v>
      </c>
      <c r="K129" s="29">
        <f>(B129)</f>
        <v>7.1381652276242447</v>
      </c>
      <c r="L129" s="60">
        <f>IF(SUM(L124:L128)&gt;L130,0,L130-SUM(L124:L128))</f>
        <v>2.4885793591102434</v>
      </c>
      <c r="M129" s="57">
        <f t="shared" si="63"/>
        <v>2.7031808499116163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9.5386053752761324</v>
      </c>
      <c r="J130" s="229">
        <f>(J119)</f>
        <v>9.1412657805690394</v>
      </c>
      <c r="K130" s="22">
        <f>(B130)</f>
        <v>16.297855145365599</v>
      </c>
      <c r="L130" s="22">
        <f>(L119)</f>
        <v>9.1568097819081231</v>
      </c>
      <c r="M130" s="57">
        <f t="shared" si="63"/>
        <v>9.1412657805690394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7092.9495205936346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6684.751369898906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0.20374721046075603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4.8999846646850483E-2</v>
      </c>
      <c r="AB8" s="125">
        <f>IF($Y8=0,0,AC8/$Y8)</f>
        <v>0.45966282440340633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0.11054584675829625</v>
      </c>
      <c r="AD8" s="125">
        <f>IF($Y8=0,0,AE8/$Y8)</f>
        <v>0.19221396414489861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4.6226177748319885E-2</v>
      </c>
      <c r="AF8" s="122">
        <f t="shared" si="10"/>
        <v>0.14437600099093895</v>
      </c>
      <c r="AG8" s="121">
        <f t="shared" si="11"/>
        <v>3.4721466330966774E-2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7.9772846702573369E-2</v>
      </c>
      <c r="AK8" s="119">
        <f t="shared" si="15"/>
        <v>4.047382203964333E-2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0.1098959202138938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0.1098959202138938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0.4395836808555752</v>
      </c>
      <c r="Z9" s="125">
        <f>IF($Y9=0,0,AA9/$Y9)</f>
        <v>0.20374721046075606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8.9563948738394697E-2</v>
      </c>
      <c r="AB9" s="125">
        <f>IF($Y9=0,0,AC9/$Y9)</f>
        <v>0.45966282440340644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0.20206027630371931</v>
      </c>
      <c r="AD9" s="125">
        <f>IF($Y9=0,0,AE9/$Y9)</f>
        <v>0.19221396414489864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8.4494121870656094E-2</v>
      </c>
      <c r="AF9" s="122">
        <f t="shared" si="10"/>
        <v>0.14437600099093884</v>
      </c>
      <c r="AG9" s="121">
        <f t="shared" si="11"/>
        <v>6.3465333942805069E-2</v>
      </c>
      <c r="AH9" s="123">
        <f t="shared" si="12"/>
        <v>1</v>
      </c>
      <c r="AI9" s="183">
        <f t="shared" si="13"/>
        <v>0.10989592021389379</v>
      </c>
      <c r="AJ9" s="120">
        <f t="shared" si="14"/>
        <v>0.145812112521057</v>
      </c>
      <c r="AK9" s="119">
        <f t="shared" si="15"/>
        <v>7.3979727906730575E-2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0.20374721046075606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3.2885403854740453E-2</v>
      </c>
      <c r="AB10" s="125">
        <f>IF($Y10=0,0,AC10/$Y10)</f>
        <v>0.45966282440340633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7.4190942704603108E-2</v>
      </c>
      <c r="AD10" s="125">
        <f>IF($Y10=0,0,AE10/$Y10)</f>
        <v>0.19221396414489864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3.1023903704650194E-2</v>
      </c>
      <c r="AF10" s="122">
        <f t="shared" si="10"/>
        <v>0.14437600099093895</v>
      </c>
      <c r="AG10" s="121">
        <f t="shared" si="11"/>
        <v>2.3302714617699886E-2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5.353817327967178E-2</v>
      </c>
      <c r="AK10" s="119">
        <f t="shared" si="15"/>
        <v>2.7163309161175042E-2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19918.220320405289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0.20374721046075606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0.11558121008514539</v>
      </c>
      <c r="AB11" s="125">
        <f>IF($Y11=0,0,AC11/$Y11)</f>
        <v>0.45966282440340633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0.26075638216374264</v>
      </c>
      <c r="AD11" s="125">
        <f>IF($Y11=0,0,AE11/$Y11)</f>
        <v>0.19221396414489864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0.10903865884048136</v>
      </c>
      <c r="AF11" s="122">
        <f t="shared" si="10"/>
        <v>0.14437600099093895</v>
      </c>
      <c r="AG11" s="121">
        <f t="shared" si="11"/>
        <v>8.190125825060561E-2</v>
      </c>
      <c r="AH11" s="123">
        <f t="shared" si="12"/>
        <v>1</v>
      </c>
      <c r="AI11" s="183">
        <f t="shared" si="13"/>
        <v>0.14181937733499375</v>
      </c>
      <c r="AJ11" s="120">
        <f t="shared" si="14"/>
        <v>0.18816879612444401</v>
      </c>
      <c r="AK11" s="119">
        <f t="shared" si="15"/>
        <v>9.5469958545543493E-2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299059.20000000001</v>
      </c>
      <c r="T13" s="223">
        <f>IF($B$81=0,0,(SUMIF($N$6:$N$28,$U13,M$6:M$28)+SUMIF($N$91:$N$118,$U13,M$91:M$118))*$I$83*Poor!$B$81/$B$81)</f>
        <v>299059.20000000001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399022.13405863324</v>
      </c>
      <c r="T23" s="179">
        <f>SUM(T7:T22)</f>
        <v>398904.19339305704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3.1405093712962464E-3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3.1405093712962464E-3</v>
      </c>
      <c r="N28" s="230"/>
      <c r="O28" s="2"/>
      <c r="P28" s="22"/>
      <c r="U28" s="56"/>
      <c r="V28" s="56"/>
      <c r="W28" s="110"/>
      <c r="X28" s="118"/>
      <c r="Y28" s="183">
        <f t="shared" si="9"/>
        <v>1.2562037485184986E-2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6.2810187425924929E-3</v>
      </c>
      <c r="AF28" s="122">
        <f t="shared" si="10"/>
        <v>0.5</v>
      </c>
      <c r="AG28" s="121">
        <f t="shared" si="11"/>
        <v>6.2810187425924929E-3</v>
      </c>
      <c r="AH28" s="123">
        <f t="shared" si="12"/>
        <v>1</v>
      </c>
      <c r="AI28" s="183">
        <f t="shared" si="13"/>
        <v>3.1405093712962464E-3</v>
      </c>
      <c r="AJ28" s="120">
        <f t="shared" si="14"/>
        <v>0</v>
      </c>
      <c r="AK28" s="119">
        <f t="shared" si="15"/>
        <v>6.2810187425924929E-3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0.33627914305344936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0.33627914305344936</v>
      </c>
      <c r="N29" s="230"/>
      <c r="P29" s="22"/>
      <c r="V29" s="56"/>
      <c r="W29" s="110"/>
      <c r="X29" s="118"/>
      <c r="Y29" s="183">
        <f t="shared" si="9"/>
        <v>1.3451165722137974</v>
      </c>
      <c r="Z29" s="156">
        <f>Poor!Z29</f>
        <v>0.25</v>
      </c>
      <c r="AA29" s="121">
        <f t="shared" si="16"/>
        <v>0.33627914305344936</v>
      </c>
      <c r="AB29" s="156">
        <f>Poor!AB29</f>
        <v>0.25</v>
      </c>
      <c r="AC29" s="121">
        <f t="shared" si="7"/>
        <v>0.33627914305344936</v>
      </c>
      <c r="AD29" s="156">
        <f>Poor!AD29</f>
        <v>0.25</v>
      </c>
      <c r="AE29" s="121">
        <f t="shared" si="8"/>
        <v>0.33627914305344936</v>
      </c>
      <c r="AF29" s="122">
        <f t="shared" si="10"/>
        <v>0.25</v>
      </c>
      <c r="AG29" s="121">
        <f t="shared" si="11"/>
        <v>0.33627914305344936</v>
      </c>
      <c r="AH29" s="123">
        <f t="shared" si="12"/>
        <v>1</v>
      </c>
      <c r="AI29" s="183">
        <f t="shared" si="13"/>
        <v>0.33627914305344936</v>
      </c>
      <c r="AJ29" s="120">
        <f t="shared" si="14"/>
        <v>0.33627914305344936</v>
      </c>
      <c r="AK29" s="119">
        <f t="shared" si="15"/>
        <v>0.33627914305344936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26.371016144824054</v>
      </c>
      <c r="J30" s="232">
        <f>IF(I$32&lt;=1,I30,1-SUM(J6:J29))</f>
        <v>4.6903823749903539E-2</v>
      </c>
      <c r="K30" s="22">
        <f t="shared" si="4"/>
        <v>0.59689273225404738</v>
      </c>
      <c r="L30" s="22">
        <f>IF(L124=L119,0,IF(K30="",0,(L119-L124)/(B119-B124)*K30))</f>
        <v>0.33944750526964712</v>
      </c>
      <c r="M30" s="175">
        <f t="shared" si="6"/>
        <v>4.6903823749903539E-2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0.18761529499961416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1.0000000000000007</v>
      </c>
      <c r="AG30" s="187">
        <f>IF(AG79*4/$I$83+SUM(AG6:AG29)&lt;1,AG79*4/$I$83,1-SUM(AG6:AG29))</f>
        <v>0.18761529499961427</v>
      </c>
      <c r="AH30" s="123">
        <f t="shared" si="12"/>
        <v>1.0000000000000007</v>
      </c>
      <c r="AI30" s="183">
        <f t="shared" si="13"/>
        <v>4.6903823749903567E-2</v>
      </c>
      <c r="AJ30" s="120">
        <f t="shared" si="14"/>
        <v>0</v>
      </c>
      <c r="AK30" s="119">
        <f t="shared" si="15"/>
        <v>9.3807647499807134E-2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-0.30484079700065569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28.213454972240523</v>
      </c>
      <c r="J32" s="17"/>
      <c r="L32" s="22">
        <f>SUM(L6:L30)</f>
        <v>1.3048407970006557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-1.4021068440079727E-2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3004.916933671077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8.8298648249526893E-3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3004.916933671077</v>
      </c>
      <c r="AH38" s="123">
        <f t="shared" ref="AH38:AI58" si="35">SUM(Z38,AB38,AD38,AF38)</f>
        <v>1</v>
      </c>
      <c r="AI38" s="112">
        <f t="shared" si="35"/>
        <v>3004.916933671077</v>
      </c>
      <c r="AJ38" s="148">
        <f t="shared" ref="AJ38:AJ64" si="36">(AA38+AC38)</f>
        <v>0</v>
      </c>
      <c r="AK38" s="147">
        <f t="shared" ref="AK38:AK64" si="37">(AE38+AG38)</f>
        <v>3004.916933671077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0.20374721046075603</v>
      </c>
      <c r="AA39" s="147">
        <f>$J39*Z39</f>
        <v>461.60968001988886</v>
      </c>
      <c r="AB39" s="122">
        <f>AB8</f>
        <v>0.45966282440340633</v>
      </c>
      <c r="AC39" s="147">
        <f>$J39*AB39</f>
        <v>1041.4120949683575</v>
      </c>
      <c r="AD39" s="122">
        <f>AD8</f>
        <v>0.19221396414489861</v>
      </c>
      <c r="AE39" s="147">
        <f>$J39*AD39</f>
        <v>435.47995716668225</v>
      </c>
      <c r="AF39" s="122">
        <f t="shared" si="31"/>
        <v>0.14437600099093895</v>
      </c>
      <c r="AG39" s="147">
        <f t="shared" si="34"/>
        <v>327.09826784507129</v>
      </c>
      <c r="AH39" s="123">
        <f t="shared" si="35"/>
        <v>1</v>
      </c>
      <c r="AI39" s="112">
        <f t="shared" si="35"/>
        <v>2265.6</v>
      </c>
      <c r="AJ39" s="148">
        <f t="shared" si="36"/>
        <v>1503.0217749882463</v>
      </c>
      <c r="AK39" s="147">
        <f t="shared" si="37"/>
        <v>762.5782250117536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5570.626141582422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1.6369129964743555E-2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0.20374721046075606</v>
      </c>
      <c r="AA40" s="147">
        <f>$J40*Z40</f>
        <v>1134.9995368671832</v>
      </c>
      <c r="AB40" s="122">
        <f>AB9</f>
        <v>0.45966282440340644</v>
      </c>
      <c r="AC40" s="147">
        <f>$J40*AB40</f>
        <v>2560.6097459352263</v>
      </c>
      <c r="AD40" s="122">
        <f>AD9</f>
        <v>0.19221396414489864</v>
      </c>
      <c r="AE40" s="147">
        <f>$J40*AD40</f>
        <v>1070.7521334427586</v>
      </c>
      <c r="AF40" s="122">
        <f t="shared" si="31"/>
        <v>0.14437600099093884</v>
      </c>
      <c r="AG40" s="147">
        <f t="shared" si="34"/>
        <v>804.26472533725348</v>
      </c>
      <c r="AH40" s="123">
        <f t="shared" si="35"/>
        <v>1</v>
      </c>
      <c r="AI40" s="112">
        <f t="shared" si="35"/>
        <v>5570.626141582421</v>
      </c>
      <c r="AJ40" s="148">
        <f t="shared" si="36"/>
        <v>3695.6092828024093</v>
      </c>
      <c r="AK40" s="147">
        <f t="shared" si="37"/>
        <v>1875.0168587800122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0.20374721046075606</v>
      </c>
      <c r="AA41" s="147">
        <f>$J41*Z41</f>
        <v>0</v>
      </c>
      <c r="AB41" s="122">
        <f>AB11</f>
        <v>0.45966282440340633</v>
      </c>
      <c r="AC41" s="147">
        <f>$J41*AB41</f>
        <v>0</v>
      </c>
      <c r="AD41" s="122">
        <f>AD11</f>
        <v>0.19221396414489864</v>
      </c>
      <c r="AE41" s="147">
        <f>$J41*AD41</f>
        <v>0</v>
      </c>
      <c r="AF41" s="122">
        <f t="shared" si="31"/>
        <v>0.14437600099093895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320951.62580645166</v>
      </c>
      <c r="J65" s="39">
        <f>SUM(J37:J64)</f>
        <v>325373.56888170517</v>
      </c>
      <c r="K65" s="40">
        <f>SUM(K37:K64)</f>
        <v>1</v>
      </c>
      <c r="L65" s="22">
        <f>SUM(L37:L64)</f>
        <v>0.95592151435585837</v>
      </c>
      <c r="M65" s="24">
        <f>SUM(M37:M64)</f>
        <v>0.95610118158173774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77397.715668499979</v>
      </c>
      <c r="AB65" s="137"/>
      <c r="AC65" s="153">
        <f>SUM(AC37:AC64)</f>
        <v>79403.1282925165</v>
      </c>
      <c r="AD65" s="137"/>
      <c r="AE65" s="153">
        <f>SUM(AE37:AE64)</f>
        <v>77307.338542222351</v>
      </c>
      <c r="AF65" s="137"/>
      <c r="AG65" s="153">
        <f>SUM(AG37:AG64)</f>
        <v>91265.386378466312</v>
      </c>
      <c r="AH65" s="137"/>
      <c r="AI65" s="153">
        <f>SUM(AI37:AI64)</f>
        <v>325373.56888170511</v>
      </c>
      <c r="AJ65" s="153">
        <f>SUM(AJ37:AJ64)</f>
        <v>156800.84396101648</v>
      </c>
      <c r="AK65" s="153">
        <f>SUM(AK37:AK64)</f>
        <v>168572.72492068866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302807.41000452673</v>
      </c>
      <c r="J74" s="51">
        <f>J128*I$83</f>
        <v>538.57709960883494</v>
      </c>
      <c r="K74" s="40">
        <f>B74/B$76</f>
        <v>1.2206005595024303E-2</v>
      </c>
      <c r="L74" s="22">
        <f>(L128*G$37*F$9/F$7)/B$130</f>
        <v>1.1453384462015164E-2</v>
      </c>
      <c r="M74" s="24">
        <f>J74/B$76</f>
        <v>1.5825938261631975E-3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538.57709960883528</v>
      </c>
      <c r="AH74" s="155"/>
      <c r="AI74" s="147">
        <f>SUM(AA74,AC74,AE74,AG74)</f>
        <v>538.57709960883528</v>
      </c>
      <c r="AJ74" s="148">
        <f>(AA74+AC74)</f>
        <v>0</v>
      </c>
      <c r="AK74" s="147">
        <f>(AE74+AG74)</f>
        <v>538.57709960883528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215409.90931350473</v>
      </c>
      <c r="K75" s="40">
        <f>B75/B$76</f>
        <v>0.72240052870094063</v>
      </c>
      <c r="L75" s="22">
        <f>(L129*G$37*F$9/F$7)/B$130</f>
        <v>0.62292556882325956</v>
      </c>
      <c r="M75" s="24">
        <f>J75/B$76</f>
        <v>0.63297602668499076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72861.66171801876</v>
      </c>
      <c r="AB75" s="158"/>
      <c r="AC75" s="149">
        <f>AA75+AC65-SUM(AC70,AC74)</f>
        <v>147728.73606005407</v>
      </c>
      <c r="AD75" s="158"/>
      <c r="AE75" s="149">
        <f>AC75+AE65-SUM(AE70,AE74)</f>
        <v>220500.02065179523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306690.77598017146</v>
      </c>
      <c r="AJ75" s="151">
        <f>AJ76-SUM(AJ70,AJ74)</f>
        <v>147728.73606005404</v>
      </c>
      <c r="AK75" s="149">
        <f>AJ75+AK76-SUM(AK70,AK74)</f>
        <v>306690.77598017146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320951.6258064516</v>
      </c>
      <c r="J76" s="51">
        <f>J130*I$83</f>
        <v>325373.56888170505</v>
      </c>
      <c r="K76" s="40">
        <f>SUM(K70:K75)</f>
        <v>0.92043596816339179</v>
      </c>
      <c r="L76" s="22">
        <f>SUM(L70:L75)</f>
        <v>0.86203595678866063</v>
      </c>
      <c r="M76" s="24">
        <f>SUM(M70:M75)</f>
        <v>0.86221562401453988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77397.715668499979</v>
      </c>
      <c r="AB76" s="137"/>
      <c r="AC76" s="153">
        <f>AC65</f>
        <v>79403.1282925165</v>
      </c>
      <c r="AD76" s="137"/>
      <c r="AE76" s="153">
        <f>AE65</f>
        <v>77307.338542222351</v>
      </c>
      <c r="AF76" s="137"/>
      <c r="AG76" s="153">
        <f>AG65</f>
        <v>91265.386378466312</v>
      </c>
      <c r="AH76" s="137"/>
      <c r="AI76" s="153">
        <f>SUM(AA76,AC76,AE76,AG76)</f>
        <v>325373.56888170517</v>
      </c>
      <c r="AJ76" s="154">
        <f>SUM(AA76,AC76)</f>
        <v>156800.84396101648</v>
      </c>
      <c r="AK76" s="154">
        <f>SUM(AE76,AG76)</f>
        <v>168572.72492068866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72861.66171801876</v>
      </c>
      <c r="AD78" s="112"/>
      <c r="AE78" s="112">
        <f>AC75</f>
        <v>147728.73606005407</v>
      </c>
      <c r="AF78" s="112"/>
      <c r="AG78" s="112">
        <f>AE75</f>
        <v>220500.02065179523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72861.66171801876</v>
      </c>
      <c r="AB79" s="112"/>
      <c r="AC79" s="112">
        <f>AA79-AA74+AC65-AC70</f>
        <v>147728.73606005407</v>
      </c>
      <c r="AD79" s="112"/>
      <c r="AE79" s="112">
        <f>AC79-AC74+AE65-AE70</f>
        <v>220500.02065179523</v>
      </c>
      <c r="AF79" s="112"/>
      <c r="AG79" s="112">
        <f>AE79-AE74+AG65-AG70</f>
        <v>307229.3530797803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0.26169344062785832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0.26169344062785832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0.48513697836606079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0.48513697836606079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27.95116706596756</v>
      </c>
      <c r="J119" s="24">
        <f>SUM(J91:J118)</f>
        <v>28.336267061463904</v>
      </c>
      <c r="K119" s="22">
        <f>SUM(K91:K118)</f>
        <v>48.901561416403645</v>
      </c>
      <c r="L119" s="22">
        <f>SUM(L91:L118)</f>
        <v>28.330942208202782</v>
      </c>
      <c r="M119" s="57">
        <f t="shared" si="50"/>
        <v>28.336267061463904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26.371016144824054</v>
      </c>
      <c r="J128" s="229">
        <f>(J30)</f>
        <v>4.6903823749903539E-2</v>
      </c>
      <c r="K128" s="22">
        <f>(B128)</f>
        <v>0.59689273225404738</v>
      </c>
      <c r="L128" s="22">
        <f>IF(L124=L119,0,(L119-L124)/(B119-B124)*K128)</f>
        <v>0.33944750526964712</v>
      </c>
      <c r="M128" s="57">
        <f t="shared" si="90"/>
        <v>4.6903823749903539E-2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18.759706693361956</v>
      </c>
      <c r="K129" s="29">
        <f>(B129)</f>
        <v>35.326513821511512</v>
      </c>
      <c r="L129" s="60">
        <f>IF(SUM(L124:L128)&gt;L130,0,L130-SUM(L124:L128))</f>
        <v>18.461838158581092</v>
      </c>
      <c r="M129" s="57">
        <f t="shared" si="90"/>
        <v>18.759706693361956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27.95116706596756</v>
      </c>
      <c r="J130" s="229">
        <f>(J119)</f>
        <v>28.336267061463904</v>
      </c>
      <c r="K130" s="22">
        <f>(B130)</f>
        <v>48.901561416403645</v>
      </c>
      <c r="L130" s="22">
        <f>(L119)</f>
        <v>28.330942208202782</v>
      </c>
      <c r="M130" s="57">
        <f t="shared" si="90"/>
        <v>28.336267061463904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7092.9495205936346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6684.751369898906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9991.0268133849841</v>
      </c>
      <c r="I76" s="109">
        <f>Rich!T11</f>
        <v>19918.220320405289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4495.5</v>
      </c>
      <c r="G77" s="109">
        <f>Poor!T12</f>
        <v>8075.2500000000027</v>
      </c>
      <c r="H77" s="109">
        <f>Middle!T12</f>
        <v>832.50000000000011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5274.72</v>
      </c>
      <c r="G78" s="109">
        <f>Poor!T13</f>
        <v>6260.4000000000005</v>
      </c>
      <c r="H78" s="109">
        <f>Middle!T13</f>
        <v>75331.199999999997</v>
      </c>
      <c r="I78" s="109">
        <f>Rich!T13</f>
        <v>299059.20000000001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4149.0710027437399</v>
      </c>
      <c r="H79" s="109">
        <f>Middle!T14</f>
        <v>24217.190823944766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41764.149712530707</v>
      </c>
      <c r="G88" s="109">
        <f>Poor!T23</f>
        <v>53589.480546984778</v>
      </c>
      <c r="H88" s="109">
        <f>Middle!T23</f>
        <v>135261.14714341133</v>
      </c>
      <c r="I88" s="109">
        <f>Rich!T23</f>
        <v>398904.19339305704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4883.0373672661954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29436.477367266183</v>
      </c>
      <c r="G100" s="240">
        <f t="shared" si="0"/>
        <v>16681.546532812121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2016-06-02T06:41:39Z</dcterms:modified>
  <cp:category/>
</cp:coreProperties>
</file>