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7940" windowHeight="1682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9" i="1" l="1"/>
  <c r="B70" i="8"/>
  <c r="B71" i="8"/>
  <c r="B72" i="8"/>
  <c r="B29" i="8"/>
  <c r="C29" i="8"/>
  <c r="D29" i="8"/>
  <c r="B80" i="8"/>
  <c r="B82" i="8"/>
  <c r="B81" i="8"/>
  <c r="B83" i="8"/>
  <c r="G37" i="7"/>
  <c r="G37" i="8"/>
  <c r="H83" i="8"/>
  <c r="I83" i="8"/>
  <c r="B81" i="1"/>
  <c r="F70" i="7"/>
  <c r="F70" i="8"/>
  <c r="H70" i="8"/>
  <c r="F71" i="7"/>
  <c r="F71" i="8"/>
  <c r="H71" i="8"/>
  <c r="F72" i="7"/>
  <c r="F72" i="8"/>
  <c r="H72" i="8"/>
  <c r="T26" i="8"/>
  <c r="B6" i="8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E8" i="7"/>
  <c r="E8" i="8"/>
  <c r="H8" i="8"/>
  <c r="I8" i="8"/>
  <c r="B9" i="8"/>
  <c r="C9" i="8"/>
  <c r="D9" i="8"/>
  <c r="E9" i="7"/>
  <c r="E9" i="8"/>
  <c r="H9" i="8"/>
  <c r="I9" i="8"/>
  <c r="B10" i="8"/>
  <c r="C10" i="8"/>
  <c r="D10" i="8"/>
  <c r="E10" i="7"/>
  <c r="E10" i="8"/>
  <c r="H10" i="8"/>
  <c r="I10" i="8"/>
  <c r="B11" i="8"/>
  <c r="C11" i="8"/>
  <c r="D11" i="8"/>
  <c r="E11" i="7"/>
  <c r="E11" i="8"/>
  <c r="H11" i="8"/>
  <c r="I11" i="8"/>
  <c r="B12" i="8"/>
  <c r="C12" i="8"/>
  <c r="D12" i="8"/>
  <c r="E12" i="7"/>
  <c r="E12" i="8"/>
  <c r="H12" i="8"/>
  <c r="I12" i="8"/>
  <c r="B13" i="8"/>
  <c r="C13" i="8"/>
  <c r="D13" i="8"/>
  <c r="E13" i="7"/>
  <c r="E13" i="8"/>
  <c r="H13" i="8"/>
  <c r="I13" i="8"/>
  <c r="B14" i="8"/>
  <c r="C14" i="8"/>
  <c r="D14" i="8"/>
  <c r="E14" i="7"/>
  <c r="E14" i="8"/>
  <c r="H14" i="8"/>
  <c r="I14" i="8"/>
  <c r="B15" i="8"/>
  <c r="C15" i="8"/>
  <c r="D15" i="8"/>
  <c r="E15" i="7"/>
  <c r="E15" i="8"/>
  <c r="H15" i="8"/>
  <c r="I15" i="8"/>
  <c r="B16" i="8"/>
  <c r="C16" i="8"/>
  <c r="D16" i="8"/>
  <c r="E16" i="7"/>
  <c r="E16" i="8"/>
  <c r="H16" i="8"/>
  <c r="I16" i="8"/>
  <c r="B17" i="8"/>
  <c r="C17" i="8"/>
  <c r="D17" i="8"/>
  <c r="E17" i="7"/>
  <c r="E17" i="8"/>
  <c r="H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E37" i="7"/>
  <c r="E37" i="8"/>
  <c r="F37" i="7"/>
  <c r="F37" i="8"/>
  <c r="H91" i="8"/>
  <c r="I91" i="8"/>
  <c r="B38" i="8"/>
  <c r="B92" i="8"/>
  <c r="C38" i="8"/>
  <c r="C92" i="8"/>
  <c r="D92" i="8"/>
  <c r="E38" i="7"/>
  <c r="E38" i="8"/>
  <c r="G38" i="8"/>
  <c r="F38" i="7"/>
  <c r="F38" i="8"/>
  <c r="H92" i="8"/>
  <c r="I92" i="8"/>
  <c r="B39" i="8"/>
  <c r="B93" i="8"/>
  <c r="C39" i="8"/>
  <c r="C93" i="8"/>
  <c r="D93" i="8"/>
  <c r="E39" i="7"/>
  <c r="E39" i="8"/>
  <c r="G39" i="8"/>
  <c r="F39" i="7"/>
  <c r="F39" i="8"/>
  <c r="H93" i="8"/>
  <c r="I93" i="8"/>
  <c r="B40" i="8"/>
  <c r="B94" i="8"/>
  <c r="C40" i="8"/>
  <c r="C94" i="8"/>
  <c r="D94" i="8"/>
  <c r="E40" i="1"/>
  <c r="E40" i="7"/>
  <c r="E40" i="8"/>
  <c r="G40" i="8"/>
  <c r="F40" i="7"/>
  <c r="F40" i="8"/>
  <c r="H94" i="8"/>
  <c r="I94" i="8"/>
  <c r="B41" i="8"/>
  <c r="B95" i="8"/>
  <c r="C41" i="8"/>
  <c r="C95" i="8"/>
  <c r="D95" i="8"/>
  <c r="G41" i="8"/>
  <c r="F41" i="7"/>
  <c r="F41" i="8"/>
  <c r="E41" i="1"/>
  <c r="E41" i="7"/>
  <c r="E41" i="8"/>
  <c r="H95" i="8"/>
  <c r="I95" i="8"/>
  <c r="B42" i="8"/>
  <c r="B96" i="8"/>
  <c r="C42" i="8"/>
  <c r="C96" i="8"/>
  <c r="D96" i="8"/>
  <c r="G42" i="8"/>
  <c r="F42" i="7"/>
  <c r="F42" i="8"/>
  <c r="E42" i="1"/>
  <c r="E42" i="7"/>
  <c r="E42" i="8"/>
  <c r="H96" i="8"/>
  <c r="I96" i="8"/>
  <c r="B43" i="8"/>
  <c r="B97" i="8"/>
  <c r="C43" i="8"/>
  <c r="C97" i="8"/>
  <c r="D97" i="8"/>
  <c r="G43" i="8"/>
  <c r="F43" i="7"/>
  <c r="F43" i="8"/>
  <c r="E43" i="1"/>
  <c r="E43" i="7"/>
  <c r="E43" i="8"/>
  <c r="H97" i="8"/>
  <c r="I97" i="8"/>
  <c r="B44" i="8"/>
  <c r="B98" i="8"/>
  <c r="C44" i="8"/>
  <c r="C98" i="8"/>
  <c r="D98" i="8"/>
  <c r="E44" i="7"/>
  <c r="E44" i="8"/>
  <c r="G44" i="8"/>
  <c r="F44" i="7"/>
  <c r="F44" i="8"/>
  <c r="H98" i="8"/>
  <c r="I98" i="8"/>
  <c r="B45" i="8"/>
  <c r="B99" i="8"/>
  <c r="C45" i="8"/>
  <c r="C99" i="8"/>
  <c r="D99" i="8"/>
  <c r="E45" i="7"/>
  <c r="E45" i="8"/>
  <c r="G45" i="8"/>
  <c r="F45" i="7"/>
  <c r="F45" i="8"/>
  <c r="H99" i="8"/>
  <c r="I99" i="8"/>
  <c r="B46" i="8"/>
  <c r="B100" i="8"/>
  <c r="C46" i="8"/>
  <c r="C100" i="8"/>
  <c r="D100" i="8"/>
  <c r="E46" i="7"/>
  <c r="E46" i="8"/>
  <c r="G46" i="8"/>
  <c r="F46" i="7"/>
  <c r="F46" i="8"/>
  <c r="H100" i="8"/>
  <c r="I100" i="8"/>
  <c r="B47" i="8"/>
  <c r="B101" i="8"/>
  <c r="C47" i="8"/>
  <c r="C101" i="8"/>
  <c r="D101" i="8"/>
  <c r="G47" i="8"/>
  <c r="F47" i="7"/>
  <c r="F47" i="8"/>
  <c r="H101" i="8"/>
  <c r="I101" i="8"/>
  <c r="B48" i="8"/>
  <c r="B102" i="8"/>
  <c r="C48" i="8"/>
  <c r="C102" i="8"/>
  <c r="D102" i="8"/>
  <c r="G48" i="8"/>
  <c r="F48" i="7"/>
  <c r="F48" i="8"/>
  <c r="H102" i="8"/>
  <c r="I102" i="8"/>
  <c r="B49" i="8"/>
  <c r="B103" i="8"/>
  <c r="C49" i="8"/>
  <c r="C103" i="8"/>
  <c r="D103" i="8"/>
  <c r="G49" i="8"/>
  <c r="F49" i="7"/>
  <c r="F49" i="8"/>
  <c r="H103" i="8"/>
  <c r="I103" i="8"/>
  <c r="B50" i="8"/>
  <c r="B104" i="8"/>
  <c r="C50" i="8"/>
  <c r="C104" i="8"/>
  <c r="D104" i="8"/>
  <c r="G50" i="8"/>
  <c r="H104" i="8"/>
  <c r="I104" i="8"/>
  <c r="B51" i="8"/>
  <c r="B105" i="8"/>
  <c r="C51" i="8"/>
  <c r="C105" i="8"/>
  <c r="D105" i="8"/>
  <c r="G51" i="8"/>
  <c r="H105" i="8"/>
  <c r="I105" i="8"/>
  <c r="B52" i="8"/>
  <c r="B106" i="8"/>
  <c r="C52" i="8"/>
  <c r="C106" i="8"/>
  <c r="D106" i="8"/>
  <c r="G52" i="8"/>
  <c r="H106" i="8"/>
  <c r="I106" i="8"/>
  <c r="B53" i="8"/>
  <c r="B107" i="8"/>
  <c r="C53" i="8"/>
  <c r="C107" i="8"/>
  <c r="D107" i="8"/>
  <c r="G53" i="8"/>
  <c r="H107" i="8"/>
  <c r="I107" i="8"/>
  <c r="B54" i="8"/>
  <c r="B108" i="8"/>
  <c r="C54" i="8"/>
  <c r="C108" i="8"/>
  <c r="D108" i="8"/>
  <c r="G54" i="8"/>
  <c r="H108" i="8"/>
  <c r="I108" i="8"/>
  <c r="B55" i="8"/>
  <c r="B109" i="8"/>
  <c r="C55" i="8"/>
  <c r="C109" i="8"/>
  <c r="D109" i="8"/>
  <c r="G55" i="8"/>
  <c r="H109" i="8"/>
  <c r="I109" i="8"/>
  <c r="B56" i="8"/>
  <c r="B110" i="8"/>
  <c r="C56" i="8"/>
  <c r="C110" i="8"/>
  <c r="D110" i="8"/>
  <c r="G56" i="8"/>
  <c r="H110" i="8"/>
  <c r="I110" i="8"/>
  <c r="B57" i="8"/>
  <c r="B111" i="8"/>
  <c r="C57" i="8"/>
  <c r="C111" i="8"/>
  <c r="D111" i="8"/>
  <c r="G57" i="8"/>
  <c r="H111" i="8"/>
  <c r="I111" i="8"/>
  <c r="B58" i="8"/>
  <c r="B112" i="8"/>
  <c r="C58" i="8"/>
  <c r="C112" i="8"/>
  <c r="D112" i="8"/>
  <c r="G58" i="8"/>
  <c r="H112" i="8"/>
  <c r="I112" i="8"/>
  <c r="B59" i="8"/>
  <c r="B113" i="8"/>
  <c r="C59" i="8"/>
  <c r="C113" i="8"/>
  <c r="D113" i="8"/>
  <c r="G59" i="8"/>
  <c r="H113" i="8"/>
  <c r="I113" i="8"/>
  <c r="B60" i="8"/>
  <c r="B114" i="8"/>
  <c r="C60" i="8"/>
  <c r="C114" i="8"/>
  <c r="D114" i="8"/>
  <c r="G60" i="8"/>
  <c r="H114" i="8"/>
  <c r="I114" i="8"/>
  <c r="B61" i="8"/>
  <c r="B115" i="8"/>
  <c r="C61" i="8"/>
  <c r="C115" i="8"/>
  <c r="D115" i="8"/>
  <c r="G61" i="8"/>
  <c r="H115" i="8"/>
  <c r="I115" i="8"/>
  <c r="B62" i="8"/>
  <c r="B116" i="8"/>
  <c r="C62" i="8"/>
  <c r="C116" i="8"/>
  <c r="D116" i="8"/>
  <c r="G62" i="8"/>
  <c r="H116" i="8"/>
  <c r="I116" i="8"/>
  <c r="B63" i="8"/>
  <c r="B117" i="8"/>
  <c r="C63" i="8"/>
  <c r="C117" i="8"/>
  <c r="D117" i="8"/>
  <c r="G63" i="8"/>
  <c r="H117" i="8"/>
  <c r="I117" i="8"/>
  <c r="B64" i="8"/>
  <c r="B118" i="8"/>
  <c r="C64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9" i="8"/>
  <c r="M9" i="8"/>
  <c r="J10" i="8"/>
  <c r="M10" i="8"/>
  <c r="J11" i="8"/>
  <c r="M11" i="8"/>
  <c r="J12" i="8"/>
  <c r="M12" i="8"/>
  <c r="J6" i="8"/>
  <c r="M6" i="8"/>
  <c r="J7" i="8"/>
  <c r="M7" i="8"/>
  <c r="J8" i="8"/>
  <c r="M8" i="8"/>
  <c r="J13" i="8"/>
  <c r="M13" i="8"/>
  <c r="J14" i="8"/>
  <c r="M14" i="8"/>
  <c r="J15" i="8"/>
  <c r="M15" i="8"/>
  <c r="J16" i="8"/>
  <c r="M16" i="8"/>
  <c r="J17" i="8"/>
  <c r="M17" i="8"/>
  <c r="J18" i="8"/>
  <c r="M18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6" i="8"/>
  <c r="M26" i="8"/>
  <c r="J27" i="8"/>
  <c r="M27" i="8"/>
  <c r="J28" i="8"/>
  <c r="M28" i="8"/>
  <c r="T7" i="8"/>
  <c r="J93" i="8"/>
  <c r="M93" i="8"/>
  <c r="J94" i="8"/>
  <c r="M94" i="8"/>
  <c r="J95" i="8"/>
  <c r="M95" i="8"/>
  <c r="J96" i="8"/>
  <c r="M96" i="8"/>
  <c r="J91" i="8"/>
  <c r="M91" i="8"/>
  <c r="J92" i="8"/>
  <c r="M92" i="8"/>
  <c r="J97" i="8"/>
  <c r="M97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B70" i="7"/>
  <c r="B71" i="7"/>
  <c r="B72" i="7"/>
  <c r="B29" i="7"/>
  <c r="C29" i="7"/>
  <c r="D29" i="7"/>
  <c r="B80" i="7"/>
  <c r="B82" i="7"/>
  <c r="B81" i="7"/>
  <c r="B83" i="7"/>
  <c r="H83" i="7"/>
  <c r="I83" i="7"/>
  <c r="H70" i="7"/>
  <c r="H71" i="7"/>
  <c r="H72" i="7"/>
  <c r="T26" i="7"/>
  <c r="B6" i="7"/>
  <c r="C6" i="7"/>
  <c r="D6" i="7"/>
  <c r="H6" i="7"/>
  <c r="I6" i="7"/>
  <c r="B7" i="7"/>
  <c r="C7" i="7"/>
  <c r="D7" i="7"/>
  <c r="H7" i="7"/>
  <c r="I7" i="7"/>
  <c r="B8" i="7"/>
  <c r="C8" i="7"/>
  <c r="D8" i="7"/>
  <c r="H8" i="7"/>
  <c r="I8" i="7"/>
  <c r="B9" i="7"/>
  <c r="C9" i="7"/>
  <c r="D9" i="7"/>
  <c r="H9" i="7"/>
  <c r="I9" i="7"/>
  <c r="B10" i="7"/>
  <c r="C10" i="7"/>
  <c r="D10" i="7"/>
  <c r="H10" i="7"/>
  <c r="I10" i="7"/>
  <c r="B11" i="7"/>
  <c r="C11" i="7"/>
  <c r="D11" i="7"/>
  <c r="H11" i="7"/>
  <c r="I11" i="7"/>
  <c r="B12" i="7"/>
  <c r="C12" i="7"/>
  <c r="D12" i="7"/>
  <c r="H12" i="7"/>
  <c r="I12" i="7"/>
  <c r="B13" i="7"/>
  <c r="C13" i="7"/>
  <c r="D13" i="7"/>
  <c r="H13" i="7"/>
  <c r="I13" i="7"/>
  <c r="B14" i="7"/>
  <c r="C14" i="7"/>
  <c r="D14" i="7"/>
  <c r="H14" i="7"/>
  <c r="I14" i="7"/>
  <c r="B15" i="7"/>
  <c r="C15" i="7"/>
  <c r="D15" i="7"/>
  <c r="H15" i="7"/>
  <c r="I15" i="7"/>
  <c r="B16" i="7"/>
  <c r="C16" i="7"/>
  <c r="D16" i="7"/>
  <c r="H16" i="7"/>
  <c r="I16" i="7"/>
  <c r="B17" i="7"/>
  <c r="C17" i="7"/>
  <c r="D17" i="7"/>
  <c r="H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H91" i="7"/>
  <c r="I91" i="7"/>
  <c r="B38" i="7"/>
  <c r="B92" i="7"/>
  <c r="C38" i="7"/>
  <c r="C92" i="7"/>
  <c r="D92" i="7"/>
  <c r="G38" i="1"/>
  <c r="G38" i="7"/>
  <c r="H92" i="7"/>
  <c r="I92" i="7"/>
  <c r="B39" i="7"/>
  <c r="B93" i="7"/>
  <c r="C39" i="7"/>
  <c r="C93" i="7"/>
  <c r="D93" i="7"/>
  <c r="G39" i="1"/>
  <c r="G39" i="7"/>
  <c r="H93" i="7"/>
  <c r="I93" i="7"/>
  <c r="B40" i="7"/>
  <c r="B94" i="7"/>
  <c r="C40" i="7"/>
  <c r="C94" i="7"/>
  <c r="D94" i="7"/>
  <c r="G40" i="1"/>
  <c r="G40" i="7"/>
  <c r="H94" i="7"/>
  <c r="I94" i="7"/>
  <c r="B41" i="7"/>
  <c r="B95" i="7"/>
  <c r="C41" i="7"/>
  <c r="C95" i="7"/>
  <c r="D95" i="7"/>
  <c r="G41" i="1"/>
  <c r="G41" i="7"/>
  <c r="H95" i="7"/>
  <c r="I95" i="7"/>
  <c r="B42" i="7"/>
  <c r="B96" i="7"/>
  <c r="C42" i="7"/>
  <c r="C96" i="7"/>
  <c r="D96" i="7"/>
  <c r="G42" i="1"/>
  <c r="G42" i="7"/>
  <c r="H96" i="7"/>
  <c r="I96" i="7"/>
  <c r="B43" i="7"/>
  <c r="B97" i="7"/>
  <c r="C43" i="7"/>
  <c r="C97" i="7"/>
  <c r="D97" i="7"/>
  <c r="G43" i="1"/>
  <c r="G43" i="7"/>
  <c r="H97" i="7"/>
  <c r="I97" i="7"/>
  <c r="B44" i="7"/>
  <c r="B98" i="7"/>
  <c r="C44" i="7"/>
  <c r="C98" i="7"/>
  <c r="D98" i="7"/>
  <c r="G44" i="1"/>
  <c r="G44" i="7"/>
  <c r="H98" i="7"/>
  <c r="I98" i="7"/>
  <c r="B45" i="7"/>
  <c r="B99" i="7"/>
  <c r="C45" i="7"/>
  <c r="C99" i="7"/>
  <c r="D99" i="7"/>
  <c r="G45" i="1"/>
  <c r="G45" i="7"/>
  <c r="H99" i="7"/>
  <c r="I99" i="7"/>
  <c r="B46" i="7"/>
  <c r="B100" i="7"/>
  <c r="C46" i="7"/>
  <c r="C100" i="7"/>
  <c r="D100" i="7"/>
  <c r="G46" i="1"/>
  <c r="G46" i="7"/>
  <c r="H100" i="7"/>
  <c r="I100" i="7"/>
  <c r="B47" i="7"/>
  <c r="B101" i="7"/>
  <c r="C47" i="7"/>
  <c r="C101" i="7"/>
  <c r="D101" i="7"/>
  <c r="G47" i="1"/>
  <c r="G47" i="7"/>
  <c r="H101" i="7"/>
  <c r="I101" i="7"/>
  <c r="B48" i="7"/>
  <c r="B102" i="7"/>
  <c r="C48" i="7"/>
  <c r="C102" i="7"/>
  <c r="D102" i="7"/>
  <c r="G48" i="1"/>
  <c r="G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H127" i="7"/>
  <c r="L127" i="7"/>
  <c r="J33" i="7"/>
  <c r="J9" i="7"/>
  <c r="M9" i="7"/>
  <c r="J10" i="7"/>
  <c r="M10" i="7"/>
  <c r="J11" i="7"/>
  <c r="M11" i="7"/>
  <c r="J12" i="7"/>
  <c r="M12" i="7"/>
  <c r="J6" i="7"/>
  <c r="M6" i="7"/>
  <c r="J7" i="7"/>
  <c r="M7" i="7"/>
  <c r="J8" i="7"/>
  <c r="M8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3" i="7"/>
  <c r="M93" i="7"/>
  <c r="J94" i="7"/>
  <c r="M94" i="7"/>
  <c r="J95" i="7"/>
  <c r="M95" i="7"/>
  <c r="J96" i="7"/>
  <c r="M96" i="7"/>
  <c r="J91" i="7"/>
  <c r="M91" i="7"/>
  <c r="J92" i="7"/>
  <c r="M92" i="7"/>
  <c r="J97" i="7"/>
  <c r="M97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70" i="1"/>
  <c r="B71" i="1"/>
  <c r="B72" i="1"/>
  <c r="B29" i="1"/>
  <c r="C29" i="1"/>
  <c r="D29" i="1"/>
  <c r="B80" i="1"/>
  <c r="B82" i="1"/>
  <c r="B83" i="1"/>
  <c r="F7" i="1"/>
  <c r="H83" i="1"/>
  <c r="I83" i="1"/>
  <c r="H70" i="1"/>
  <c r="H71" i="1"/>
  <c r="H72" i="1"/>
  <c r="T26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B37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J9" i="1"/>
  <c r="M9" i="1"/>
  <c r="J10" i="1"/>
  <c r="M10" i="1"/>
  <c r="J11" i="1"/>
  <c r="M11" i="1"/>
  <c r="J12" i="1"/>
  <c r="M12" i="1"/>
  <c r="J6" i="1"/>
  <c r="M6" i="1"/>
  <c r="J7" i="1"/>
  <c r="M7" i="1"/>
  <c r="J8" i="1"/>
  <c r="M8" i="1"/>
  <c r="J13" i="1"/>
  <c r="M13" i="1"/>
  <c r="J14" i="1"/>
  <c r="M14" i="1"/>
  <c r="J15" i="1"/>
  <c r="M15" i="1"/>
  <c r="J16" i="1"/>
  <c r="M16" i="1"/>
  <c r="J17" i="1"/>
  <c r="M17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126" i="1"/>
  <c r="H126" i="1"/>
  <c r="B128" i="1"/>
  <c r="K128" i="1"/>
  <c r="L128" i="1"/>
  <c r="L127" i="1"/>
  <c r="J33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3" i="1"/>
  <c r="M93" i="1"/>
  <c r="J94" i="1"/>
  <c r="M94" i="1"/>
  <c r="J95" i="1"/>
  <c r="M95" i="1"/>
  <c r="J96" i="1"/>
  <c r="M96" i="1"/>
  <c r="J91" i="1"/>
  <c r="M91" i="1"/>
  <c r="J92" i="1"/>
  <c r="M92" i="1"/>
  <c r="J97" i="1"/>
  <c r="M97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J29" i="8"/>
  <c r="J30" i="8"/>
  <c r="J31" i="8"/>
  <c r="J29" i="7"/>
  <c r="J30" i="7"/>
  <c r="J31" i="7"/>
  <c r="J29" i="1"/>
  <c r="J30" i="1"/>
  <c r="J31" i="1"/>
  <c r="B9" i="12"/>
  <c r="K9" i="12"/>
  <c r="B10" i="12"/>
  <c r="K10" i="12"/>
  <c r="B11" i="12"/>
  <c r="K11" i="12"/>
  <c r="B12" i="12"/>
  <c r="K12" i="12"/>
  <c r="B6" i="12"/>
  <c r="K6" i="12"/>
  <c r="B7" i="12"/>
  <c r="K7" i="12"/>
  <c r="B8" i="12"/>
  <c r="K8" i="12"/>
  <c r="B13" i="12"/>
  <c r="K13" i="12"/>
  <c r="B14" i="12"/>
  <c r="K14" i="12"/>
  <c r="B15" i="12"/>
  <c r="K15" i="12"/>
  <c r="B16" i="12"/>
  <c r="K16" i="12"/>
  <c r="B17" i="12"/>
  <c r="K17" i="12"/>
  <c r="B18" i="12"/>
  <c r="K18" i="12"/>
  <c r="B19" i="12"/>
  <c r="K19" i="12"/>
  <c r="B20" i="12"/>
  <c r="K20" i="12"/>
  <c r="B21" i="12"/>
  <c r="K21" i="12"/>
  <c r="B22" i="12"/>
  <c r="K22" i="12"/>
  <c r="B23" i="12"/>
  <c r="K23" i="12"/>
  <c r="B24" i="12"/>
  <c r="K24" i="12"/>
  <c r="B25" i="12"/>
  <c r="K25" i="12"/>
  <c r="B26" i="12"/>
  <c r="K26" i="12"/>
  <c r="B27" i="12"/>
  <c r="K27" i="12"/>
  <c r="B28" i="12"/>
  <c r="K28" i="12"/>
  <c r="B80" i="12"/>
  <c r="B82" i="12"/>
  <c r="B81" i="12"/>
  <c r="B83" i="12"/>
  <c r="B70" i="12"/>
  <c r="B29" i="12"/>
  <c r="C29" i="12"/>
  <c r="D29" i="12"/>
  <c r="B84" i="12"/>
  <c r="G37" i="12"/>
  <c r="H83" i="12"/>
  <c r="I83" i="12"/>
  <c r="F70" i="12"/>
  <c r="H70" i="12"/>
  <c r="I84" i="12"/>
  <c r="H84" i="12"/>
  <c r="R7" i="12"/>
  <c r="B39" i="12"/>
  <c r="B93" i="12"/>
  <c r="K93" i="12"/>
  <c r="B40" i="12"/>
  <c r="B94" i="12"/>
  <c r="K94" i="12"/>
  <c r="B41" i="12"/>
  <c r="B95" i="12"/>
  <c r="K95" i="12"/>
  <c r="B42" i="12"/>
  <c r="B96" i="12"/>
  <c r="K96" i="12"/>
  <c r="B37" i="12"/>
  <c r="B91" i="12"/>
  <c r="K91" i="12"/>
  <c r="B38" i="12"/>
  <c r="B92" i="12"/>
  <c r="K92" i="12"/>
  <c r="B43" i="12"/>
  <c r="B97" i="12"/>
  <c r="K97" i="12"/>
  <c r="B44" i="12"/>
  <c r="B98" i="12"/>
  <c r="K98" i="12"/>
  <c r="B45" i="12"/>
  <c r="B99" i="12"/>
  <c r="K99" i="12"/>
  <c r="B46" i="12"/>
  <c r="B100" i="12"/>
  <c r="K100" i="12"/>
  <c r="B47" i="12"/>
  <c r="B101" i="12"/>
  <c r="K101" i="12"/>
  <c r="B48" i="12"/>
  <c r="B102" i="12"/>
  <c r="K102" i="12"/>
  <c r="B49" i="12"/>
  <c r="B103" i="12"/>
  <c r="K103" i="12"/>
  <c r="B50" i="12"/>
  <c r="B104" i="12"/>
  <c r="K104" i="12"/>
  <c r="B51" i="12"/>
  <c r="B105" i="12"/>
  <c r="K105" i="12"/>
  <c r="B52" i="12"/>
  <c r="B106" i="12"/>
  <c r="K106" i="12"/>
  <c r="B53" i="12"/>
  <c r="B107" i="12"/>
  <c r="K107" i="12"/>
  <c r="B54" i="12"/>
  <c r="B108" i="12"/>
  <c r="K108" i="12"/>
  <c r="B55" i="12"/>
  <c r="B109" i="12"/>
  <c r="K109" i="12"/>
  <c r="B56" i="12"/>
  <c r="B110" i="12"/>
  <c r="K110" i="12"/>
  <c r="B57" i="12"/>
  <c r="B111" i="12"/>
  <c r="K111" i="12"/>
  <c r="B58" i="12"/>
  <c r="B112" i="12"/>
  <c r="K112" i="12"/>
  <c r="B59" i="12"/>
  <c r="B113" i="12"/>
  <c r="K113" i="12"/>
  <c r="B60" i="12"/>
  <c r="B114" i="12"/>
  <c r="K114" i="12"/>
  <c r="B61" i="12"/>
  <c r="B115" i="12"/>
  <c r="K115" i="12"/>
  <c r="B62" i="12"/>
  <c r="B116" i="12"/>
  <c r="K116" i="12"/>
  <c r="B63" i="12"/>
  <c r="B117" i="12"/>
  <c r="K117" i="12"/>
  <c r="B64" i="12"/>
  <c r="B118" i="12"/>
  <c r="K118" i="12"/>
  <c r="R8" i="12"/>
  <c r="G39" i="12"/>
  <c r="E39" i="12"/>
  <c r="F39" i="12"/>
  <c r="H93" i="12"/>
  <c r="L93" i="12"/>
  <c r="G40" i="12"/>
  <c r="E40" i="12"/>
  <c r="F40" i="12"/>
  <c r="H94" i="12"/>
  <c r="L94" i="12"/>
  <c r="G41" i="12"/>
  <c r="F41" i="12"/>
  <c r="E41" i="12"/>
  <c r="H95" i="12"/>
  <c r="L95" i="12"/>
  <c r="G42" i="12"/>
  <c r="F42" i="12"/>
  <c r="E42" i="12"/>
  <c r="H96" i="12"/>
  <c r="L96" i="12"/>
  <c r="E37" i="12"/>
  <c r="F37" i="12"/>
  <c r="H91" i="12"/>
  <c r="L91" i="12"/>
  <c r="G38" i="12"/>
  <c r="E38" i="12"/>
  <c r="F38" i="12"/>
  <c r="H92" i="12"/>
  <c r="L92" i="12"/>
  <c r="G43" i="12"/>
  <c r="F43" i="12"/>
  <c r="E43" i="12"/>
  <c r="H97" i="12"/>
  <c r="L97" i="12"/>
  <c r="G44" i="12"/>
  <c r="E44" i="12"/>
  <c r="F44" i="12"/>
  <c r="H98" i="12"/>
  <c r="L98" i="12"/>
  <c r="G45" i="12"/>
  <c r="E45" i="12"/>
  <c r="F45" i="12"/>
  <c r="H99" i="12"/>
  <c r="L99" i="12"/>
  <c r="G46" i="12"/>
  <c r="E46" i="12"/>
  <c r="F46" i="12"/>
  <c r="H100" i="12"/>
  <c r="L100" i="12"/>
  <c r="G47" i="12"/>
  <c r="F47" i="12"/>
  <c r="H101" i="12"/>
  <c r="L101" i="12"/>
  <c r="G48" i="12"/>
  <c r="F48" i="12"/>
  <c r="H102" i="12"/>
  <c r="L102" i="12"/>
  <c r="G49" i="12"/>
  <c r="F49" i="12"/>
  <c r="H103" i="12"/>
  <c r="L103" i="12"/>
  <c r="G50" i="12"/>
  <c r="H104" i="12"/>
  <c r="L104" i="12"/>
  <c r="G51" i="12"/>
  <c r="H105" i="12"/>
  <c r="L105" i="12"/>
  <c r="G52" i="12"/>
  <c r="H106" i="12"/>
  <c r="L106" i="12"/>
  <c r="G53" i="12"/>
  <c r="H107" i="12"/>
  <c r="L107" i="12"/>
  <c r="G54" i="12"/>
  <c r="H108" i="12"/>
  <c r="L108" i="12"/>
  <c r="G55" i="12"/>
  <c r="H109" i="12"/>
  <c r="L109" i="12"/>
  <c r="G56" i="12"/>
  <c r="H110" i="12"/>
  <c r="L110" i="12"/>
  <c r="G57" i="12"/>
  <c r="H111" i="12"/>
  <c r="L111" i="12"/>
  <c r="G58" i="12"/>
  <c r="H112" i="12"/>
  <c r="L112" i="12"/>
  <c r="G59" i="12"/>
  <c r="H113" i="12"/>
  <c r="L113" i="12"/>
  <c r="G60" i="12"/>
  <c r="H114" i="12"/>
  <c r="L114" i="12"/>
  <c r="G61" i="12"/>
  <c r="H115" i="12"/>
  <c r="L115" i="12"/>
  <c r="G62" i="12"/>
  <c r="H116" i="12"/>
  <c r="L116" i="12"/>
  <c r="G63" i="12"/>
  <c r="H117" i="12"/>
  <c r="L117" i="12"/>
  <c r="G64" i="12"/>
  <c r="H118" i="12"/>
  <c r="L118" i="12"/>
  <c r="S8" i="12"/>
  <c r="C37" i="12"/>
  <c r="C91" i="12"/>
  <c r="D91" i="12"/>
  <c r="I91" i="12"/>
  <c r="C38" i="12"/>
  <c r="C92" i="12"/>
  <c r="D92" i="12"/>
  <c r="I92" i="12"/>
  <c r="C39" i="12"/>
  <c r="C93" i="12"/>
  <c r="D93" i="12"/>
  <c r="I93" i="12"/>
  <c r="C40" i="12"/>
  <c r="C94" i="12"/>
  <c r="D94" i="12"/>
  <c r="I94" i="12"/>
  <c r="C41" i="12"/>
  <c r="C95" i="12"/>
  <c r="D95" i="12"/>
  <c r="I95" i="12"/>
  <c r="C42" i="12"/>
  <c r="C96" i="12"/>
  <c r="D96" i="12"/>
  <c r="I96" i="12"/>
  <c r="C43" i="12"/>
  <c r="C97" i="12"/>
  <c r="D97" i="12"/>
  <c r="I97" i="12"/>
  <c r="C44" i="12"/>
  <c r="C98" i="12"/>
  <c r="D98" i="12"/>
  <c r="I98" i="12"/>
  <c r="C45" i="12"/>
  <c r="C99" i="12"/>
  <c r="D99" i="12"/>
  <c r="I99" i="12"/>
  <c r="C46" i="12"/>
  <c r="C100" i="12"/>
  <c r="D100" i="12"/>
  <c r="I100" i="12"/>
  <c r="C47" i="12"/>
  <c r="C101" i="12"/>
  <c r="D101" i="12"/>
  <c r="I101" i="12"/>
  <c r="C48" i="12"/>
  <c r="C102" i="12"/>
  <c r="D102" i="12"/>
  <c r="I102" i="12"/>
  <c r="C49" i="12"/>
  <c r="C103" i="12"/>
  <c r="D103" i="12"/>
  <c r="I103" i="12"/>
  <c r="C50" i="12"/>
  <c r="C104" i="12"/>
  <c r="D104" i="12"/>
  <c r="I104" i="12"/>
  <c r="C51" i="12"/>
  <c r="C105" i="12"/>
  <c r="D105" i="12"/>
  <c r="I105" i="12"/>
  <c r="C52" i="12"/>
  <c r="C106" i="12"/>
  <c r="D106" i="12"/>
  <c r="I106" i="12"/>
  <c r="C53" i="12"/>
  <c r="C107" i="12"/>
  <c r="D107" i="12"/>
  <c r="I107" i="12"/>
  <c r="C54" i="12"/>
  <c r="C108" i="12"/>
  <c r="D108" i="12"/>
  <c r="I108" i="12"/>
  <c r="C55" i="12"/>
  <c r="C109" i="12"/>
  <c r="D109" i="12"/>
  <c r="I109" i="12"/>
  <c r="C56" i="12"/>
  <c r="C110" i="12"/>
  <c r="D110" i="12"/>
  <c r="I110" i="12"/>
  <c r="C57" i="12"/>
  <c r="C111" i="12"/>
  <c r="D111" i="12"/>
  <c r="I111" i="12"/>
  <c r="C58" i="12"/>
  <c r="C112" i="12"/>
  <c r="D112" i="12"/>
  <c r="I112" i="12"/>
  <c r="C59" i="12"/>
  <c r="C113" i="12"/>
  <c r="D113" i="12"/>
  <c r="I113" i="12"/>
  <c r="C60" i="12"/>
  <c r="C114" i="12"/>
  <c r="D114" i="12"/>
  <c r="I114" i="12"/>
  <c r="C61" i="12"/>
  <c r="C115" i="12"/>
  <c r="D115" i="12"/>
  <c r="I115" i="12"/>
  <c r="C62" i="12"/>
  <c r="C116" i="12"/>
  <c r="D116" i="12"/>
  <c r="I116" i="12"/>
  <c r="C63" i="12"/>
  <c r="C117" i="12"/>
  <c r="D117" i="12"/>
  <c r="I117" i="12"/>
  <c r="C64" i="12"/>
  <c r="C118" i="12"/>
  <c r="D118" i="12"/>
  <c r="I118" i="12"/>
  <c r="I119" i="12"/>
  <c r="H124" i="12"/>
  <c r="B124" i="12"/>
  <c r="I124" i="12"/>
  <c r="I30" i="12"/>
  <c r="C6" i="12"/>
  <c r="D6" i="12"/>
  <c r="E6" i="12"/>
  <c r="H6" i="12"/>
  <c r="I6" i="12"/>
  <c r="C7" i="12"/>
  <c r="D7" i="12"/>
  <c r="E7" i="12"/>
  <c r="H7" i="12"/>
  <c r="I7" i="12"/>
  <c r="C8" i="12"/>
  <c r="D8" i="12"/>
  <c r="E8" i="12"/>
  <c r="H8" i="12"/>
  <c r="I8" i="12"/>
  <c r="C9" i="12"/>
  <c r="D9" i="12"/>
  <c r="E9" i="12"/>
  <c r="H9" i="12"/>
  <c r="I9" i="12"/>
  <c r="C10" i="12"/>
  <c r="D10" i="12"/>
  <c r="E10" i="12"/>
  <c r="H10" i="12"/>
  <c r="I10" i="12"/>
  <c r="C11" i="12"/>
  <c r="D11" i="12"/>
  <c r="E11" i="12"/>
  <c r="H11" i="12"/>
  <c r="I11" i="12"/>
  <c r="C12" i="12"/>
  <c r="D12" i="12"/>
  <c r="E12" i="12"/>
  <c r="H12" i="12"/>
  <c r="I12" i="12"/>
  <c r="C13" i="12"/>
  <c r="D13" i="12"/>
  <c r="E13" i="12"/>
  <c r="H13" i="12"/>
  <c r="I13" i="12"/>
  <c r="C14" i="12"/>
  <c r="D14" i="12"/>
  <c r="E14" i="12"/>
  <c r="H14" i="12"/>
  <c r="I14" i="12"/>
  <c r="C15" i="12"/>
  <c r="D15" i="12"/>
  <c r="E15" i="12"/>
  <c r="H15" i="12"/>
  <c r="I15" i="12"/>
  <c r="C16" i="12"/>
  <c r="D16" i="12"/>
  <c r="E16" i="12"/>
  <c r="H16" i="12"/>
  <c r="I16" i="12"/>
  <c r="C17" i="12"/>
  <c r="D17" i="12"/>
  <c r="E17" i="12"/>
  <c r="H17" i="12"/>
  <c r="I17" i="12"/>
  <c r="C18" i="12"/>
  <c r="D18" i="12"/>
  <c r="I18" i="12"/>
  <c r="C19" i="12"/>
  <c r="D19" i="12"/>
  <c r="I19" i="12"/>
  <c r="C20" i="12"/>
  <c r="D20" i="12"/>
  <c r="I20" i="12"/>
  <c r="C21" i="12"/>
  <c r="D21" i="12"/>
  <c r="I21" i="12"/>
  <c r="C22" i="12"/>
  <c r="D22" i="12"/>
  <c r="I22" i="12"/>
  <c r="C23" i="12"/>
  <c r="D23" i="12"/>
  <c r="I23" i="12"/>
  <c r="C24" i="12"/>
  <c r="D24" i="12"/>
  <c r="I24" i="12"/>
  <c r="C25" i="12"/>
  <c r="D25" i="12"/>
  <c r="I25" i="12"/>
  <c r="C26" i="12"/>
  <c r="D26" i="12"/>
  <c r="I26" i="12"/>
  <c r="C27" i="12"/>
  <c r="D27" i="12"/>
  <c r="I27" i="12"/>
  <c r="C28" i="12"/>
  <c r="D28" i="12"/>
  <c r="I28" i="12"/>
  <c r="I29" i="12"/>
  <c r="I32" i="12"/>
  <c r="F71" i="12"/>
  <c r="H125" i="12"/>
  <c r="I128" i="12"/>
  <c r="B71" i="12"/>
  <c r="B125" i="12"/>
  <c r="I131" i="12"/>
  <c r="J93" i="12"/>
  <c r="M93" i="12"/>
  <c r="J94" i="12"/>
  <c r="M94" i="12"/>
  <c r="J95" i="12"/>
  <c r="M95" i="12"/>
  <c r="J96" i="12"/>
  <c r="M96" i="12"/>
  <c r="J91" i="12"/>
  <c r="M91" i="12"/>
  <c r="J92" i="12"/>
  <c r="M92" i="12"/>
  <c r="J97" i="12"/>
  <c r="M97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F73" i="12"/>
  <c r="H127" i="12"/>
  <c r="L119" i="12"/>
  <c r="L124" i="12"/>
  <c r="B30" i="12"/>
  <c r="K30" i="12"/>
  <c r="B119" i="12"/>
  <c r="L30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K29" i="12"/>
  <c r="L29" i="12"/>
  <c r="L32" i="12"/>
  <c r="F72" i="12"/>
  <c r="H126" i="12"/>
  <c r="B128" i="12"/>
  <c r="K128" i="12"/>
  <c r="L128" i="12"/>
  <c r="B72" i="12"/>
  <c r="B126" i="12"/>
  <c r="B73" i="12"/>
  <c r="B127" i="12"/>
  <c r="L127" i="12"/>
  <c r="K127" i="12"/>
  <c r="J33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J6" i="12"/>
  <c r="M6" i="12"/>
  <c r="J7" i="12"/>
  <c r="M7" i="12"/>
  <c r="J8" i="12"/>
  <c r="M8" i="12"/>
  <c r="T9" i="12"/>
  <c r="R10" i="12"/>
  <c r="S10" i="12"/>
  <c r="T10" i="12"/>
  <c r="R11" i="12"/>
  <c r="S11" i="12"/>
  <c r="T11" i="12"/>
  <c r="R12" i="12"/>
  <c r="S12" i="12"/>
  <c r="J18" i="12"/>
  <c r="M18" i="12"/>
  <c r="J19" i="12"/>
  <c r="M19" i="12"/>
  <c r="T12" i="12"/>
  <c r="R13" i="12"/>
  <c r="S13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J26" i="12"/>
  <c r="M26" i="12"/>
  <c r="T18" i="12"/>
  <c r="R19" i="12"/>
  <c r="S19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7" i="12"/>
  <c r="M27" i="12"/>
  <c r="J28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12"/>
  <c r="J30" i="12"/>
  <c r="J31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7" i="12"/>
  <c r="E48" i="12"/>
  <c r="E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7" i="7"/>
  <c r="E48" i="7"/>
  <c r="E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7" i="8"/>
  <c r="E48" i="8"/>
  <c r="E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D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E18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<sst xmlns="http://schemas.openxmlformats.org/spreadsheetml/2006/main" count="790" uniqueCount="145">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</sst>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6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6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8" fillId="0" borderId="0" xfId="6" applyNumberFormat="1" applyFont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36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ormal" xfId="0" builtinId="0"/>
    <cellStyle name="Percent" xfId="6" builtinId="5"/>
    <cellStyle name="Total" xfId="7" builtinId="25" customBuiltin="1"/>
  </cellStyles>
  <dxfs count="62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0.0225242540473225</c:v>
                </c:pt>
                <c:pt idx="1">
                  <c:v>0.00450485080946451</c:v>
                </c:pt>
                <c:pt idx="2" formatCode="0.0%">
                  <c:v>0.00450485080946451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0.0112621270236613</c:v>
                </c:pt>
                <c:pt idx="1">
                  <c:v>0.00225242540473225</c:v>
                </c:pt>
                <c:pt idx="2" formatCode="0.0%">
                  <c:v>0.00225242540473225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0.0209372587173101</c:v>
                </c:pt>
                <c:pt idx="1">
                  <c:v>0.00418745174346202</c:v>
                </c:pt>
                <c:pt idx="2" formatCode="0.0%">
                  <c:v>0.00418745174346202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0.0333333333333333</c:v>
                </c:pt>
                <c:pt idx="1">
                  <c:v>0.00666666666666667</c:v>
                </c:pt>
                <c:pt idx="2" formatCode="0.0%">
                  <c:v>0.00666666666666667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0.033121602739726</c:v>
                </c:pt>
                <c:pt idx="1">
                  <c:v>0.0099364808219178</c:v>
                </c:pt>
                <c:pt idx="2" formatCode="0.0%">
                  <c:v>0.0099364808219178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0.022094103362391</c:v>
                </c:pt>
                <c:pt idx="1">
                  <c:v>0.00441882067247821</c:v>
                </c:pt>
                <c:pt idx="2" formatCode="0.0%">
                  <c:v>0.00441882067247821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0.0169518474470735</c:v>
                </c:pt>
                <c:pt idx="1">
                  <c:v>0.00339036948941469</c:v>
                </c:pt>
                <c:pt idx="2" formatCode="0.0%">
                  <c:v>0.00423796186176837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0.0024439601494396</c:v>
                </c:pt>
                <c:pt idx="1">
                  <c:v>0.00048879202988792</c:v>
                </c:pt>
                <c:pt idx="2" formatCode="0.0%">
                  <c:v>0.00048879202988792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0.00309620174346202</c:v>
                </c:pt>
                <c:pt idx="1">
                  <c:v>0.000619240348692403</c:v>
                </c:pt>
                <c:pt idx="2" formatCode="0.0%">
                  <c:v>0.00072851805728518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0.0338906600249066</c:v>
                </c:pt>
                <c:pt idx="1">
                  <c:v>0.00677813200498132</c:v>
                </c:pt>
                <c:pt idx="2" formatCode="0.0%">
                  <c:v>0.00677813200498132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0.000261519302615193</c:v>
                </c:pt>
                <c:pt idx="1">
                  <c:v>5.23038605230386E-5</c:v>
                </c:pt>
                <c:pt idx="2" formatCode="0.0%">
                  <c:v>5.23038605230386E-5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0.0322789539227895</c:v>
                </c:pt>
                <c:pt idx="1">
                  <c:v>0.0322789539227895</c:v>
                </c:pt>
                <c:pt idx="2" formatCode="0.0%">
                  <c:v>0.0403486924034869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0.130952380952381</c:v>
                </c:pt>
                <c:pt idx="1">
                  <c:v>0.130952380952381</c:v>
                </c:pt>
                <c:pt idx="2" formatCode="0.0%">
                  <c:v>0.130952380952381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0.00530258480697385</c:v>
                </c:pt>
                <c:pt idx="1">
                  <c:v>0.00530258480697385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0.0150109554171856</c:v>
                </c:pt>
                <c:pt idx="1">
                  <c:v>0.0150109554171856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0.241278558007472</c:v>
                </c:pt>
                <c:pt idx="1">
                  <c:v>0.241278558007472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0.642723332503113</c:v>
                </c:pt>
                <c:pt idx="1">
                  <c:v>0.289524909739732</c:v>
                </c:pt>
                <c:pt idx="2" formatCode="0.0%">
                  <c:v>0.481736539974827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2253096"/>
        <c:axId val="-1992256456"/>
      </c:barChart>
      <c:catAx>
        <c:axId val="-1992253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2256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2256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22530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0.100885550947203</c:v>
                </c:pt>
                <c:pt idx="1">
                  <c:v>0.0595224750588499</c:v>
                </c:pt>
                <c:pt idx="2">
                  <c:v>0.0595224750588499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0.00840712924560027</c:v>
                </c:pt>
                <c:pt idx="1">
                  <c:v>0.00496020625490416</c:v>
                </c:pt>
                <c:pt idx="2">
                  <c:v>0.00521231403019509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0.403542203788813</c:v>
                </c:pt>
                <c:pt idx="1">
                  <c:v>0.380943840376639</c:v>
                </c:pt>
                <c:pt idx="2">
                  <c:v>0.380943840376639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0.307364645219146</c:v>
                </c:pt>
                <c:pt idx="1">
                  <c:v>0.362690281358592</c:v>
                </c:pt>
                <c:pt idx="2">
                  <c:v>0.362690281358592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0.157381459477637</c:v>
                </c:pt>
                <c:pt idx="1">
                  <c:v>0.185710122183612</c:v>
                </c:pt>
                <c:pt idx="2">
                  <c:v>0.185710122183612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0.0224190113216007</c:v>
                </c:pt>
                <c:pt idx="1">
                  <c:v>0.0248851025669768</c:v>
                </c:pt>
                <c:pt idx="2">
                  <c:v>0.0248851025669768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9201176"/>
        <c:axId val="1789198040"/>
      </c:barChart>
      <c:catAx>
        <c:axId val="1789201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198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9198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2011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0.258408977866202</c:v>
                </c:pt>
                <c:pt idx="1">
                  <c:v>0.152461296941059</c:v>
                </c:pt>
                <c:pt idx="2">
                  <c:v>0.160739676028584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0.00582877393683163</c:v>
                </c:pt>
                <c:pt idx="1">
                  <c:v>0.00343897662273066</c:v>
                </c:pt>
                <c:pt idx="2">
                  <c:v>0.00409253286648262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0.0388584929122109</c:v>
                </c:pt>
                <c:pt idx="1">
                  <c:v>0.010880378015419</c:v>
                </c:pt>
                <c:pt idx="2">
                  <c:v>0.00674488087981342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0.0310867943297687</c:v>
                </c:pt>
                <c:pt idx="1">
                  <c:v>0.0130564536185029</c:v>
                </c:pt>
                <c:pt idx="2">
                  <c:v>0.0130564536185029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0.0699452872419796</c:v>
                </c:pt>
                <c:pt idx="1">
                  <c:v>0.0195846804277543</c:v>
                </c:pt>
                <c:pt idx="2">
                  <c:v>0.0121407855836642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0.000777169858244218</c:v>
                </c:pt>
                <c:pt idx="1">
                  <c:v>0.000217607560308381</c:v>
                </c:pt>
                <c:pt idx="2">
                  <c:v>0.000134897617596268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0.492414822183536</c:v>
                </c:pt>
                <c:pt idx="1">
                  <c:v>0.232419796070629</c:v>
                </c:pt>
                <c:pt idx="2">
                  <c:v>0.232419796070629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0.0653755284755036</c:v>
                </c:pt>
                <c:pt idx="1">
                  <c:v>0.0771431236010942</c:v>
                </c:pt>
                <c:pt idx="2">
                  <c:v>0.0771431236010942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0.0373041531957225</c:v>
                </c:pt>
                <c:pt idx="1">
                  <c:v>0.0414076100472519</c:v>
                </c:pt>
                <c:pt idx="2">
                  <c:v>0.0414076100472519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9057464"/>
        <c:axId val="1789054328"/>
      </c:barChart>
      <c:catAx>
        <c:axId val="1789057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054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9054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0574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0.0326512842838485</c:v>
                </c:pt>
                <c:pt idx="1">
                  <c:v>0.0192642577274706</c:v>
                </c:pt>
                <c:pt idx="2">
                  <c:v>0.0192642577274706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0.0087070091423596</c:v>
                </c:pt>
                <c:pt idx="1">
                  <c:v>0.00243796255986069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0.958641706573792</c:v>
                </c:pt>
                <c:pt idx="1">
                  <c:v>1.131197213757074</c:v>
                </c:pt>
                <c:pt idx="2">
                  <c:v>1.131197213757074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8912472"/>
        <c:axId val="1788909336"/>
      </c:barChart>
      <c:catAx>
        <c:axId val="1788912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8909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8909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89124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ZAOLO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3737.479571513211</c:v>
                </c:pt>
                <c:pt idx="1">
                  <c:v>3562.539139034282</c:v>
                </c:pt>
                <c:pt idx="2">
                  <c:v>5544.051780259566</c:v>
                </c:pt>
                <c:pt idx="3">
                  <c:v>9195.899444049437</c:v>
                </c:pt>
                <c:pt idx="4">
                  <c:v>1000.305390467643</c:v>
                </c:pt>
                <c:pt idx="5">
                  <c:v>902.9592000916648</c:v>
                </c:pt>
                <c:pt idx="6">
                  <c:v>1513.19501116581</c:v>
                </c:pt>
                <c:pt idx="7">
                  <c:v>5740.36176381519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373.3476653512541</c:v>
                </c:pt>
                <c:pt idx="1">
                  <c:v>224.0085992107525</c:v>
                </c:pt>
                <c:pt idx="2">
                  <c:v>0.0</c:v>
                </c:pt>
                <c:pt idx="3">
                  <c:v>27030.3709714308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4127.414021439934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1102.715811876959</c:v>
                </c:pt>
                <c:pt idx="1">
                  <c:v>1342.728659755264</c:v>
                </c:pt>
                <c:pt idx="2">
                  <c:v>3960.479625983702</c:v>
                </c:pt>
                <c:pt idx="3">
                  <c:v>7276.177283939313</c:v>
                </c:pt>
                <c:pt idx="4">
                  <c:v>243.67114869798</c:v>
                </c:pt>
                <c:pt idx="5">
                  <c:v>296.7076660988075</c:v>
                </c:pt>
                <c:pt idx="6">
                  <c:v>875.1616776182364</c:v>
                </c:pt>
                <c:pt idx="7">
                  <c:v>1607.843523971769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1400.053745067203</c:v>
                </c:pt>
                <c:pt idx="1">
                  <c:v>5973.562645620065</c:v>
                </c:pt>
                <c:pt idx="2">
                  <c:v>16178.39883188767</c:v>
                </c:pt>
                <c:pt idx="3">
                  <c:v>50775.28248777056</c:v>
                </c:pt>
                <c:pt idx="4">
                  <c:v>553.1249999999999</c:v>
                </c:pt>
                <c:pt idx="5">
                  <c:v>2360.0</c:v>
                </c:pt>
                <c:pt idx="6">
                  <c:v>6416.656149593003</c:v>
                </c:pt>
                <c:pt idx="7">
                  <c:v>21209.28998294605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1777.65161168414</c:v>
                </c:pt>
                <c:pt idx="2">
                  <c:v>364.6068414508426</c:v>
                </c:pt>
                <c:pt idx="3">
                  <c:v>0.0</c:v>
                </c:pt>
                <c:pt idx="4">
                  <c:v>0.0</c:v>
                </c:pt>
                <c:pt idx="5">
                  <c:v>1460.138640804208</c:v>
                </c:pt>
                <c:pt idx="6">
                  <c:v>413.0799917415613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94621.23230662185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29905.91999999999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59735.62645620065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3776</c:v>
                </c:pt>
                <c:pt idx="7">
                  <c:v>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1941.407859826522</c:v>
                </c:pt>
                <c:pt idx="2">
                  <c:v>3318.64591423337</c:v>
                </c:pt>
                <c:pt idx="3">
                  <c:v>7168.27517474408</c:v>
                </c:pt>
                <c:pt idx="4">
                  <c:v>0.0</c:v>
                </c:pt>
                <c:pt idx="5">
                  <c:v>1443.0</c:v>
                </c:pt>
                <c:pt idx="6">
                  <c:v>2466.666666666667</c:v>
                </c:pt>
                <c:pt idx="7">
                  <c:v>5328.000000000001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41105.57795517307</c:v>
                </c:pt>
                <c:pt idx="1">
                  <c:v>40948.77193572556</c:v>
                </c:pt>
                <c:pt idx="2">
                  <c:v>45498.6354841395</c:v>
                </c:pt>
                <c:pt idx="3">
                  <c:v>12562.402243739</c:v>
                </c:pt>
                <c:pt idx="4">
                  <c:v>32479.5</c:v>
                </c:pt>
                <c:pt idx="5">
                  <c:v>32355.6</c:v>
                </c:pt>
                <c:pt idx="6">
                  <c:v>35950.66666666666</c:v>
                </c:pt>
                <c:pt idx="7">
                  <c:v>9926.16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2921.016412454685</c:v>
                </c:pt>
                <c:pt idx="1">
                  <c:v>3213.118053700154</c:v>
                </c:pt>
                <c:pt idx="2">
                  <c:v>3570.131170777948</c:v>
                </c:pt>
                <c:pt idx="3">
                  <c:v>3213.118053700154</c:v>
                </c:pt>
                <c:pt idx="4">
                  <c:v>3227.33843535339</c:v>
                </c:pt>
                <c:pt idx="5">
                  <c:v>3550.07227888873</c:v>
                </c:pt>
                <c:pt idx="6">
                  <c:v>3944.524754320811</c:v>
                </c:pt>
                <c:pt idx="7">
                  <c:v>3550.07227888873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0.0</c:v>
                </c:pt>
                <c:pt idx="1">
                  <c:v>8153.91301127139</c:v>
                </c:pt>
                <c:pt idx="2">
                  <c:v>23296.89431791826</c:v>
                </c:pt>
                <c:pt idx="3">
                  <c:v>0.0</c:v>
                </c:pt>
                <c:pt idx="4">
                  <c:v>0.0</c:v>
                </c:pt>
                <c:pt idx="5">
                  <c:v>6442.8</c:v>
                </c:pt>
                <c:pt idx="6">
                  <c:v>18408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6856216"/>
        <c:axId val="1786859592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50927.8145929901</c:v>
                </c:pt>
                <c:pt idx="1">
                  <c:v>50927.81459299008</c:v>
                </c:pt>
                <c:pt idx="2">
                  <c:v>50927.81459299007</c:v>
                </c:pt>
                <c:pt idx="3">
                  <c:v>50927.81459299008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50927.8145929901</c:v>
                </c:pt>
                <c:pt idx="5" formatCode="#,##0">
                  <c:v>50927.81459299008</c:v>
                </c:pt>
                <c:pt idx="6" formatCode="#,##0">
                  <c:v>50927.81459299007</c:v>
                </c:pt>
                <c:pt idx="7" formatCode="#,##0">
                  <c:v>50927.81459299008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71546.34792632342</c:v>
                </c:pt>
                <c:pt idx="1">
                  <c:v>71546.34792632342</c:v>
                </c:pt>
                <c:pt idx="2">
                  <c:v>71546.34792632343</c:v>
                </c:pt>
                <c:pt idx="3">
                  <c:v>71546.34792632342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71546.34792632342</c:v>
                </c:pt>
                <c:pt idx="5" formatCode="#,##0">
                  <c:v>71546.34792632342</c:v>
                </c:pt>
                <c:pt idx="6" formatCode="#,##0">
                  <c:v>71546.34792632343</c:v>
                </c:pt>
                <c:pt idx="7" formatCode="#,##0">
                  <c:v>71546.34792632342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112468.7479263234</c:v>
                </c:pt>
                <c:pt idx="1">
                  <c:v>112468.7479263234</c:v>
                </c:pt>
                <c:pt idx="2">
                  <c:v>112468.7479263234</c:v>
                </c:pt>
                <c:pt idx="3">
                  <c:v>112468.7479263234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112468.7479263234</c:v>
                </c:pt>
                <c:pt idx="5" formatCode="#,##0">
                  <c:v>112468.7479263234</c:v>
                </c:pt>
                <c:pt idx="6" formatCode="#,##0">
                  <c:v>112468.7479263234</c:v>
                </c:pt>
                <c:pt idx="7" formatCode="#,##0">
                  <c:v>112468.7479263234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856216"/>
        <c:axId val="1786859592"/>
      </c:lineChart>
      <c:catAx>
        <c:axId val="1786856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6859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6859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68562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ZAOLO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3737.479571513211</c:v>
                </c:pt>
                <c:pt idx="1">
                  <c:v>3562.539139034282</c:v>
                </c:pt>
                <c:pt idx="2">
                  <c:v>5544.051780259566</c:v>
                </c:pt>
                <c:pt idx="3">
                  <c:v>9195.899444049437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373.3476653512541</c:v>
                </c:pt>
                <c:pt idx="1">
                  <c:v>224.0085992107525</c:v>
                </c:pt>
                <c:pt idx="2">
                  <c:v>0.0</c:v>
                </c:pt>
                <c:pt idx="3">
                  <c:v>27030.3709714308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1102.715811876959</c:v>
                </c:pt>
                <c:pt idx="1">
                  <c:v>1342.728659755264</c:v>
                </c:pt>
                <c:pt idx="2">
                  <c:v>3960.479625983702</c:v>
                </c:pt>
                <c:pt idx="3">
                  <c:v>7276.177283939313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1400.053745067203</c:v>
                </c:pt>
                <c:pt idx="1">
                  <c:v>5973.562645620065</c:v>
                </c:pt>
                <c:pt idx="2">
                  <c:v>16178.39883188767</c:v>
                </c:pt>
                <c:pt idx="3">
                  <c:v>50775.28248777056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1777.65161168414</c:v>
                </c:pt>
                <c:pt idx="2">
                  <c:v>364.6068414508426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94621.23230662185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59735.62645620065</c:v>
                </c:pt>
                <c:pt idx="3">
                  <c:v>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1941.407859826522</c:v>
                </c:pt>
                <c:pt idx="2">
                  <c:v>3318.64591423337</c:v>
                </c:pt>
                <c:pt idx="3">
                  <c:v>7168.27517474408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41105.57795517307</c:v>
                </c:pt>
                <c:pt idx="1">
                  <c:v>40948.77193572556</c:v>
                </c:pt>
                <c:pt idx="2">
                  <c:v>45498.6354841395</c:v>
                </c:pt>
                <c:pt idx="3">
                  <c:v>12562.402243739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2921.016412454685</c:v>
                </c:pt>
                <c:pt idx="1">
                  <c:v>3213.118053700154</c:v>
                </c:pt>
                <c:pt idx="2">
                  <c:v>3570.131170777948</c:v>
                </c:pt>
                <c:pt idx="3">
                  <c:v>3213.118053700154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0.0</c:v>
                </c:pt>
                <c:pt idx="1">
                  <c:v>8153.91301127139</c:v>
                </c:pt>
                <c:pt idx="2">
                  <c:v>23296.89431791826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6989096"/>
        <c:axId val="1786992424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50927.8145929901</c:v>
                </c:pt>
                <c:pt idx="1">
                  <c:v>50927.81459299008</c:v>
                </c:pt>
                <c:pt idx="2">
                  <c:v>50927.81459299007</c:v>
                </c:pt>
                <c:pt idx="3">
                  <c:v>50927.81459299008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71546.34792632342</c:v>
                </c:pt>
                <c:pt idx="1">
                  <c:v>71546.34792632342</c:v>
                </c:pt>
                <c:pt idx="2">
                  <c:v>71546.34792632343</c:v>
                </c:pt>
                <c:pt idx="3">
                  <c:v>71546.34792632342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112468.7479263234</c:v>
                </c:pt>
                <c:pt idx="1">
                  <c:v>112468.7479263234</c:v>
                </c:pt>
                <c:pt idx="2">
                  <c:v>112468.7479263234</c:v>
                </c:pt>
                <c:pt idx="3">
                  <c:v>112468.7479263234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989096"/>
        <c:axId val="1786992424"/>
      </c:lineChart>
      <c:catAx>
        <c:axId val="1786989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6992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6992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69890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3737.479571513211</c:v>
                </c:pt>
                <c:pt idx="1">
                  <c:v>3737.479571513211</c:v>
                </c:pt>
                <c:pt idx="2">
                  <c:v>3737.479571513211</c:v>
                </c:pt>
                <c:pt idx="3">
                  <c:v>3737.479571513211</c:v>
                </c:pt>
                <c:pt idx="4">
                  <c:v>3737.479571513211</c:v>
                </c:pt>
                <c:pt idx="5">
                  <c:v>3737.479571513211</c:v>
                </c:pt>
                <c:pt idx="6">
                  <c:v>3737.479571513211</c:v>
                </c:pt>
                <c:pt idx="7">
                  <c:v>3737.479571513211</c:v>
                </c:pt>
                <c:pt idx="8">
                  <c:v>3737.479571513211</c:v>
                </c:pt>
                <c:pt idx="9">
                  <c:v>3737.479571513211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373.3476653512541</c:v>
                </c:pt>
                <c:pt idx="1">
                  <c:v>373.3476653512541</c:v>
                </c:pt>
                <c:pt idx="2">
                  <c:v>373.3476653512541</c:v>
                </c:pt>
                <c:pt idx="3">
                  <c:v>373.3476653512541</c:v>
                </c:pt>
                <c:pt idx="4">
                  <c:v>373.3476653512541</c:v>
                </c:pt>
                <c:pt idx="5">
                  <c:v>373.3476653512541</c:v>
                </c:pt>
                <c:pt idx="6">
                  <c:v>373.3476653512541</c:v>
                </c:pt>
                <c:pt idx="7">
                  <c:v>373.3476653512541</c:v>
                </c:pt>
                <c:pt idx="8">
                  <c:v>373.3476653512541</c:v>
                </c:pt>
                <c:pt idx="9">
                  <c:v>373.3476653512541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1102.715811876959</c:v>
                </c:pt>
                <c:pt idx="1">
                  <c:v>1102.715811876959</c:v>
                </c:pt>
                <c:pt idx="2">
                  <c:v>1102.715811876959</c:v>
                </c:pt>
                <c:pt idx="3">
                  <c:v>1102.715811876959</c:v>
                </c:pt>
                <c:pt idx="4">
                  <c:v>1102.715811876959</c:v>
                </c:pt>
                <c:pt idx="5">
                  <c:v>1102.715811876959</c:v>
                </c:pt>
                <c:pt idx="6">
                  <c:v>1102.715811876959</c:v>
                </c:pt>
                <c:pt idx="7">
                  <c:v>1102.715811876959</c:v>
                </c:pt>
                <c:pt idx="8">
                  <c:v>1102.715811876959</c:v>
                </c:pt>
                <c:pt idx="9">
                  <c:v>1102.715811876959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1400.053745067203</c:v>
                </c:pt>
                <c:pt idx="1">
                  <c:v>1400.053745067203</c:v>
                </c:pt>
                <c:pt idx="2">
                  <c:v>1400.053745067203</c:v>
                </c:pt>
                <c:pt idx="3">
                  <c:v>1400.053745067203</c:v>
                </c:pt>
                <c:pt idx="4">
                  <c:v>1400.053745067203</c:v>
                </c:pt>
                <c:pt idx="5">
                  <c:v>1400.053745067203</c:v>
                </c:pt>
                <c:pt idx="6">
                  <c:v>1400.053745067203</c:v>
                </c:pt>
                <c:pt idx="7">
                  <c:v>1400.053745067203</c:v>
                </c:pt>
                <c:pt idx="8">
                  <c:v>1400.053745067203</c:v>
                </c:pt>
                <c:pt idx="9">
                  <c:v>1400.053745067203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41105.57795517307</c:v>
                </c:pt>
                <c:pt idx="1">
                  <c:v>41105.57795517307</c:v>
                </c:pt>
                <c:pt idx="2">
                  <c:v>41105.57795517307</c:v>
                </c:pt>
                <c:pt idx="3">
                  <c:v>41105.57795517307</c:v>
                </c:pt>
                <c:pt idx="4">
                  <c:v>41105.57795517307</c:v>
                </c:pt>
                <c:pt idx="5">
                  <c:v>41105.57795517307</c:v>
                </c:pt>
                <c:pt idx="6">
                  <c:v>41105.57795517307</c:v>
                </c:pt>
                <c:pt idx="7">
                  <c:v>41105.57795517307</c:v>
                </c:pt>
                <c:pt idx="8">
                  <c:v>41105.57795517307</c:v>
                </c:pt>
                <c:pt idx="9">
                  <c:v>41105.57795517307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2921.016412454685</c:v>
                </c:pt>
                <c:pt idx="1">
                  <c:v>2921.016412454685</c:v>
                </c:pt>
                <c:pt idx="2">
                  <c:v>2921.016412454685</c:v>
                </c:pt>
                <c:pt idx="3">
                  <c:v>2921.016412454685</c:v>
                </c:pt>
                <c:pt idx="4">
                  <c:v>2921.016412454685</c:v>
                </c:pt>
                <c:pt idx="5">
                  <c:v>2921.016412454685</c:v>
                </c:pt>
                <c:pt idx="6">
                  <c:v>2921.016412454685</c:v>
                </c:pt>
                <c:pt idx="7">
                  <c:v>2921.016412454685</c:v>
                </c:pt>
                <c:pt idx="8">
                  <c:v>2921.016412454685</c:v>
                </c:pt>
                <c:pt idx="9">
                  <c:v>2921.016412454685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8734120"/>
        <c:axId val="178873740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50927.8145929901</c:v>
                </c:pt>
                <c:pt idx="1">
                  <c:v>50927.81459299008</c:v>
                </c:pt>
                <c:pt idx="2">
                  <c:v>50927.81459299007</c:v>
                </c:pt>
                <c:pt idx="3">
                  <c:v>50927.81459299008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71546.34792632342</c:v>
                </c:pt>
                <c:pt idx="1">
                  <c:v>71546.34792632342</c:v>
                </c:pt>
                <c:pt idx="2">
                  <c:v>71546.34792632343</c:v>
                </c:pt>
                <c:pt idx="3">
                  <c:v>71546.34792632342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734120"/>
        <c:axId val="1788737400"/>
      </c:lineChart>
      <c:catAx>
        <c:axId val="178873412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8737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8737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87341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0.547905954825976</c:v>
                </c:pt>
                <c:pt idx="1">
                  <c:v>0.767068336756366</c:v>
                </c:pt>
                <c:pt idx="2">
                  <c:v>0.767068336756366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0.448149098059331</c:v>
                </c:pt>
                <c:pt idx="1">
                  <c:v>0.336027328798905</c:v>
                </c:pt>
                <c:pt idx="2">
                  <c:v>0.334950129517037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0.889458835598871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0.0133367530135932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0.270838676583739</c:v>
                </c:pt>
                <c:pt idx="1">
                  <c:v>0.201305896415495</c:v>
                </c:pt>
                <c:pt idx="2">
                  <c:v>0.334950129517037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-0.528815935710011</c:v>
                </c:pt>
                <c:pt idx="2">
                  <c:v>-0.528815935710011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8808344"/>
        <c:axId val="1788811720"/>
      </c:barChart>
      <c:catAx>
        <c:axId val="1788808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8811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8811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88083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0.215520321273381</c:v>
                </c:pt>
                <c:pt idx="1">
                  <c:v>0.301728449782733</c:v>
                </c:pt>
                <c:pt idx="2">
                  <c:v>0.301728449782733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0.116211774160297</c:v>
                </c:pt>
                <c:pt idx="1">
                  <c:v>0.10621299175064</c:v>
                </c:pt>
                <c:pt idx="2">
                  <c:v>0.14712314194505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0.0181593991704966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0.349871090684901</c:v>
                </c:pt>
                <c:pt idx="1">
                  <c:v>0.40275937676054</c:v>
                </c:pt>
                <c:pt idx="2">
                  <c:v>0.362101334341421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0.123956728689178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0.116211774160297</c:v>
                </c:pt>
                <c:pt idx="1">
                  <c:v>0.10621299175064</c:v>
                </c:pt>
                <c:pt idx="2">
                  <c:v>0.14712314194505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8208856"/>
        <c:axId val="1788205432"/>
      </c:barChart>
      <c:catAx>
        <c:axId val="1788208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8205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8205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82088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0.16602565576555</c:v>
                </c:pt>
                <c:pt idx="1">
                  <c:v>0.232435918071769</c:v>
                </c:pt>
                <c:pt idx="2">
                  <c:v>0.232435918071769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0.0588804614179064</c:v>
                </c:pt>
                <c:pt idx="1">
                  <c:v>0.0224637992106895</c:v>
                </c:pt>
                <c:pt idx="2">
                  <c:v>0.0745380298135105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0.0488062670977369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0.320967628982506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0.0588804614179064</c:v>
                </c:pt>
                <c:pt idx="1">
                  <c:v>0.0224637992106895</c:v>
                </c:pt>
                <c:pt idx="2">
                  <c:v>0.0745380298135105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-0.0247718469351157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8153512"/>
        <c:axId val="1788149992"/>
      </c:barChart>
      <c:catAx>
        <c:axId val="1788153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8149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8149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8153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0.744026231734081</c:v>
                </c:pt>
                <c:pt idx="1">
                  <c:v>1.041636724427714</c:v>
                </c:pt>
                <c:pt idx="2">
                  <c:v>1.041636724427713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0.60856189232332</c:v>
                </c:pt>
                <c:pt idx="1">
                  <c:v>0.111262709616692</c:v>
                </c:pt>
                <c:pt idx="2">
                  <c:v>0.108824747056832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1.207836308228124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0.32983311848345</c:v>
                </c:pt>
                <c:pt idx="1">
                  <c:v>0.143366747039753</c:v>
                </c:pt>
                <c:pt idx="2">
                  <c:v>0.108824747056832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-0.718103032941518</c:v>
                </c:pt>
                <c:pt idx="2">
                  <c:v>-0.718103032941518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8092456"/>
        <c:axId val="1788089096"/>
      </c:barChart>
      <c:catAx>
        <c:axId val="1788092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8089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8089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80924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0.0750808468244085</c:v>
                </c:pt>
                <c:pt idx="1">
                  <c:v>0.0150161693648817</c:v>
                </c:pt>
                <c:pt idx="2" formatCode="0.0%">
                  <c:v>0.0150161693648817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0.0375404234122042</c:v>
                </c:pt>
                <c:pt idx="1">
                  <c:v>0.00750808468244084</c:v>
                </c:pt>
                <c:pt idx="2" formatCode="0.0%">
                  <c:v>0.00750808468244084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0.0487902397260274</c:v>
                </c:pt>
                <c:pt idx="1">
                  <c:v>0.00975804794520548</c:v>
                </c:pt>
                <c:pt idx="2" formatCode="0.0%">
                  <c:v>0.00975804794520548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0.00566666666666667</c:v>
                </c:pt>
                <c:pt idx="2" formatCode="0.0%">
                  <c:v>0.00566666666666667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0.105147945205479</c:v>
                </c:pt>
                <c:pt idx="1">
                  <c:v>0.0315443835616438</c:v>
                </c:pt>
                <c:pt idx="2" formatCode="0.0%">
                  <c:v>0.0315443835616438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0.00981960149439601</c:v>
                </c:pt>
                <c:pt idx="2" formatCode="0.0%">
                  <c:v>0.00981960149439601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0.0221592777085928</c:v>
                </c:pt>
                <c:pt idx="1">
                  <c:v>0.00443185554171856</c:v>
                </c:pt>
                <c:pt idx="2" formatCode="0.0%">
                  <c:v>0.00454448243499832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0.00166556662515567</c:v>
                </c:pt>
                <c:pt idx="1">
                  <c:v>0.000333113325031133</c:v>
                </c:pt>
                <c:pt idx="2" formatCode="0.0%">
                  <c:v>0.000333113325031133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0.0108620451086204</c:v>
                </c:pt>
                <c:pt idx="1">
                  <c:v>0.00217240902172409</c:v>
                </c:pt>
                <c:pt idx="2" formatCode="0.0%">
                  <c:v>0.00217240902172409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0.00404732254047322</c:v>
                </c:pt>
                <c:pt idx="1">
                  <c:v>0.000809464508094645</c:v>
                </c:pt>
                <c:pt idx="2" formatCode="0.0%">
                  <c:v>0.000809464508094645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0.00376562889165629</c:v>
                </c:pt>
                <c:pt idx="1">
                  <c:v>0.000753125778331258</c:v>
                </c:pt>
                <c:pt idx="2" formatCode="0.0%">
                  <c:v>0.000753125778331258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0.00087173100871731</c:v>
                </c:pt>
                <c:pt idx="1">
                  <c:v>0.000174346201743462</c:v>
                </c:pt>
                <c:pt idx="2" formatCode="0.0%">
                  <c:v>0.000174346201743462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0.0148597509339975</c:v>
                </c:pt>
                <c:pt idx="1">
                  <c:v>0.0148597509339975</c:v>
                </c:pt>
                <c:pt idx="2" formatCode="0.0%">
                  <c:v>0.0152373822820532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0.145502645502646</c:v>
                </c:pt>
                <c:pt idx="1">
                  <c:v>0.145502645502646</c:v>
                </c:pt>
                <c:pt idx="2" formatCode="0.0%">
                  <c:v>0.145502645502646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0.0166788393524284</c:v>
                </c:pt>
                <c:pt idx="1">
                  <c:v>0.0166788393524284</c:v>
                </c:pt>
                <c:pt idx="2" formatCode="0.0%">
                  <c:v>0.0149833997406509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0.195257127272727</c:v>
                </c:pt>
                <c:pt idx="1">
                  <c:v>0.195257127272727</c:v>
                </c:pt>
                <c:pt idx="2" formatCode="0.0%">
                  <c:v>0.198243631050993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0.701102166874222</c:v>
                </c:pt>
                <c:pt idx="1">
                  <c:v>0.38835140052344</c:v>
                </c:pt>
                <c:pt idx="2" formatCode="0.0%">
                  <c:v>0.5379330464385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8287576"/>
        <c:axId val="1788290872"/>
      </c:barChart>
      <c:catAx>
        <c:axId val="1788287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8290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8290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82875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3737.479571513211</c:v>
                </c:pt>
                <c:pt idx="1">
                  <c:v>3737.479571513211</c:v>
                </c:pt>
                <c:pt idx="2">
                  <c:v>3737.479571513211</c:v>
                </c:pt>
                <c:pt idx="3">
                  <c:v>3737.479571513211</c:v>
                </c:pt>
                <c:pt idx="4">
                  <c:v>3737.479571513211</c:v>
                </c:pt>
                <c:pt idx="5">
                  <c:v>3737.479571513211</c:v>
                </c:pt>
                <c:pt idx="6">
                  <c:v>3737.479571513211</c:v>
                </c:pt>
                <c:pt idx="7">
                  <c:v>3737.479571513211</c:v>
                </c:pt>
                <c:pt idx="8">
                  <c:v>3737.479571513211</c:v>
                </c:pt>
                <c:pt idx="9">
                  <c:v>3737.479571513211</c:v>
                </c:pt>
                <c:pt idx="10">
                  <c:v>3737.479571513211</c:v>
                </c:pt>
                <c:pt idx="11">
                  <c:v>3737.479571513211</c:v>
                </c:pt>
                <c:pt idx="12">
                  <c:v>3737.479571513211</c:v>
                </c:pt>
                <c:pt idx="13">
                  <c:v>3737.479571513211</c:v>
                </c:pt>
                <c:pt idx="14">
                  <c:v>3737.479571513211</c:v>
                </c:pt>
                <c:pt idx="15">
                  <c:v>3737.479571513211</c:v>
                </c:pt>
                <c:pt idx="16">
                  <c:v>3737.479571513211</c:v>
                </c:pt>
                <c:pt idx="17">
                  <c:v>3737.479571513211</c:v>
                </c:pt>
                <c:pt idx="18">
                  <c:v>3737.479571513211</c:v>
                </c:pt>
                <c:pt idx="19">
                  <c:v>3737.479571513211</c:v>
                </c:pt>
                <c:pt idx="20">
                  <c:v>3562.539139034282</c:v>
                </c:pt>
                <c:pt idx="21">
                  <c:v>3562.539139034282</c:v>
                </c:pt>
                <c:pt idx="22">
                  <c:v>3562.539139034282</c:v>
                </c:pt>
                <c:pt idx="23">
                  <c:v>3562.539139034282</c:v>
                </c:pt>
                <c:pt idx="24">
                  <c:v>3562.539139034282</c:v>
                </c:pt>
                <c:pt idx="25">
                  <c:v>3562.539139034282</c:v>
                </c:pt>
                <c:pt idx="26">
                  <c:v>3562.539139034282</c:v>
                </c:pt>
                <c:pt idx="27">
                  <c:v>3562.539139034282</c:v>
                </c:pt>
                <c:pt idx="28">
                  <c:v>3562.539139034282</c:v>
                </c:pt>
                <c:pt idx="29">
                  <c:v>3562.539139034282</c:v>
                </c:pt>
                <c:pt idx="30">
                  <c:v>3562.539139034282</c:v>
                </c:pt>
                <c:pt idx="31">
                  <c:v>3562.539139034282</c:v>
                </c:pt>
                <c:pt idx="32">
                  <c:v>3562.539139034282</c:v>
                </c:pt>
                <c:pt idx="33">
                  <c:v>3562.539139034282</c:v>
                </c:pt>
                <c:pt idx="34">
                  <c:v>3562.539139034282</c:v>
                </c:pt>
                <c:pt idx="35">
                  <c:v>3562.539139034282</c:v>
                </c:pt>
                <c:pt idx="36">
                  <c:v>3562.539139034282</c:v>
                </c:pt>
                <c:pt idx="37">
                  <c:v>3562.539139034282</c:v>
                </c:pt>
                <c:pt idx="38">
                  <c:v>3562.539139034282</c:v>
                </c:pt>
                <c:pt idx="39">
                  <c:v>3562.539139034282</c:v>
                </c:pt>
                <c:pt idx="40">
                  <c:v>3562.539139034282</c:v>
                </c:pt>
                <c:pt idx="41">
                  <c:v>3562.539139034282</c:v>
                </c:pt>
                <c:pt idx="42">
                  <c:v>3562.539139034282</c:v>
                </c:pt>
                <c:pt idx="43">
                  <c:v>3562.539139034282</c:v>
                </c:pt>
                <c:pt idx="44">
                  <c:v>3562.539139034282</c:v>
                </c:pt>
                <c:pt idx="45">
                  <c:v>3562.539139034282</c:v>
                </c:pt>
                <c:pt idx="46">
                  <c:v>3562.539139034282</c:v>
                </c:pt>
                <c:pt idx="47">
                  <c:v>5544.051780259566</c:v>
                </c:pt>
                <c:pt idx="48">
                  <c:v>5544.051780259566</c:v>
                </c:pt>
                <c:pt idx="49">
                  <c:v>5544.051780259566</c:v>
                </c:pt>
                <c:pt idx="50">
                  <c:v>5544.051780259566</c:v>
                </c:pt>
                <c:pt idx="51">
                  <c:v>5544.051780259566</c:v>
                </c:pt>
                <c:pt idx="52">
                  <c:v>5544.051780259566</c:v>
                </c:pt>
                <c:pt idx="53">
                  <c:v>5544.051780259566</c:v>
                </c:pt>
                <c:pt idx="54">
                  <c:v>5544.051780259566</c:v>
                </c:pt>
                <c:pt idx="55">
                  <c:v>5544.051780259566</c:v>
                </c:pt>
                <c:pt idx="56">
                  <c:v>5544.051780259566</c:v>
                </c:pt>
                <c:pt idx="57">
                  <c:v>5544.051780259566</c:v>
                </c:pt>
                <c:pt idx="58">
                  <c:v>5544.051780259566</c:v>
                </c:pt>
                <c:pt idx="59">
                  <c:v>5544.051780259566</c:v>
                </c:pt>
                <c:pt idx="60">
                  <c:v>5544.051780259566</c:v>
                </c:pt>
                <c:pt idx="61">
                  <c:v>5544.051780259566</c:v>
                </c:pt>
                <c:pt idx="62">
                  <c:v>5544.051780259566</c:v>
                </c:pt>
                <c:pt idx="63">
                  <c:v>5544.051780259566</c:v>
                </c:pt>
                <c:pt idx="64">
                  <c:v>5544.051780259566</c:v>
                </c:pt>
                <c:pt idx="65">
                  <c:v>5544.051780259566</c:v>
                </c:pt>
                <c:pt idx="66">
                  <c:v>5544.051780259566</c:v>
                </c:pt>
                <c:pt idx="67">
                  <c:v>5544.051780259566</c:v>
                </c:pt>
                <c:pt idx="68">
                  <c:v>5544.051780259566</c:v>
                </c:pt>
                <c:pt idx="69">
                  <c:v>5544.051780259566</c:v>
                </c:pt>
                <c:pt idx="70">
                  <c:v>5544.051780259566</c:v>
                </c:pt>
                <c:pt idx="71">
                  <c:v>5544.051780259566</c:v>
                </c:pt>
                <c:pt idx="72">
                  <c:v>5544.051780259566</c:v>
                </c:pt>
                <c:pt idx="73">
                  <c:v>5544.051780259566</c:v>
                </c:pt>
                <c:pt idx="74">
                  <c:v>5544.051780259566</c:v>
                </c:pt>
                <c:pt idx="75">
                  <c:v>5544.051780259566</c:v>
                </c:pt>
                <c:pt idx="76">
                  <c:v>5544.051780259566</c:v>
                </c:pt>
                <c:pt idx="77">
                  <c:v>5544.051780259566</c:v>
                </c:pt>
                <c:pt idx="78">
                  <c:v>5544.051780259566</c:v>
                </c:pt>
                <c:pt idx="79">
                  <c:v>5544.051780259566</c:v>
                </c:pt>
                <c:pt idx="80">
                  <c:v>5544.051780259566</c:v>
                </c:pt>
                <c:pt idx="81">
                  <c:v>5544.051780259566</c:v>
                </c:pt>
                <c:pt idx="82">
                  <c:v>5544.051780259566</c:v>
                </c:pt>
                <c:pt idx="83">
                  <c:v>5544.051780259566</c:v>
                </c:pt>
                <c:pt idx="84">
                  <c:v>5544.051780259566</c:v>
                </c:pt>
                <c:pt idx="85">
                  <c:v>9195.899444049437</c:v>
                </c:pt>
                <c:pt idx="86">
                  <c:v>9195.899444049437</c:v>
                </c:pt>
                <c:pt idx="87">
                  <c:v>9195.899444049437</c:v>
                </c:pt>
                <c:pt idx="88">
                  <c:v>9195.899444049437</c:v>
                </c:pt>
                <c:pt idx="89">
                  <c:v>9195.899444049437</c:v>
                </c:pt>
                <c:pt idx="90">
                  <c:v>9195.899444049437</c:v>
                </c:pt>
                <c:pt idx="91">
                  <c:v>9195.899444049437</c:v>
                </c:pt>
                <c:pt idx="92">
                  <c:v>9195.899444049437</c:v>
                </c:pt>
                <c:pt idx="93">
                  <c:v>9195.899444049437</c:v>
                </c:pt>
                <c:pt idx="94">
                  <c:v>9195.899444049437</c:v>
                </c:pt>
                <c:pt idx="95">
                  <c:v>9195.899444049437</c:v>
                </c:pt>
                <c:pt idx="96">
                  <c:v>9195.899444049437</c:v>
                </c:pt>
                <c:pt idx="97">
                  <c:v>9195.899444049437</c:v>
                </c:pt>
                <c:pt idx="98">
                  <c:v>9195.899444049437</c:v>
                </c:pt>
                <c:pt idx="99">
                  <c:v>9195.899444049437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373.3476653512541</c:v>
                </c:pt>
                <c:pt idx="1">
                  <c:v>373.3476653512541</c:v>
                </c:pt>
                <c:pt idx="2">
                  <c:v>373.3476653512541</c:v>
                </c:pt>
                <c:pt idx="3">
                  <c:v>373.3476653512541</c:v>
                </c:pt>
                <c:pt idx="4">
                  <c:v>373.3476653512541</c:v>
                </c:pt>
                <c:pt idx="5">
                  <c:v>373.3476653512541</c:v>
                </c:pt>
                <c:pt idx="6">
                  <c:v>373.3476653512541</c:v>
                </c:pt>
                <c:pt idx="7">
                  <c:v>373.3476653512541</c:v>
                </c:pt>
                <c:pt idx="8">
                  <c:v>373.3476653512541</c:v>
                </c:pt>
                <c:pt idx="9">
                  <c:v>373.3476653512541</c:v>
                </c:pt>
                <c:pt idx="10">
                  <c:v>373.3476653512541</c:v>
                </c:pt>
                <c:pt idx="11">
                  <c:v>373.3476653512541</c:v>
                </c:pt>
                <c:pt idx="12">
                  <c:v>373.3476653512541</c:v>
                </c:pt>
                <c:pt idx="13">
                  <c:v>373.3476653512541</c:v>
                </c:pt>
                <c:pt idx="14">
                  <c:v>373.3476653512541</c:v>
                </c:pt>
                <c:pt idx="15">
                  <c:v>373.3476653512541</c:v>
                </c:pt>
                <c:pt idx="16">
                  <c:v>373.3476653512541</c:v>
                </c:pt>
                <c:pt idx="17">
                  <c:v>373.3476653512541</c:v>
                </c:pt>
                <c:pt idx="18">
                  <c:v>373.3476653512541</c:v>
                </c:pt>
                <c:pt idx="19">
                  <c:v>373.3476653512541</c:v>
                </c:pt>
                <c:pt idx="20">
                  <c:v>224.0085992107525</c:v>
                </c:pt>
                <c:pt idx="21">
                  <c:v>224.0085992107525</c:v>
                </c:pt>
                <c:pt idx="22">
                  <c:v>224.0085992107525</c:v>
                </c:pt>
                <c:pt idx="23">
                  <c:v>224.0085992107525</c:v>
                </c:pt>
                <c:pt idx="24">
                  <c:v>224.0085992107525</c:v>
                </c:pt>
                <c:pt idx="25">
                  <c:v>224.0085992107525</c:v>
                </c:pt>
                <c:pt idx="26">
                  <c:v>224.0085992107525</c:v>
                </c:pt>
                <c:pt idx="27">
                  <c:v>224.0085992107525</c:v>
                </c:pt>
                <c:pt idx="28">
                  <c:v>224.0085992107525</c:v>
                </c:pt>
                <c:pt idx="29">
                  <c:v>224.0085992107525</c:v>
                </c:pt>
                <c:pt idx="30">
                  <c:v>224.0085992107525</c:v>
                </c:pt>
                <c:pt idx="31">
                  <c:v>224.0085992107525</c:v>
                </c:pt>
                <c:pt idx="32">
                  <c:v>224.0085992107525</c:v>
                </c:pt>
                <c:pt idx="33">
                  <c:v>224.0085992107525</c:v>
                </c:pt>
                <c:pt idx="34">
                  <c:v>224.0085992107525</c:v>
                </c:pt>
                <c:pt idx="35">
                  <c:v>224.0085992107525</c:v>
                </c:pt>
                <c:pt idx="36">
                  <c:v>224.0085992107525</c:v>
                </c:pt>
                <c:pt idx="37">
                  <c:v>224.0085992107525</c:v>
                </c:pt>
                <c:pt idx="38">
                  <c:v>224.0085992107525</c:v>
                </c:pt>
                <c:pt idx="39">
                  <c:v>224.0085992107525</c:v>
                </c:pt>
                <c:pt idx="40">
                  <c:v>224.0085992107525</c:v>
                </c:pt>
                <c:pt idx="41">
                  <c:v>224.0085992107525</c:v>
                </c:pt>
                <c:pt idx="42">
                  <c:v>224.0085992107525</c:v>
                </c:pt>
                <c:pt idx="43">
                  <c:v>224.0085992107525</c:v>
                </c:pt>
                <c:pt idx="44">
                  <c:v>224.0085992107525</c:v>
                </c:pt>
                <c:pt idx="45">
                  <c:v>224.0085992107525</c:v>
                </c:pt>
                <c:pt idx="46">
                  <c:v>224.0085992107525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27030.3709714308</c:v>
                </c:pt>
                <c:pt idx="86">
                  <c:v>27030.3709714308</c:v>
                </c:pt>
                <c:pt idx="87">
                  <c:v>27030.3709714308</c:v>
                </c:pt>
                <c:pt idx="88">
                  <c:v>27030.3709714308</c:v>
                </c:pt>
                <c:pt idx="89">
                  <c:v>27030.3709714308</c:v>
                </c:pt>
                <c:pt idx="90">
                  <c:v>27030.3709714308</c:v>
                </c:pt>
                <c:pt idx="91">
                  <c:v>27030.3709714308</c:v>
                </c:pt>
                <c:pt idx="92">
                  <c:v>27030.3709714308</c:v>
                </c:pt>
                <c:pt idx="93">
                  <c:v>27030.3709714308</c:v>
                </c:pt>
                <c:pt idx="94">
                  <c:v>27030.3709714308</c:v>
                </c:pt>
                <c:pt idx="95">
                  <c:v>27030.3709714308</c:v>
                </c:pt>
                <c:pt idx="96">
                  <c:v>27030.3709714308</c:v>
                </c:pt>
                <c:pt idx="97">
                  <c:v>27030.3709714308</c:v>
                </c:pt>
                <c:pt idx="98">
                  <c:v>27030.3709714308</c:v>
                </c:pt>
                <c:pt idx="99">
                  <c:v>27030.3709714308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1102.715811876959</c:v>
                </c:pt>
                <c:pt idx="1">
                  <c:v>1102.715811876959</c:v>
                </c:pt>
                <c:pt idx="2">
                  <c:v>1102.715811876959</c:v>
                </c:pt>
                <c:pt idx="3">
                  <c:v>1102.715811876959</c:v>
                </c:pt>
                <c:pt idx="4">
                  <c:v>1102.715811876959</c:v>
                </c:pt>
                <c:pt idx="5">
                  <c:v>1102.715811876959</c:v>
                </c:pt>
                <c:pt idx="6">
                  <c:v>1102.715811876959</c:v>
                </c:pt>
                <c:pt idx="7">
                  <c:v>1102.715811876959</c:v>
                </c:pt>
                <c:pt idx="8">
                  <c:v>1102.715811876959</c:v>
                </c:pt>
                <c:pt idx="9">
                  <c:v>1102.715811876959</c:v>
                </c:pt>
                <c:pt idx="10">
                  <c:v>1102.715811876959</c:v>
                </c:pt>
                <c:pt idx="11">
                  <c:v>1102.715811876959</c:v>
                </c:pt>
                <c:pt idx="12">
                  <c:v>1102.715811876959</c:v>
                </c:pt>
                <c:pt idx="13">
                  <c:v>1102.715811876959</c:v>
                </c:pt>
                <c:pt idx="14">
                  <c:v>1102.715811876959</c:v>
                </c:pt>
                <c:pt idx="15">
                  <c:v>1102.715811876959</c:v>
                </c:pt>
                <c:pt idx="16">
                  <c:v>1102.715811876959</c:v>
                </c:pt>
                <c:pt idx="17">
                  <c:v>1102.715811876959</c:v>
                </c:pt>
                <c:pt idx="18">
                  <c:v>1102.715811876959</c:v>
                </c:pt>
                <c:pt idx="19">
                  <c:v>1102.715811876959</c:v>
                </c:pt>
                <c:pt idx="20">
                  <c:v>1342.728659755264</c:v>
                </c:pt>
                <c:pt idx="21">
                  <c:v>1342.728659755264</c:v>
                </c:pt>
                <c:pt idx="22">
                  <c:v>1342.728659755264</c:v>
                </c:pt>
                <c:pt idx="23">
                  <c:v>1342.728659755264</c:v>
                </c:pt>
                <c:pt idx="24">
                  <c:v>1342.728659755264</c:v>
                </c:pt>
                <c:pt idx="25">
                  <c:v>1342.728659755264</c:v>
                </c:pt>
                <c:pt idx="26">
                  <c:v>1342.728659755264</c:v>
                </c:pt>
                <c:pt idx="27">
                  <c:v>1342.728659755264</c:v>
                </c:pt>
                <c:pt idx="28">
                  <c:v>1342.728659755264</c:v>
                </c:pt>
                <c:pt idx="29">
                  <c:v>1342.728659755264</c:v>
                </c:pt>
                <c:pt idx="30">
                  <c:v>1342.728659755264</c:v>
                </c:pt>
                <c:pt idx="31">
                  <c:v>1342.728659755264</c:v>
                </c:pt>
                <c:pt idx="32">
                  <c:v>1342.728659755264</c:v>
                </c:pt>
                <c:pt idx="33">
                  <c:v>1342.728659755264</c:v>
                </c:pt>
                <c:pt idx="34">
                  <c:v>1342.728659755264</c:v>
                </c:pt>
                <c:pt idx="35">
                  <c:v>1342.728659755264</c:v>
                </c:pt>
                <c:pt idx="36">
                  <c:v>1342.728659755264</c:v>
                </c:pt>
                <c:pt idx="37">
                  <c:v>1342.728659755264</c:v>
                </c:pt>
                <c:pt idx="38">
                  <c:v>1342.728659755264</c:v>
                </c:pt>
                <c:pt idx="39">
                  <c:v>1342.728659755264</c:v>
                </c:pt>
                <c:pt idx="40">
                  <c:v>1342.728659755264</c:v>
                </c:pt>
                <c:pt idx="41">
                  <c:v>1342.728659755264</c:v>
                </c:pt>
                <c:pt idx="42">
                  <c:v>1342.728659755264</c:v>
                </c:pt>
                <c:pt idx="43">
                  <c:v>1342.728659755264</c:v>
                </c:pt>
                <c:pt idx="44">
                  <c:v>1342.728659755264</c:v>
                </c:pt>
                <c:pt idx="45">
                  <c:v>1342.728659755264</c:v>
                </c:pt>
                <c:pt idx="46">
                  <c:v>1342.728659755264</c:v>
                </c:pt>
                <c:pt idx="47">
                  <c:v>3960.479625983702</c:v>
                </c:pt>
                <c:pt idx="48">
                  <c:v>3960.479625983702</c:v>
                </c:pt>
                <c:pt idx="49">
                  <c:v>3960.479625983702</c:v>
                </c:pt>
                <c:pt idx="50">
                  <c:v>3960.479625983702</c:v>
                </c:pt>
                <c:pt idx="51">
                  <c:v>3960.479625983702</c:v>
                </c:pt>
                <c:pt idx="52">
                  <c:v>3960.479625983702</c:v>
                </c:pt>
                <c:pt idx="53">
                  <c:v>3960.479625983702</c:v>
                </c:pt>
                <c:pt idx="54">
                  <c:v>3960.479625983702</c:v>
                </c:pt>
                <c:pt idx="55">
                  <c:v>3960.479625983702</c:v>
                </c:pt>
                <c:pt idx="56">
                  <c:v>3960.479625983702</c:v>
                </c:pt>
                <c:pt idx="57">
                  <c:v>3960.479625983702</c:v>
                </c:pt>
                <c:pt idx="58">
                  <c:v>3960.479625983702</c:v>
                </c:pt>
                <c:pt idx="59">
                  <c:v>3960.479625983702</c:v>
                </c:pt>
                <c:pt idx="60">
                  <c:v>3960.479625983702</c:v>
                </c:pt>
                <c:pt idx="61">
                  <c:v>3960.479625983702</c:v>
                </c:pt>
                <c:pt idx="62">
                  <c:v>3960.479625983702</c:v>
                </c:pt>
                <c:pt idx="63">
                  <c:v>3960.479625983702</c:v>
                </c:pt>
                <c:pt idx="64">
                  <c:v>3960.479625983702</c:v>
                </c:pt>
                <c:pt idx="65">
                  <c:v>3960.479625983702</c:v>
                </c:pt>
                <c:pt idx="66">
                  <c:v>3960.479625983702</c:v>
                </c:pt>
                <c:pt idx="67">
                  <c:v>3960.479625983702</c:v>
                </c:pt>
                <c:pt idx="68">
                  <c:v>3960.479625983702</c:v>
                </c:pt>
                <c:pt idx="69">
                  <c:v>3960.479625983702</c:v>
                </c:pt>
                <c:pt idx="70">
                  <c:v>3960.479625983702</c:v>
                </c:pt>
                <c:pt idx="71">
                  <c:v>3960.479625983702</c:v>
                </c:pt>
                <c:pt idx="72">
                  <c:v>3960.479625983702</c:v>
                </c:pt>
                <c:pt idx="73">
                  <c:v>3960.479625983702</c:v>
                </c:pt>
                <c:pt idx="74">
                  <c:v>3960.479625983702</c:v>
                </c:pt>
                <c:pt idx="75">
                  <c:v>3960.479625983702</c:v>
                </c:pt>
                <c:pt idx="76">
                  <c:v>3960.479625983702</c:v>
                </c:pt>
                <c:pt idx="77">
                  <c:v>3960.479625983702</c:v>
                </c:pt>
                <c:pt idx="78">
                  <c:v>3960.479625983702</c:v>
                </c:pt>
                <c:pt idx="79">
                  <c:v>3960.479625983702</c:v>
                </c:pt>
                <c:pt idx="80">
                  <c:v>3960.479625983702</c:v>
                </c:pt>
                <c:pt idx="81">
                  <c:v>3960.479625983702</c:v>
                </c:pt>
                <c:pt idx="82">
                  <c:v>3960.479625983702</c:v>
                </c:pt>
                <c:pt idx="83">
                  <c:v>3960.479625983702</c:v>
                </c:pt>
                <c:pt idx="84">
                  <c:v>3960.479625983702</c:v>
                </c:pt>
                <c:pt idx="85">
                  <c:v>7276.177283939313</c:v>
                </c:pt>
                <c:pt idx="86">
                  <c:v>7276.177283939313</c:v>
                </c:pt>
                <c:pt idx="87">
                  <c:v>7276.177283939313</c:v>
                </c:pt>
                <c:pt idx="88">
                  <c:v>7276.177283939313</c:v>
                </c:pt>
                <c:pt idx="89">
                  <c:v>7276.177283939313</c:v>
                </c:pt>
                <c:pt idx="90">
                  <c:v>7276.177283939313</c:v>
                </c:pt>
                <c:pt idx="91">
                  <c:v>7276.177283939313</c:v>
                </c:pt>
                <c:pt idx="92">
                  <c:v>7276.177283939313</c:v>
                </c:pt>
                <c:pt idx="93">
                  <c:v>7276.177283939313</c:v>
                </c:pt>
                <c:pt idx="94">
                  <c:v>7276.177283939313</c:v>
                </c:pt>
                <c:pt idx="95">
                  <c:v>7276.177283939313</c:v>
                </c:pt>
                <c:pt idx="96">
                  <c:v>7276.177283939313</c:v>
                </c:pt>
                <c:pt idx="97">
                  <c:v>7276.177283939313</c:v>
                </c:pt>
                <c:pt idx="98">
                  <c:v>7276.177283939313</c:v>
                </c:pt>
                <c:pt idx="99">
                  <c:v>7276.177283939313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1400.053745067203</c:v>
                </c:pt>
                <c:pt idx="1">
                  <c:v>1400.053745067203</c:v>
                </c:pt>
                <c:pt idx="2">
                  <c:v>1400.053745067203</c:v>
                </c:pt>
                <c:pt idx="3">
                  <c:v>1400.053745067203</c:v>
                </c:pt>
                <c:pt idx="4">
                  <c:v>1400.053745067203</c:v>
                </c:pt>
                <c:pt idx="5">
                  <c:v>1400.053745067203</c:v>
                </c:pt>
                <c:pt idx="6">
                  <c:v>1400.053745067203</c:v>
                </c:pt>
                <c:pt idx="7">
                  <c:v>1400.053745067203</c:v>
                </c:pt>
                <c:pt idx="8">
                  <c:v>1400.053745067203</c:v>
                </c:pt>
                <c:pt idx="9">
                  <c:v>1400.053745067203</c:v>
                </c:pt>
                <c:pt idx="10">
                  <c:v>1400.053745067203</c:v>
                </c:pt>
                <c:pt idx="11">
                  <c:v>1400.053745067203</c:v>
                </c:pt>
                <c:pt idx="12">
                  <c:v>1400.053745067203</c:v>
                </c:pt>
                <c:pt idx="13">
                  <c:v>1400.053745067203</c:v>
                </c:pt>
                <c:pt idx="14">
                  <c:v>1400.053745067203</c:v>
                </c:pt>
                <c:pt idx="15">
                  <c:v>1400.053745067203</c:v>
                </c:pt>
                <c:pt idx="16">
                  <c:v>1400.053745067203</c:v>
                </c:pt>
                <c:pt idx="17">
                  <c:v>1400.053745067203</c:v>
                </c:pt>
                <c:pt idx="18">
                  <c:v>1400.053745067203</c:v>
                </c:pt>
                <c:pt idx="19">
                  <c:v>1400.053745067203</c:v>
                </c:pt>
                <c:pt idx="20">
                  <c:v>5973.562645620065</c:v>
                </c:pt>
                <c:pt idx="21">
                  <c:v>5973.562645620065</c:v>
                </c:pt>
                <c:pt idx="22">
                  <c:v>5973.562645620065</c:v>
                </c:pt>
                <c:pt idx="23">
                  <c:v>5973.562645620065</c:v>
                </c:pt>
                <c:pt idx="24">
                  <c:v>5973.562645620065</c:v>
                </c:pt>
                <c:pt idx="25">
                  <c:v>5973.562645620065</c:v>
                </c:pt>
                <c:pt idx="26">
                  <c:v>5973.562645620065</c:v>
                </c:pt>
                <c:pt idx="27">
                  <c:v>5973.562645620065</c:v>
                </c:pt>
                <c:pt idx="28">
                  <c:v>5973.562645620065</c:v>
                </c:pt>
                <c:pt idx="29">
                  <c:v>5973.562645620065</c:v>
                </c:pt>
                <c:pt idx="30">
                  <c:v>5973.562645620065</c:v>
                </c:pt>
                <c:pt idx="31">
                  <c:v>5973.562645620065</c:v>
                </c:pt>
                <c:pt idx="32">
                  <c:v>5973.562645620065</c:v>
                </c:pt>
                <c:pt idx="33">
                  <c:v>5973.562645620065</c:v>
                </c:pt>
                <c:pt idx="34">
                  <c:v>5973.562645620065</c:v>
                </c:pt>
                <c:pt idx="35">
                  <c:v>5973.562645620065</c:v>
                </c:pt>
                <c:pt idx="36">
                  <c:v>5973.562645620065</c:v>
                </c:pt>
                <c:pt idx="37">
                  <c:v>5973.562645620065</c:v>
                </c:pt>
                <c:pt idx="38">
                  <c:v>5973.562645620065</c:v>
                </c:pt>
                <c:pt idx="39">
                  <c:v>5973.562645620065</c:v>
                </c:pt>
                <c:pt idx="40">
                  <c:v>5973.562645620065</c:v>
                </c:pt>
                <c:pt idx="41">
                  <c:v>5973.562645620065</c:v>
                </c:pt>
                <c:pt idx="42">
                  <c:v>5973.562645620065</c:v>
                </c:pt>
                <c:pt idx="43">
                  <c:v>5973.562645620065</c:v>
                </c:pt>
                <c:pt idx="44">
                  <c:v>5973.562645620065</c:v>
                </c:pt>
                <c:pt idx="45">
                  <c:v>5973.562645620065</c:v>
                </c:pt>
                <c:pt idx="46">
                  <c:v>5973.562645620065</c:v>
                </c:pt>
                <c:pt idx="47">
                  <c:v>16178.39883188767</c:v>
                </c:pt>
                <c:pt idx="48">
                  <c:v>16178.39883188767</c:v>
                </c:pt>
                <c:pt idx="49">
                  <c:v>16178.39883188767</c:v>
                </c:pt>
                <c:pt idx="50">
                  <c:v>16178.39883188767</c:v>
                </c:pt>
                <c:pt idx="51">
                  <c:v>16178.39883188767</c:v>
                </c:pt>
                <c:pt idx="52">
                  <c:v>16178.39883188767</c:v>
                </c:pt>
                <c:pt idx="53">
                  <c:v>16178.39883188767</c:v>
                </c:pt>
                <c:pt idx="54">
                  <c:v>16178.39883188767</c:v>
                </c:pt>
                <c:pt idx="55">
                  <c:v>16178.39883188767</c:v>
                </c:pt>
                <c:pt idx="56">
                  <c:v>16178.39883188767</c:v>
                </c:pt>
                <c:pt idx="57">
                  <c:v>16178.39883188767</c:v>
                </c:pt>
                <c:pt idx="58">
                  <c:v>16178.39883188767</c:v>
                </c:pt>
                <c:pt idx="59">
                  <c:v>16178.39883188767</c:v>
                </c:pt>
                <c:pt idx="60">
                  <c:v>16178.39883188767</c:v>
                </c:pt>
                <c:pt idx="61">
                  <c:v>16178.39883188767</c:v>
                </c:pt>
                <c:pt idx="62">
                  <c:v>16178.39883188767</c:v>
                </c:pt>
                <c:pt idx="63">
                  <c:v>16178.39883188767</c:v>
                </c:pt>
                <c:pt idx="64">
                  <c:v>16178.39883188767</c:v>
                </c:pt>
                <c:pt idx="65">
                  <c:v>16178.39883188767</c:v>
                </c:pt>
                <c:pt idx="66">
                  <c:v>16178.39883188767</c:v>
                </c:pt>
                <c:pt idx="67">
                  <c:v>16178.39883188767</c:v>
                </c:pt>
                <c:pt idx="68">
                  <c:v>16178.39883188767</c:v>
                </c:pt>
                <c:pt idx="69">
                  <c:v>16178.39883188767</c:v>
                </c:pt>
                <c:pt idx="70">
                  <c:v>16178.39883188767</c:v>
                </c:pt>
                <c:pt idx="71">
                  <c:v>16178.39883188767</c:v>
                </c:pt>
                <c:pt idx="72">
                  <c:v>16178.39883188767</c:v>
                </c:pt>
                <c:pt idx="73">
                  <c:v>16178.39883188767</c:v>
                </c:pt>
                <c:pt idx="74">
                  <c:v>16178.39883188767</c:v>
                </c:pt>
                <c:pt idx="75">
                  <c:v>16178.39883188767</c:v>
                </c:pt>
                <c:pt idx="76">
                  <c:v>16178.39883188767</c:v>
                </c:pt>
                <c:pt idx="77">
                  <c:v>16178.39883188767</c:v>
                </c:pt>
                <c:pt idx="78">
                  <c:v>16178.39883188767</c:v>
                </c:pt>
                <c:pt idx="79">
                  <c:v>16178.39883188767</c:v>
                </c:pt>
                <c:pt idx="80">
                  <c:v>16178.39883188767</c:v>
                </c:pt>
                <c:pt idx="81">
                  <c:v>16178.39883188767</c:v>
                </c:pt>
                <c:pt idx="82">
                  <c:v>16178.39883188767</c:v>
                </c:pt>
                <c:pt idx="83">
                  <c:v>16178.39883188767</c:v>
                </c:pt>
                <c:pt idx="84">
                  <c:v>16178.39883188767</c:v>
                </c:pt>
                <c:pt idx="85">
                  <c:v>50775.28248777056</c:v>
                </c:pt>
                <c:pt idx="86">
                  <c:v>50775.28248777056</c:v>
                </c:pt>
                <c:pt idx="87">
                  <c:v>50775.28248777056</c:v>
                </c:pt>
                <c:pt idx="88">
                  <c:v>50775.28248777056</c:v>
                </c:pt>
                <c:pt idx="89">
                  <c:v>50775.28248777056</c:v>
                </c:pt>
                <c:pt idx="90">
                  <c:v>50775.28248777056</c:v>
                </c:pt>
                <c:pt idx="91">
                  <c:v>50775.28248777056</c:v>
                </c:pt>
                <c:pt idx="92">
                  <c:v>50775.28248777056</c:v>
                </c:pt>
                <c:pt idx="93">
                  <c:v>50775.28248777056</c:v>
                </c:pt>
                <c:pt idx="94">
                  <c:v>50775.28248777056</c:v>
                </c:pt>
                <c:pt idx="95">
                  <c:v>50775.28248777056</c:v>
                </c:pt>
                <c:pt idx="96">
                  <c:v>50775.28248777056</c:v>
                </c:pt>
                <c:pt idx="97">
                  <c:v>50775.28248777056</c:v>
                </c:pt>
                <c:pt idx="98">
                  <c:v>50775.28248777056</c:v>
                </c:pt>
                <c:pt idx="99">
                  <c:v>50775.28248777056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1777.65161168414</c:v>
                </c:pt>
                <c:pt idx="21">
                  <c:v>1777.65161168414</c:v>
                </c:pt>
                <c:pt idx="22">
                  <c:v>1777.65161168414</c:v>
                </c:pt>
                <c:pt idx="23">
                  <c:v>1777.65161168414</c:v>
                </c:pt>
                <c:pt idx="24">
                  <c:v>1777.65161168414</c:v>
                </c:pt>
                <c:pt idx="25">
                  <c:v>1777.65161168414</c:v>
                </c:pt>
                <c:pt idx="26">
                  <c:v>1777.65161168414</c:v>
                </c:pt>
                <c:pt idx="27">
                  <c:v>1777.65161168414</c:v>
                </c:pt>
                <c:pt idx="28">
                  <c:v>1777.65161168414</c:v>
                </c:pt>
                <c:pt idx="29">
                  <c:v>1777.65161168414</c:v>
                </c:pt>
                <c:pt idx="30">
                  <c:v>1777.65161168414</c:v>
                </c:pt>
                <c:pt idx="31">
                  <c:v>1777.65161168414</c:v>
                </c:pt>
                <c:pt idx="32">
                  <c:v>1777.65161168414</c:v>
                </c:pt>
                <c:pt idx="33">
                  <c:v>1777.65161168414</c:v>
                </c:pt>
                <c:pt idx="34">
                  <c:v>1777.65161168414</c:v>
                </c:pt>
                <c:pt idx="35">
                  <c:v>1777.65161168414</c:v>
                </c:pt>
                <c:pt idx="36">
                  <c:v>1777.65161168414</c:v>
                </c:pt>
                <c:pt idx="37">
                  <c:v>1777.65161168414</c:v>
                </c:pt>
                <c:pt idx="38">
                  <c:v>1777.65161168414</c:v>
                </c:pt>
                <c:pt idx="39">
                  <c:v>1777.65161168414</c:v>
                </c:pt>
                <c:pt idx="40">
                  <c:v>1777.65161168414</c:v>
                </c:pt>
                <c:pt idx="41">
                  <c:v>1777.65161168414</c:v>
                </c:pt>
                <c:pt idx="42">
                  <c:v>1777.65161168414</c:v>
                </c:pt>
                <c:pt idx="43">
                  <c:v>1777.65161168414</c:v>
                </c:pt>
                <c:pt idx="44">
                  <c:v>1777.65161168414</c:v>
                </c:pt>
                <c:pt idx="45">
                  <c:v>1777.65161168414</c:v>
                </c:pt>
                <c:pt idx="46">
                  <c:v>1777.65161168414</c:v>
                </c:pt>
                <c:pt idx="47">
                  <c:v>364.6068414508426</c:v>
                </c:pt>
                <c:pt idx="48">
                  <c:v>364.6068414508426</c:v>
                </c:pt>
                <c:pt idx="49">
                  <c:v>364.6068414508426</c:v>
                </c:pt>
                <c:pt idx="50">
                  <c:v>364.6068414508426</c:v>
                </c:pt>
                <c:pt idx="51">
                  <c:v>364.6068414508426</c:v>
                </c:pt>
                <c:pt idx="52">
                  <c:v>364.6068414508426</c:v>
                </c:pt>
                <c:pt idx="53">
                  <c:v>364.6068414508426</c:v>
                </c:pt>
                <c:pt idx="54">
                  <c:v>364.6068414508426</c:v>
                </c:pt>
                <c:pt idx="55">
                  <c:v>364.6068414508426</c:v>
                </c:pt>
                <c:pt idx="56">
                  <c:v>364.6068414508426</c:v>
                </c:pt>
                <c:pt idx="57">
                  <c:v>364.6068414508426</c:v>
                </c:pt>
                <c:pt idx="58">
                  <c:v>364.6068414508426</c:v>
                </c:pt>
                <c:pt idx="59">
                  <c:v>364.6068414508426</c:v>
                </c:pt>
                <c:pt idx="60">
                  <c:v>364.6068414508426</c:v>
                </c:pt>
                <c:pt idx="61">
                  <c:v>364.6068414508426</c:v>
                </c:pt>
                <c:pt idx="62">
                  <c:v>364.6068414508426</c:v>
                </c:pt>
                <c:pt idx="63">
                  <c:v>364.6068414508426</c:v>
                </c:pt>
                <c:pt idx="64">
                  <c:v>364.6068414508426</c:v>
                </c:pt>
                <c:pt idx="65">
                  <c:v>364.6068414508426</c:v>
                </c:pt>
                <c:pt idx="66">
                  <c:v>364.6068414508426</c:v>
                </c:pt>
                <c:pt idx="67">
                  <c:v>364.6068414508426</c:v>
                </c:pt>
                <c:pt idx="68">
                  <c:v>364.6068414508426</c:v>
                </c:pt>
                <c:pt idx="69">
                  <c:v>364.6068414508426</c:v>
                </c:pt>
                <c:pt idx="70">
                  <c:v>364.6068414508426</c:v>
                </c:pt>
                <c:pt idx="71">
                  <c:v>364.6068414508426</c:v>
                </c:pt>
                <c:pt idx="72">
                  <c:v>364.6068414508426</c:v>
                </c:pt>
                <c:pt idx="73">
                  <c:v>364.6068414508426</c:v>
                </c:pt>
                <c:pt idx="74">
                  <c:v>364.6068414508426</c:v>
                </c:pt>
                <c:pt idx="75">
                  <c:v>364.6068414508426</c:v>
                </c:pt>
                <c:pt idx="76">
                  <c:v>364.6068414508426</c:v>
                </c:pt>
                <c:pt idx="77">
                  <c:v>364.6068414508426</c:v>
                </c:pt>
                <c:pt idx="78">
                  <c:v>364.6068414508426</c:v>
                </c:pt>
                <c:pt idx="79">
                  <c:v>364.6068414508426</c:v>
                </c:pt>
                <c:pt idx="80">
                  <c:v>364.6068414508426</c:v>
                </c:pt>
                <c:pt idx="81">
                  <c:v>364.6068414508426</c:v>
                </c:pt>
                <c:pt idx="82">
                  <c:v>364.6068414508426</c:v>
                </c:pt>
                <c:pt idx="83">
                  <c:v>364.6068414508426</c:v>
                </c:pt>
                <c:pt idx="84">
                  <c:v>364.6068414508426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94621.23230662185</c:v>
                </c:pt>
                <c:pt idx="86">
                  <c:v>94621.23230662185</c:v>
                </c:pt>
                <c:pt idx="87">
                  <c:v>94621.23230662185</c:v>
                </c:pt>
                <c:pt idx="88">
                  <c:v>94621.23230662185</c:v>
                </c:pt>
                <c:pt idx="89">
                  <c:v>94621.23230662185</c:v>
                </c:pt>
                <c:pt idx="90">
                  <c:v>94621.23230662185</c:v>
                </c:pt>
                <c:pt idx="91">
                  <c:v>94621.23230662185</c:v>
                </c:pt>
                <c:pt idx="92">
                  <c:v>94621.23230662185</c:v>
                </c:pt>
                <c:pt idx="93">
                  <c:v>94621.23230662185</c:v>
                </c:pt>
                <c:pt idx="94">
                  <c:v>94621.23230662185</c:v>
                </c:pt>
                <c:pt idx="95">
                  <c:v>94621.23230662185</c:v>
                </c:pt>
                <c:pt idx="96">
                  <c:v>94621.23230662185</c:v>
                </c:pt>
                <c:pt idx="97">
                  <c:v>94621.23230662185</c:v>
                </c:pt>
                <c:pt idx="98">
                  <c:v>94621.23230662185</c:v>
                </c:pt>
                <c:pt idx="99">
                  <c:v>94621.23230662185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59735.62645620065</c:v>
                </c:pt>
                <c:pt idx="48">
                  <c:v>59735.62645620065</c:v>
                </c:pt>
                <c:pt idx="49">
                  <c:v>59735.62645620065</c:v>
                </c:pt>
                <c:pt idx="50">
                  <c:v>59735.62645620065</c:v>
                </c:pt>
                <c:pt idx="51">
                  <c:v>59735.62645620065</c:v>
                </c:pt>
                <c:pt idx="52">
                  <c:v>59735.62645620065</c:v>
                </c:pt>
                <c:pt idx="53">
                  <c:v>59735.62645620065</c:v>
                </c:pt>
                <c:pt idx="54">
                  <c:v>59735.62645620065</c:v>
                </c:pt>
                <c:pt idx="55">
                  <c:v>59735.62645620065</c:v>
                </c:pt>
                <c:pt idx="56">
                  <c:v>59735.62645620065</c:v>
                </c:pt>
                <c:pt idx="57">
                  <c:v>59735.62645620065</c:v>
                </c:pt>
                <c:pt idx="58">
                  <c:v>59735.62645620065</c:v>
                </c:pt>
                <c:pt idx="59">
                  <c:v>59735.62645620065</c:v>
                </c:pt>
                <c:pt idx="60">
                  <c:v>59735.62645620065</c:v>
                </c:pt>
                <c:pt idx="61">
                  <c:v>59735.62645620065</c:v>
                </c:pt>
                <c:pt idx="62">
                  <c:v>59735.62645620065</c:v>
                </c:pt>
                <c:pt idx="63">
                  <c:v>59735.62645620065</c:v>
                </c:pt>
                <c:pt idx="64">
                  <c:v>59735.62645620065</c:v>
                </c:pt>
                <c:pt idx="65">
                  <c:v>59735.62645620065</c:v>
                </c:pt>
                <c:pt idx="66">
                  <c:v>59735.62645620065</c:v>
                </c:pt>
                <c:pt idx="67">
                  <c:v>59735.62645620065</c:v>
                </c:pt>
                <c:pt idx="68">
                  <c:v>59735.62645620065</c:v>
                </c:pt>
                <c:pt idx="69">
                  <c:v>59735.62645620065</c:v>
                </c:pt>
                <c:pt idx="70">
                  <c:v>59735.62645620065</c:v>
                </c:pt>
                <c:pt idx="71">
                  <c:v>59735.62645620065</c:v>
                </c:pt>
                <c:pt idx="72">
                  <c:v>59735.62645620065</c:v>
                </c:pt>
                <c:pt idx="73">
                  <c:v>59735.62645620065</c:v>
                </c:pt>
                <c:pt idx="74">
                  <c:v>59735.62645620065</c:v>
                </c:pt>
                <c:pt idx="75">
                  <c:v>59735.62645620065</c:v>
                </c:pt>
                <c:pt idx="76">
                  <c:v>59735.62645620065</c:v>
                </c:pt>
                <c:pt idx="77">
                  <c:v>59735.62645620065</c:v>
                </c:pt>
                <c:pt idx="78">
                  <c:v>59735.62645620065</c:v>
                </c:pt>
                <c:pt idx="79">
                  <c:v>59735.62645620065</c:v>
                </c:pt>
                <c:pt idx="80">
                  <c:v>59735.62645620065</c:v>
                </c:pt>
                <c:pt idx="81">
                  <c:v>59735.62645620065</c:v>
                </c:pt>
                <c:pt idx="82">
                  <c:v>59735.62645620065</c:v>
                </c:pt>
                <c:pt idx="83">
                  <c:v>59735.62645620065</c:v>
                </c:pt>
                <c:pt idx="84">
                  <c:v>59735.62645620065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41105.57795517307</c:v>
                </c:pt>
                <c:pt idx="1">
                  <c:v>41105.57795517307</c:v>
                </c:pt>
                <c:pt idx="2">
                  <c:v>41105.57795517307</c:v>
                </c:pt>
                <c:pt idx="3">
                  <c:v>41105.57795517307</c:v>
                </c:pt>
                <c:pt idx="4">
                  <c:v>41105.57795517307</c:v>
                </c:pt>
                <c:pt idx="5">
                  <c:v>41105.57795517307</c:v>
                </c:pt>
                <c:pt idx="6">
                  <c:v>41105.57795517307</c:v>
                </c:pt>
                <c:pt idx="7">
                  <c:v>41105.57795517307</c:v>
                </c:pt>
                <c:pt idx="8">
                  <c:v>41105.57795517307</c:v>
                </c:pt>
                <c:pt idx="9">
                  <c:v>41105.57795517307</c:v>
                </c:pt>
                <c:pt idx="10">
                  <c:v>41105.57795517307</c:v>
                </c:pt>
                <c:pt idx="11">
                  <c:v>41105.57795517307</c:v>
                </c:pt>
                <c:pt idx="12">
                  <c:v>41105.57795517307</c:v>
                </c:pt>
                <c:pt idx="13">
                  <c:v>41105.57795517307</c:v>
                </c:pt>
                <c:pt idx="14">
                  <c:v>41105.57795517307</c:v>
                </c:pt>
                <c:pt idx="15">
                  <c:v>41105.57795517307</c:v>
                </c:pt>
                <c:pt idx="16">
                  <c:v>41105.57795517307</c:v>
                </c:pt>
                <c:pt idx="17">
                  <c:v>41105.57795517307</c:v>
                </c:pt>
                <c:pt idx="18">
                  <c:v>41105.57795517307</c:v>
                </c:pt>
                <c:pt idx="19">
                  <c:v>41105.57795517307</c:v>
                </c:pt>
                <c:pt idx="20">
                  <c:v>40948.77193572556</c:v>
                </c:pt>
                <c:pt idx="21">
                  <c:v>40948.77193572556</c:v>
                </c:pt>
                <c:pt idx="22">
                  <c:v>40948.77193572556</c:v>
                </c:pt>
                <c:pt idx="23">
                  <c:v>40948.77193572556</c:v>
                </c:pt>
                <c:pt idx="24">
                  <c:v>40948.77193572556</c:v>
                </c:pt>
                <c:pt idx="25">
                  <c:v>40948.77193572556</c:v>
                </c:pt>
                <c:pt idx="26">
                  <c:v>40948.77193572556</c:v>
                </c:pt>
                <c:pt idx="27">
                  <c:v>40948.77193572556</c:v>
                </c:pt>
                <c:pt idx="28">
                  <c:v>40948.77193572556</c:v>
                </c:pt>
                <c:pt idx="29">
                  <c:v>40948.77193572556</c:v>
                </c:pt>
                <c:pt idx="30">
                  <c:v>40948.77193572556</c:v>
                </c:pt>
                <c:pt idx="31">
                  <c:v>40948.77193572556</c:v>
                </c:pt>
                <c:pt idx="32">
                  <c:v>40948.77193572556</c:v>
                </c:pt>
                <c:pt idx="33">
                  <c:v>40948.77193572556</c:v>
                </c:pt>
                <c:pt idx="34">
                  <c:v>40948.77193572556</c:v>
                </c:pt>
                <c:pt idx="35">
                  <c:v>40948.77193572556</c:v>
                </c:pt>
                <c:pt idx="36">
                  <c:v>40948.77193572556</c:v>
                </c:pt>
                <c:pt idx="37">
                  <c:v>40948.77193572556</c:v>
                </c:pt>
                <c:pt idx="38">
                  <c:v>40948.77193572556</c:v>
                </c:pt>
                <c:pt idx="39">
                  <c:v>40948.77193572556</c:v>
                </c:pt>
                <c:pt idx="40">
                  <c:v>40948.77193572556</c:v>
                </c:pt>
                <c:pt idx="41">
                  <c:v>40948.77193572556</c:v>
                </c:pt>
                <c:pt idx="42">
                  <c:v>40948.77193572556</c:v>
                </c:pt>
                <c:pt idx="43">
                  <c:v>40948.77193572556</c:v>
                </c:pt>
                <c:pt idx="44">
                  <c:v>40948.77193572556</c:v>
                </c:pt>
                <c:pt idx="45">
                  <c:v>40948.77193572556</c:v>
                </c:pt>
                <c:pt idx="46">
                  <c:v>40948.77193572556</c:v>
                </c:pt>
                <c:pt idx="47">
                  <c:v>45498.6354841395</c:v>
                </c:pt>
                <c:pt idx="48">
                  <c:v>45498.6354841395</c:v>
                </c:pt>
                <c:pt idx="49">
                  <c:v>45498.6354841395</c:v>
                </c:pt>
                <c:pt idx="50">
                  <c:v>45498.6354841395</c:v>
                </c:pt>
                <c:pt idx="51">
                  <c:v>45498.6354841395</c:v>
                </c:pt>
                <c:pt idx="52">
                  <c:v>45498.6354841395</c:v>
                </c:pt>
                <c:pt idx="53">
                  <c:v>45498.6354841395</c:v>
                </c:pt>
                <c:pt idx="54">
                  <c:v>45498.6354841395</c:v>
                </c:pt>
                <c:pt idx="55">
                  <c:v>45498.6354841395</c:v>
                </c:pt>
                <c:pt idx="56">
                  <c:v>45498.6354841395</c:v>
                </c:pt>
                <c:pt idx="57">
                  <c:v>45498.6354841395</c:v>
                </c:pt>
                <c:pt idx="58">
                  <c:v>45498.6354841395</c:v>
                </c:pt>
                <c:pt idx="59">
                  <c:v>45498.6354841395</c:v>
                </c:pt>
                <c:pt idx="60">
                  <c:v>45498.6354841395</c:v>
                </c:pt>
                <c:pt idx="61">
                  <c:v>45498.6354841395</c:v>
                </c:pt>
                <c:pt idx="62">
                  <c:v>45498.6354841395</c:v>
                </c:pt>
                <c:pt idx="63">
                  <c:v>45498.6354841395</c:v>
                </c:pt>
                <c:pt idx="64">
                  <c:v>45498.6354841395</c:v>
                </c:pt>
                <c:pt idx="65">
                  <c:v>45498.6354841395</c:v>
                </c:pt>
                <c:pt idx="66">
                  <c:v>45498.6354841395</c:v>
                </c:pt>
                <c:pt idx="67">
                  <c:v>45498.6354841395</c:v>
                </c:pt>
                <c:pt idx="68">
                  <c:v>45498.6354841395</c:v>
                </c:pt>
                <c:pt idx="69">
                  <c:v>45498.6354841395</c:v>
                </c:pt>
                <c:pt idx="70">
                  <c:v>45498.6354841395</c:v>
                </c:pt>
                <c:pt idx="71">
                  <c:v>45498.6354841395</c:v>
                </c:pt>
                <c:pt idx="72">
                  <c:v>45498.6354841395</c:v>
                </c:pt>
                <c:pt idx="73">
                  <c:v>45498.6354841395</c:v>
                </c:pt>
                <c:pt idx="74">
                  <c:v>45498.6354841395</c:v>
                </c:pt>
                <c:pt idx="75">
                  <c:v>45498.6354841395</c:v>
                </c:pt>
                <c:pt idx="76">
                  <c:v>45498.6354841395</c:v>
                </c:pt>
                <c:pt idx="77">
                  <c:v>45498.6354841395</c:v>
                </c:pt>
                <c:pt idx="78">
                  <c:v>45498.6354841395</c:v>
                </c:pt>
                <c:pt idx="79">
                  <c:v>45498.6354841395</c:v>
                </c:pt>
                <c:pt idx="80">
                  <c:v>45498.6354841395</c:v>
                </c:pt>
                <c:pt idx="81">
                  <c:v>45498.6354841395</c:v>
                </c:pt>
                <c:pt idx="82">
                  <c:v>45498.6354841395</c:v>
                </c:pt>
                <c:pt idx="83">
                  <c:v>45498.6354841395</c:v>
                </c:pt>
                <c:pt idx="84">
                  <c:v>45498.6354841395</c:v>
                </c:pt>
                <c:pt idx="85">
                  <c:v>12562.402243739</c:v>
                </c:pt>
                <c:pt idx="86">
                  <c:v>12562.402243739</c:v>
                </c:pt>
                <c:pt idx="87">
                  <c:v>12562.402243739</c:v>
                </c:pt>
                <c:pt idx="88">
                  <c:v>12562.402243739</c:v>
                </c:pt>
                <c:pt idx="89">
                  <c:v>12562.402243739</c:v>
                </c:pt>
                <c:pt idx="90">
                  <c:v>12562.402243739</c:v>
                </c:pt>
                <c:pt idx="91">
                  <c:v>12562.402243739</c:v>
                </c:pt>
                <c:pt idx="92">
                  <c:v>12562.402243739</c:v>
                </c:pt>
                <c:pt idx="93">
                  <c:v>12562.402243739</c:v>
                </c:pt>
                <c:pt idx="94">
                  <c:v>12562.402243739</c:v>
                </c:pt>
                <c:pt idx="95">
                  <c:v>12562.402243739</c:v>
                </c:pt>
                <c:pt idx="96">
                  <c:v>12562.402243739</c:v>
                </c:pt>
                <c:pt idx="97">
                  <c:v>12562.402243739</c:v>
                </c:pt>
                <c:pt idx="98">
                  <c:v>12562.402243739</c:v>
                </c:pt>
                <c:pt idx="99">
                  <c:v>12562.402243739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2921.016412454685</c:v>
                </c:pt>
                <c:pt idx="1">
                  <c:v>2921.016412454685</c:v>
                </c:pt>
                <c:pt idx="2">
                  <c:v>2921.016412454685</c:v>
                </c:pt>
                <c:pt idx="3">
                  <c:v>2921.016412454685</c:v>
                </c:pt>
                <c:pt idx="4">
                  <c:v>2921.016412454685</c:v>
                </c:pt>
                <c:pt idx="5">
                  <c:v>2921.016412454685</c:v>
                </c:pt>
                <c:pt idx="6">
                  <c:v>2921.016412454685</c:v>
                </c:pt>
                <c:pt idx="7">
                  <c:v>2921.016412454685</c:v>
                </c:pt>
                <c:pt idx="8">
                  <c:v>2921.016412454685</c:v>
                </c:pt>
                <c:pt idx="9">
                  <c:v>2921.016412454685</c:v>
                </c:pt>
                <c:pt idx="10">
                  <c:v>2921.016412454685</c:v>
                </c:pt>
                <c:pt idx="11">
                  <c:v>2921.016412454685</c:v>
                </c:pt>
                <c:pt idx="12">
                  <c:v>2921.016412454685</c:v>
                </c:pt>
                <c:pt idx="13">
                  <c:v>2921.016412454685</c:v>
                </c:pt>
                <c:pt idx="14">
                  <c:v>2921.016412454685</c:v>
                </c:pt>
                <c:pt idx="15">
                  <c:v>2921.016412454685</c:v>
                </c:pt>
                <c:pt idx="16">
                  <c:v>2921.016412454685</c:v>
                </c:pt>
                <c:pt idx="17">
                  <c:v>2921.016412454685</c:v>
                </c:pt>
                <c:pt idx="18">
                  <c:v>2921.016412454685</c:v>
                </c:pt>
                <c:pt idx="19">
                  <c:v>2921.016412454685</c:v>
                </c:pt>
                <c:pt idx="20">
                  <c:v>3213.118053700154</c:v>
                </c:pt>
                <c:pt idx="21">
                  <c:v>3213.118053700154</c:v>
                </c:pt>
                <c:pt idx="22">
                  <c:v>3213.118053700154</c:v>
                </c:pt>
                <c:pt idx="23">
                  <c:v>3213.118053700154</c:v>
                </c:pt>
                <c:pt idx="24">
                  <c:v>3213.118053700154</c:v>
                </c:pt>
                <c:pt idx="25">
                  <c:v>3213.118053700154</c:v>
                </c:pt>
                <c:pt idx="26">
                  <c:v>3213.118053700154</c:v>
                </c:pt>
                <c:pt idx="27">
                  <c:v>3213.118053700154</c:v>
                </c:pt>
                <c:pt idx="28">
                  <c:v>3213.118053700154</c:v>
                </c:pt>
                <c:pt idx="29">
                  <c:v>3213.118053700154</c:v>
                </c:pt>
                <c:pt idx="30">
                  <c:v>3213.118053700154</c:v>
                </c:pt>
                <c:pt idx="31">
                  <c:v>3213.118053700154</c:v>
                </c:pt>
                <c:pt idx="32">
                  <c:v>3213.118053700154</c:v>
                </c:pt>
                <c:pt idx="33">
                  <c:v>3213.118053700154</c:v>
                </c:pt>
                <c:pt idx="34">
                  <c:v>3213.118053700154</c:v>
                </c:pt>
                <c:pt idx="35">
                  <c:v>3213.118053700154</c:v>
                </c:pt>
                <c:pt idx="36">
                  <c:v>3213.118053700154</c:v>
                </c:pt>
                <c:pt idx="37">
                  <c:v>3213.118053700154</c:v>
                </c:pt>
                <c:pt idx="38">
                  <c:v>3213.118053700154</c:v>
                </c:pt>
                <c:pt idx="39">
                  <c:v>3213.118053700154</c:v>
                </c:pt>
                <c:pt idx="40">
                  <c:v>3213.118053700154</c:v>
                </c:pt>
                <c:pt idx="41">
                  <c:v>3213.118053700154</c:v>
                </c:pt>
                <c:pt idx="42">
                  <c:v>3213.118053700154</c:v>
                </c:pt>
                <c:pt idx="43">
                  <c:v>3213.118053700154</c:v>
                </c:pt>
                <c:pt idx="44">
                  <c:v>3213.118053700154</c:v>
                </c:pt>
                <c:pt idx="45">
                  <c:v>3213.118053700154</c:v>
                </c:pt>
                <c:pt idx="46">
                  <c:v>3213.118053700154</c:v>
                </c:pt>
                <c:pt idx="47">
                  <c:v>3570.131170777948</c:v>
                </c:pt>
                <c:pt idx="48">
                  <c:v>3570.131170777948</c:v>
                </c:pt>
                <c:pt idx="49">
                  <c:v>3570.131170777948</c:v>
                </c:pt>
                <c:pt idx="50">
                  <c:v>3570.131170777948</c:v>
                </c:pt>
                <c:pt idx="51">
                  <c:v>3570.131170777948</c:v>
                </c:pt>
                <c:pt idx="52">
                  <c:v>3570.131170777948</c:v>
                </c:pt>
                <c:pt idx="53">
                  <c:v>3570.131170777948</c:v>
                </c:pt>
                <c:pt idx="54">
                  <c:v>3570.131170777948</c:v>
                </c:pt>
                <c:pt idx="55">
                  <c:v>3570.131170777948</c:v>
                </c:pt>
                <c:pt idx="56">
                  <c:v>3570.131170777948</c:v>
                </c:pt>
                <c:pt idx="57">
                  <c:v>3570.131170777948</c:v>
                </c:pt>
                <c:pt idx="58">
                  <c:v>3570.131170777948</c:v>
                </c:pt>
                <c:pt idx="59">
                  <c:v>3570.131170777948</c:v>
                </c:pt>
                <c:pt idx="60">
                  <c:v>3570.131170777948</c:v>
                </c:pt>
                <c:pt idx="61">
                  <c:v>3570.131170777948</c:v>
                </c:pt>
                <c:pt idx="62">
                  <c:v>3570.131170777948</c:v>
                </c:pt>
                <c:pt idx="63">
                  <c:v>3570.131170777948</c:v>
                </c:pt>
                <c:pt idx="64">
                  <c:v>3570.131170777948</c:v>
                </c:pt>
                <c:pt idx="65">
                  <c:v>3570.131170777948</c:v>
                </c:pt>
                <c:pt idx="66">
                  <c:v>3570.131170777948</c:v>
                </c:pt>
                <c:pt idx="67">
                  <c:v>3570.131170777948</c:v>
                </c:pt>
                <c:pt idx="68">
                  <c:v>3570.131170777948</c:v>
                </c:pt>
                <c:pt idx="69">
                  <c:v>3570.131170777948</c:v>
                </c:pt>
                <c:pt idx="70">
                  <c:v>3570.131170777948</c:v>
                </c:pt>
                <c:pt idx="71">
                  <c:v>3570.131170777948</c:v>
                </c:pt>
                <c:pt idx="72">
                  <c:v>3570.131170777948</c:v>
                </c:pt>
                <c:pt idx="73">
                  <c:v>3570.131170777948</c:v>
                </c:pt>
                <c:pt idx="74">
                  <c:v>3570.131170777948</c:v>
                </c:pt>
                <c:pt idx="75">
                  <c:v>3570.131170777948</c:v>
                </c:pt>
                <c:pt idx="76">
                  <c:v>3570.131170777948</c:v>
                </c:pt>
                <c:pt idx="77">
                  <c:v>3570.131170777948</c:v>
                </c:pt>
                <c:pt idx="78">
                  <c:v>3570.131170777948</c:v>
                </c:pt>
                <c:pt idx="79">
                  <c:v>3570.131170777948</c:v>
                </c:pt>
                <c:pt idx="80">
                  <c:v>3570.131170777948</c:v>
                </c:pt>
                <c:pt idx="81">
                  <c:v>3570.131170777948</c:v>
                </c:pt>
                <c:pt idx="82">
                  <c:v>3570.131170777948</c:v>
                </c:pt>
                <c:pt idx="83">
                  <c:v>3570.131170777948</c:v>
                </c:pt>
                <c:pt idx="84">
                  <c:v>3570.131170777948</c:v>
                </c:pt>
                <c:pt idx="85">
                  <c:v>3213.118053700154</c:v>
                </c:pt>
                <c:pt idx="86">
                  <c:v>3213.118053700154</c:v>
                </c:pt>
                <c:pt idx="87">
                  <c:v>3213.118053700154</c:v>
                </c:pt>
                <c:pt idx="88">
                  <c:v>3213.118053700154</c:v>
                </c:pt>
                <c:pt idx="89">
                  <c:v>3213.118053700154</c:v>
                </c:pt>
                <c:pt idx="90">
                  <c:v>3213.118053700154</c:v>
                </c:pt>
                <c:pt idx="91">
                  <c:v>3213.118053700154</c:v>
                </c:pt>
                <c:pt idx="92">
                  <c:v>3213.118053700154</c:v>
                </c:pt>
                <c:pt idx="93">
                  <c:v>3213.118053700154</c:v>
                </c:pt>
                <c:pt idx="94">
                  <c:v>3213.118053700154</c:v>
                </c:pt>
                <c:pt idx="95">
                  <c:v>3213.118053700154</c:v>
                </c:pt>
                <c:pt idx="96">
                  <c:v>3213.118053700154</c:v>
                </c:pt>
                <c:pt idx="97">
                  <c:v>3213.118053700154</c:v>
                </c:pt>
                <c:pt idx="98">
                  <c:v>3213.118053700154</c:v>
                </c:pt>
                <c:pt idx="99">
                  <c:v>3213.118053700154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8153.91301127139</c:v>
                </c:pt>
                <c:pt idx="21">
                  <c:v>8153.91301127139</c:v>
                </c:pt>
                <c:pt idx="22">
                  <c:v>8153.91301127139</c:v>
                </c:pt>
                <c:pt idx="23">
                  <c:v>8153.91301127139</c:v>
                </c:pt>
                <c:pt idx="24">
                  <c:v>8153.91301127139</c:v>
                </c:pt>
                <c:pt idx="25">
                  <c:v>8153.91301127139</c:v>
                </c:pt>
                <c:pt idx="26">
                  <c:v>8153.91301127139</c:v>
                </c:pt>
                <c:pt idx="27">
                  <c:v>8153.91301127139</c:v>
                </c:pt>
                <c:pt idx="28">
                  <c:v>8153.91301127139</c:v>
                </c:pt>
                <c:pt idx="29">
                  <c:v>8153.91301127139</c:v>
                </c:pt>
                <c:pt idx="30">
                  <c:v>8153.91301127139</c:v>
                </c:pt>
                <c:pt idx="31">
                  <c:v>8153.91301127139</c:v>
                </c:pt>
                <c:pt idx="32">
                  <c:v>8153.91301127139</c:v>
                </c:pt>
                <c:pt idx="33">
                  <c:v>8153.91301127139</c:v>
                </c:pt>
                <c:pt idx="34">
                  <c:v>8153.91301127139</c:v>
                </c:pt>
                <c:pt idx="35">
                  <c:v>8153.91301127139</c:v>
                </c:pt>
                <c:pt idx="36">
                  <c:v>8153.91301127139</c:v>
                </c:pt>
                <c:pt idx="37">
                  <c:v>8153.91301127139</c:v>
                </c:pt>
                <c:pt idx="38">
                  <c:v>8153.91301127139</c:v>
                </c:pt>
                <c:pt idx="39">
                  <c:v>8153.91301127139</c:v>
                </c:pt>
                <c:pt idx="40">
                  <c:v>8153.91301127139</c:v>
                </c:pt>
                <c:pt idx="41">
                  <c:v>8153.91301127139</c:v>
                </c:pt>
                <c:pt idx="42">
                  <c:v>8153.91301127139</c:v>
                </c:pt>
                <c:pt idx="43">
                  <c:v>8153.91301127139</c:v>
                </c:pt>
                <c:pt idx="44">
                  <c:v>8153.91301127139</c:v>
                </c:pt>
                <c:pt idx="45">
                  <c:v>8153.91301127139</c:v>
                </c:pt>
                <c:pt idx="46">
                  <c:v>8153.91301127139</c:v>
                </c:pt>
                <c:pt idx="47">
                  <c:v>23296.89431791826</c:v>
                </c:pt>
                <c:pt idx="48">
                  <c:v>23296.89431791826</c:v>
                </c:pt>
                <c:pt idx="49">
                  <c:v>23296.89431791826</c:v>
                </c:pt>
                <c:pt idx="50">
                  <c:v>23296.89431791826</c:v>
                </c:pt>
                <c:pt idx="51">
                  <c:v>23296.89431791826</c:v>
                </c:pt>
                <c:pt idx="52">
                  <c:v>23296.89431791826</c:v>
                </c:pt>
                <c:pt idx="53">
                  <c:v>23296.89431791826</c:v>
                </c:pt>
                <c:pt idx="54">
                  <c:v>23296.89431791826</c:v>
                </c:pt>
                <c:pt idx="55">
                  <c:v>23296.89431791826</c:v>
                </c:pt>
                <c:pt idx="56">
                  <c:v>23296.89431791826</c:v>
                </c:pt>
                <c:pt idx="57">
                  <c:v>23296.89431791826</c:v>
                </c:pt>
                <c:pt idx="58">
                  <c:v>23296.89431791826</c:v>
                </c:pt>
                <c:pt idx="59">
                  <c:v>23296.89431791826</c:v>
                </c:pt>
                <c:pt idx="60">
                  <c:v>23296.89431791826</c:v>
                </c:pt>
                <c:pt idx="61">
                  <c:v>23296.89431791826</c:v>
                </c:pt>
                <c:pt idx="62">
                  <c:v>23296.89431791826</c:v>
                </c:pt>
                <c:pt idx="63">
                  <c:v>23296.89431791826</c:v>
                </c:pt>
                <c:pt idx="64">
                  <c:v>23296.89431791826</c:v>
                </c:pt>
                <c:pt idx="65">
                  <c:v>23296.89431791826</c:v>
                </c:pt>
                <c:pt idx="66">
                  <c:v>23296.89431791826</c:v>
                </c:pt>
                <c:pt idx="67">
                  <c:v>23296.89431791826</c:v>
                </c:pt>
                <c:pt idx="68">
                  <c:v>23296.89431791826</c:v>
                </c:pt>
                <c:pt idx="69">
                  <c:v>23296.89431791826</c:v>
                </c:pt>
                <c:pt idx="70">
                  <c:v>23296.89431791826</c:v>
                </c:pt>
                <c:pt idx="71">
                  <c:v>23296.89431791826</c:v>
                </c:pt>
                <c:pt idx="72">
                  <c:v>23296.89431791826</c:v>
                </c:pt>
                <c:pt idx="73">
                  <c:v>23296.89431791826</c:v>
                </c:pt>
                <c:pt idx="74">
                  <c:v>23296.89431791826</c:v>
                </c:pt>
                <c:pt idx="75">
                  <c:v>23296.89431791826</c:v>
                </c:pt>
                <c:pt idx="76">
                  <c:v>23296.89431791826</c:v>
                </c:pt>
                <c:pt idx="77">
                  <c:v>23296.89431791826</c:v>
                </c:pt>
                <c:pt idx="78">
                  <c:v>23296.89431791826</c:v>
                </c:pt>
                <c:pt idx="79">
                  <c:v>23296.89431791826</c:v>
                </c:pt>
                <c:pt idx="80">
                  <c:v>23296.89431791826</c:v>
                </c:pt>
                <c:pt idx="81">
                  <c:v>23296.89431791826</c:v>
                </c:pt>
                <c:pt idx="82">
                  <c:v>23296.89431791826</c:v>
                </c:pt>
                <c:pt idx="83">
                  <c:v>23296.89431791826</c:v>
                </c:pt>
                <c:pt idx="84">
                  <c:v>23296.89431791826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0349944"/>
        <c:axId val="1790353368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50927.8145929901</c:v>
                </c:pt>
                <c:pt idx="1">
                  <c:v>50927.8145929901</c:v>
                </c:pt>
                <c:pt idx="2">
                  <c:v>50927.8145929901</c:v>
                </c:pt>
                <c:pt idx="3">
                  <c:v>50927.8145929901</c:v>
                </c:pt>
                <c:pt idx="4">
                  <c:v>50927.8145929901</c:v>
                </c:pt>
                <c:pt idx="5">
                  <c:v>50927.8145929901</c:v>
                </c:pt>
                <c:pt idx="6">
                  <c:v>50927.8145929901</c:v>
                </c:pt>
                <c:pt idx="7">
                  <c:v>50927.8145929901</c:v>
                </c:pt>
                <c:pt idx="8">
                  <c:v>50927.8145929901</c:v>
                </c:pt>
                <c:pt idx="9">
                  <c:v>50927.8145929901</c:v>
                </c:pt>
                <c:pt idx="10">
                  <c:v>50927.8145929901</c:v>
                </c:pt>
                <c:pt idx="11">
                  <c:v>50927.8145929901</c:v>
                </c:pt>
                <c:pt idx="12">
                  <c:v>50927.8145929901</c:v>
                </c:pt>
                <c:pt idx="13">
                  <c:v>50927.8145929901</c:v>
                </c:pt>
                <c:pt idx="14">
                  <c:v>50927.8145929901</c:v>
                </c:pt>
                <c:pt idx="15">
                  <c:v>50927.8145929901</c:v>
                </c:pt>
                <c:pt idx="16">
                  <c:v>50927.8145929901</c:v>
                </c:pt>
                <c:pt idx="17">
                  <c:v>50927.8145929901</c:v>
                </c:pt>
                <c:pt idx="18">
                  <c:v>50927.8145929901</c:v>
                </c:pt>
                <c:pt idx="19">
                  <c:v>50927.8145929901</c:v>
                </c:pt>
                <c:pt idx="20">
                  <c:v>50927.81459299008</c:v>
                </c:pt>
                <c:pt idx="21">
                  <c:v>50927.81459299008</c:v>
                </c:pt>
                <c:pt idx="22">
                  <c:v>50927.81459299008</c:v>
                </c:pt>
                <c:pt idx="23">
                  <c:v>50927.81459299008</c:v>
                </c:pt>
                <c:pt idx="24">
                  <c:v>50927.81459299008</c:v>
                </c:pt>
                <c:pt idx="25">
                  <c:v>50927.81459299008</c:v>
                </c:pt>
                <c:pt idx="26">
                  <c:v>50927.81459299008</c:v>
                </c:pt>
                <c:pt idx="27">
                  <c:v>50927.81459299008</c:v>
                </c:pt>
                <c:pt idx="28">
                  <c:v>50927.81459299008</c:v>
                </c:pt>
                <c:pt idx="29">
                  <c:v>50927.81459299008</c:v>
                </c:pt>
                <c:pt idx="30">
                  <c:v>50927.81459299008</c:v>
                </c:pt>
                <c:pt idx="31">
                  <c:v>50927.81459299008</c:v>
                </c:pt>
                <c:pt idx="32">
                  <c:v>50927.81459299008</c:v>
                </c:pt>
                <c:pt idx="33">
                  <c:v>50927.81459299008</c:v>
                </c:pt>
                <c:pt idx="34">
                  <c:v>50927.81459299008</c:v>
                </c:pt>
                <c:pt idx="35">
                  <c:v>50927.81459299008</c:v>
                </c:pt>
                <c:pt idx="36">
                  <c:v>50927.81459299008</c:v>
                </c:pt>
                <c:pt idx="37">
                  <c:v>50927.81459299008</c:v>
                </c:pt>
                <c:pt idx="38">
                  <c:v>50927.81459299008</c:v>
                </c:pt>
                <c:pt idx="39">
                  <c:v>50927.81459299008</c:v>
                </c:pt>
                <c:pt idx="40">
                  <c:v>50927.81459299008</c:v>
                </c:pt>
                <c:pt idx="41">
                  <c:v>50927.81459299008</c:v>
                </c:pt>
                <c:pt idx="42">
                  <c:v>50927.81459299008</c:v>
                </c:pt>
                <c:pt idx="43">
                  <c:v>50927.81459299008</c:v>
                </c:pt>
                <c:pt idx="44">
                  <c:v>50927.81459299008</c:v>
                </c:pt>
                <c:pt idx="45">
                  <c:v>50927.81459299008</c:v>
                </c:pt>
                <c:pt idx="46">
                  <c:v>50927.81459299008</c:v>
                </c:pt>
                <c:pt idx="47">
                  <c:v>50927.81459299007</c:v>
                </c:pt>
                <c:pt idx="48">
                  <c:v>50927.81459299007</c:v>
                </c:pt>
                <c:pt idx="49">
                  <c:v>50927.81459299007</c:v>
                </c:pt>
                <c:pt idx="50">
                  <c:v>50927.81459299007</c:v>
                </c:pt>
                <c:pt idx="51">
                  <c:v>50927.81459299007</c:v>
                </c:pt>
                <c:pt idx="52">
                  <c:v>50927.81459299007</c:v>
                </c:pt>
                <c:pt idx="53">
                  <c:v>50927.81459299007</c:v>
                </c:pt>
                <c:pt idx="54">
                  <c:v>50927.81459299007</c:v>
                </c:pt>
                <c:pt idx="55">
                  <c:v>50927.81459299007</c:v>
                </c:pt>
                <c:pt idx="56">
                  <c:v>50927.81459299007</c:v>
                </c:pt>
                <c:pt idx="57">
                  <c:v>50927.81459299007</c:v>
                </c:pt>
                <c:pt idx="58">
                  <c:v>50927.81459299007</c:v>
                </c:pt>
                <c:pt idx="59">
                  <c:v>50927.81459299007</c:v>
                </c:pt>
                <c:pt idx="60">
                  <c:v>50927.81459299007</c:v>
                </c:pt>
                <c:pt idx="61">
                  <c:v>50927.81459299007</c:v>
                </c:pt>
                <c:pt idx="62">
                  <c:v>50927.81459299007</c:v>
                </c:pt>
                <c:pt idx="63">
                  <c:v>50927.81459299007</c:v>
                </c:pt>
                <c:pt idx="64">
                  <c:v>50927.81459299007</c:v>
                </c:pt>
                <c:pt idx="65">
                  <c:v>50927.81459299007</c:v>
                </c:pt>
                <c:pt idx="66">
                  <c:v>50927.81459299007</c:v>
                </c:pt>
                <c:pt idx="67">
                  <c:v>50927.81459299007</c:v>
                </c:pt>
                <c:pt idx="68">
                  <c:v>50927.81459299007</c:v>
                </c:pt>
                <c:pt idx="69">
                  <c:v>50927.81459299007</c:v>
                </c:pt>
                <c:pt idx="70">
                  <c:v>50927.81459299007</c:v>
                </c:pt>
                <c:pt idx="71">
                  <c:v>50927.81459299007</c:v>
                </c:pt>
                <c:pt idx="72">
                  <c:v>50927.81459299007</c:v>
                </c:pt>
                <c:pt idx="73">
                  <c:v>50927.81459299007</c:v>
                </c:pt>
                <c:pt idx="74">
                  <c:v>50927.81459299007</c:v>
                </c:pt>
                <c:pt idx="75">
                  <c:v>50927.81459299007</c:v>
                </c:pt>
                <c:pt idx="76">
                  <c:v>50927.81459299007</c:v>
                </c:pt>
                <c:pt idx="77">
                  <c:v>50927.81459299007</c:v>
                </c:pt>
                <c:pt idx="78">
                  <c:v>50927.81459299007</c:v>
                </c:pt>
                <c:pt idx="79">
                  <c:v>50927.81459299007</c:v>
                </c:pt>
                <c:pt idx="80">
                  <c:v>50927.81459299007</c:v>
                </c:pt>
                <c:pt idx="81">
                  <c:v>50927.81459299007</c:v>
                </c:pt>
                <c:pt idx="82">
                  <c:v>50927.81459299007</c:v>
                </c:pt>
                <c:pt idx="83">
                  <c:v>50927.81459299007</c:v>
                </c:pt>
                <c:pt idx="84">
                  <c:v>50927.81459299007</c:v>
                </c:pt>
                <c:pt idx="85">
                  <c:v>50927.81459299008</c:v>
                </c:pt>
                <c:pt idx="86">
                  <c:v>50927.81459299008</c:v>
                </c:pt>
                <c:pt idx="87">
                  <c:v>50927.81459299008</c:v>
                </c:pt>
                <c:pt idx="88">
                  <c:v>50927.81459299008</c:v>
                </c:pt>
                <c:pt idx="89">
                  <c:v>50927.81459299008</c:v>
                </c:pt>
                <c:pt idx="90">
                  <c:v>50927.81459299008</c:v>
                </c:pt>
                <c:pt idx="91">
                  <c:v>50927.81459299008</c:v>
                </c:pt>
                <c:pt idx="92">
                  <c:v>50927.81459299008</c:v>
                </c:pt>
                <c:pt idx="93">
                  <c:v>50927.81459299008</c:v>
                </c:pt>
                <c:pt idx="94">
                  <c:v>50927.81459299008</c:v>
                </c:pt>
                <c:pt idx="95">
                  <c:v>50927.81459299008</c:v>
                </c:pt>
                <c:pt idx="96">
                  <c:v>50927.81459299008</c:v>
                </c:pt>
                <c:pt idx="97">
                  <c:v>50927.81459299008</c:v>
                </c:pt>
                <c:pt idx="98">
                  <c:v>50927.81459299008</c:v>
                </c:pt>
                <c:pt idx="99">
                  <c:v>50927.81459299008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0349944"/>
        <c:axId val="1790353368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52746.25631306086</c:v>
                </c:pt>
                <c:pt idx="1">
                  <c:v>53448.27803026902</c:v>
                </c:pt>
                <c:pt idx="2">
                  <c:v>54150.29974747718</c:v>
                </c:pt>
                <c:pt idx="3">
                  <c:v>54852.32146468534</c:v>
                </c:pt>
                <c:pt idx="4">
                  <c:v>55554.3431818935</c:v>
                </c:pt>
                <c:pt idx="5">
                  <c:v>56256.36489910166</c:v>
                </c:pt>
                <c:pt idx="6">
                  <c:v>56958.38661630982</c:v>
                </c:pt>
                <c:pt idx="7">
                  <c:v>57660.40833351797</c:v>
                </c:pt>
                <c:pt idx="8">
                  <c:v>58362.43005072613</c:v>
                </c:pt>
                <c:pt idx="9">
                  <c:v>59064.4517679343</c:v>
                </c:pt>
                <c:pt idx="10">
                  <c:v>59766.47348514246</c:v>
                </c:pt>
                <c:pt idx="11">
                  <c:v>60468.49520235062</c:v>
                </c:pt>
                <c:pt idx="12">
                  <c:v>61170.51691955877</c:v>
                </c:pt>
                <c:pt idx="13">
                  <c:v>61872.53863676693</c:v>
                </c:pt>
                <c:pt idx="14">
                  <c:v>62574.5603539751</c:v>
                </c:pt>
                <c:pt idx="15">
                  <c:v>63276.58207118325</c:v>
                </c:pt>
                <c:pt idx="16">
                  <c:v>63978.60378839141</c:v>
                </c:pt>
                <c:pt idx="17">
                  <c:v>64680.62550559957</c:v>
                </c:pt>
                <c:pt idx="18">
                  <c:v>65382.64722280773</c:v>
                </c:pt>
                <c:pt idx="19">
                  <c:v>66084.6689400159</c:v>
                </c:pt>
                <c:pt idx="20">
                  <c:v>66786.69065722406</c:v>
                </c:pt>
                <c:pt idx="21">
                  <c:v>68588.92872978233</c:v>
                </c:pt>
                <c:pt idx="22">
                  <c:v>71491.38315769073</c:v>
                </c:pt>
                <c:pt idx="23">
                  <c:v>74393.83758559916</c:v>
                </c:pt>
                <c:pt idx="24">
                  <c:v>77296.29201350757</c:v>
                </c:pt>
                <c:pt idx="25">
                  <c:v>80198.74644141598</c:v>
                </c:pt>
                <c:pt idx="26">
                  <c:v>83101.20086932438</c:v>
                </c:pt>
                <c:pt idx="27">
                  <c:v>86003.6552972328</c:v>
                </c:pt>
                <c:pt idx="28">
                  <c:v>88906.1097251412</c:v>
                </c:pt>
                <c:pt idx="29">
                  <c:v>91808.56415304964</c:v>
                </c:pt>
                <c:pt idx="30">
                  <c:v>94711.01858095804</c:v>
                </c:pt>
                <c:pt idx="31">
                  <c:v>97613.47300886645</c:v>
                </c:pt>
                <c:pt idx="32">
                  <c:v>100515.9274367749</c:v>
                </c:pt>
                <c:pt idx="33">
                  <c:v>103418.3818646833</c:v>
                </c:pt>
                <c:pt idx="34">
                  <c:v>106320.8362925917</c:v>
                </c:pt>
                <c:pt idx="35">
                  <c:v>109223.2907205001</c:v>
                </c:pt>
                <c:pt idx="36">
                  <c:v>112125.7451484085</c:v>
                </c:pt>
                <c:pt idx="37">
                  <c:v>115028.1995763169</c:v>
                </c:pt>
                <c:pt idx="38">
                  <c:v>117930.6540042253</c:v>
                </c:pt>
                <c:pt idx="39">
                  <c:v>120833.1084321337</c:v>
                </c:pt>
                <c:pt idx="40">
                  <c:v>123735.5628600421</c:v>
                </c:pt>
                <c:pt idx="41">
                  <c:v>126638.0172879506</c:v>
                </c:pt>
                <c:pt idx="42">
                  <c:v>129540.471715859</c:v>
                </c:pt>
                <c:pt idx="43">
                  <c:v>132442.9261437674</c:v>
                </c:pt>
                <c:pt idx="44">
                  <c:v>135345.3805716758</c:v>
                </c:pt>
                <c:pt idx="45">
                  <c:v>138247.8349995842</c:v>
                </c:pt>
                <c:pt idx="46">
                  <c:v>141150.2894274926</c:v>
                </c:pt>
                <c:pt idx="47">
                  <c:v>144052.743855401</c:v>
                </c:pt>
                <c:pt idx="48">
                  <c:v>146955.1982833095</c:v>
                </c:pt>
                <c:pt idx="49">
                  <c:v>149857.6527112179</c:v>
                </c:pt>
                <c:pt idx="50">
                  <c:v>152760.1071391263</c:v>
                </c:pt>
                <c:pt idx="51">
                  <c:v>155662.5615670347</c:v>
                </c:pt>
                <c:pt idx="52">
                  <c:v>158565.0159949431</c:v>
                </c:pt>
                <c:pt idx="53">
                  <c:v>161467.4704228515</c:v>
                </c:pt>
                <c:pt idx="54">
                  <c:v>163368.4246697626</c:v>
                </c:pt>
                <c:pt idx="55">
                  <c:v>165269.3789166737</c:v>
                </c:pt>
                <c:pt idx="56">
                  <c:v>167170.3331635848</c:v>
                </c:pt>
                <c:pt idx="57">
                  <c:v>169071.2874104958</c:v>
                </c:pt>
                <c:pt idx="58">
                  <c:v>170972.241657407</c:v>
                </c:pt>
                <c:pt idx="59">
                  <c:v>172873.195904318</c:v>
                </c:pt>
                <c:pt idx="60">
                  <c:v>174774.1501512291</c:v>
                </c:pt>
                <c:pt idx="61">
                  <c:v>176675.1043981402</c:v>
                </c:pt>
                <c:pt idx="62">
                  <c:v>178576.0586450513</c:v>
                </c:pt>
                <c:pt idx="63">
                  <c:v>180477.0128919623</c:v>
                </c:pt>
                <c:pt idx="64">
                  <c:v>182377.9671388734</c:v>
                </c:pt>
                <c:pt idx="65">
                  <c:v>184278.9213857845</c:v>
                </c:pt>
                <c:pt idx="66">
                  <c:v>186179.8756326956</c:v>
                </c:pt>
                <c:pt idx="67">
                  <c:v>188080.8298796067</c:v>
                </c:pt>
                <c:pt idx="68">
                  <c:v>189981.7841265177</c:v>
                </c:pt>
                <c:pt idx="69">
                  <c:v>191882.7383734288</c:v>
                </c:pt>
                <c:pt idx="70">
                  <c:v>193783.69262034</c:v>
                </c:pt>
                <c:pt idx="71">
                  <c:v>195684.646867251</c:v>
                </c:pt>
                <c:pt idx="72">
                  <c:v>197585.6011141621</c:v>
                </c:pt>
                <c:pt idx="73">
                  <c:v>199486.5553610732</c:v>
                </c:pt>
                <c:pt idx="74">
                  <c:v>201387.5096079842</c:v>
                </c:pt>
                <c:pt idx="75">
                  <c:v>203288.4638548953</c:v>
                </c:pt>
                <c:pt idx="76">
                  <c:v>205189.4181018064</c:v>
                </c:pt>
                <c:pt idx="77">
                  <c:v>207090.3723487175</c:v>
                </c:pt>
                <c:pt idx="78">
                  <c:v>208991.3265956286</c:v>
                </c:pt>
                <c:pt idx="79">
                  <c:v>210892.2808425397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349944"/>
        <c:axId val="1790353368"/>
      </c:scatterChart>
      <c:catAx>
        <c:axId val="179034994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035336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9035336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034994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3737.479571513211</c:v>
                </c:pt>
                <c:pt idx="1">
                  <c:v>3737.479571513211</c:v>
                </c:pt>
                <c:pt idx="2">
                  <c:v>3737.479571513211</c:v>
                </c:pt>
                <c:pt idx="3">
                  <c:v>3737.479571513211</c:v>
                </c:pt>
                <c:pt idx="4">
                  <c:v>3737.479571513211</c:v>
                </c:pt>
                <c:pt idx="5">
                  <c:v>3737.479571513211</c:v>
                </c:pt>
                <c:pt idx="6">
                  <c:v>3737.479571513211</c:v>
                </c:pt>
                <c:pt idx="7">
                  <c:v>3737.479571513211</c:v>
                </c:pt>
                <c:pt idx="8">
                  <c:v>3737.479571513211</c:v>
                </c:pt>
                <c:pt idx="9">
                  <c:v>3737.479571513211</c:v>
                </c:pt>
                <c:pt idx="10">
                  <c:v>3737.479571513211</c:v>
                </c:pt>
                <c:pt idx="11">
                  <c:v>3730.035297790704</c:v>
                </c:pt>
                <c:pt idx="12">
                  <c:v>3722.591024068196</c:v>
                </c:pt>
                <c:pt idx="13">
                  <c:v>3715.146750345688</c:v>
                </c:pt>
                <c:pt idx="14">
                  <c:v>3707.702476623181</c:v>
                </c:pt>
                <c:pt idx="15">
                  <c:v>3700.258202900673</c:v>
                </c:pt>
                <c:pt idx="16">
                  <c:v>3692.813929178165</c:v>
                </c:pt>
                <c:pt idx="17">
                  <c:v>3685.369655455658</c:v>
                </c:pt>
                <c:pt idx="18">
                  <c:v>3677.925381733151</c:v>
                </c:pt>
                <c:pt idx="19">
                  <c:v>3670.481108010643</c:v>
                </c:pt>
                <c:pt idx="20">
                  <c:v>3663.036834288135</c:v>
                </c:pt>
                <c:pt idx="21">
                  <c:v>3655.592560565628</c:v>
                </c:pt>
                <c:pt idx="22">
                  <c:v>3648.14828684312</c:v>
                </c:pt>
                <c:pt idx="23">
                  <c:v>3640.704013120612</c:v>
                </c:pt>
                <c:pt idx="24">
                  <c:v>3633.259739398105</c:v>
                </c:pt>
                <c:pt idx="25">
                  <c:v>3625.815465675597</c:v>
                </c:pt>
                <c:pt idx="26">
                  <c:v>3618.37119195309</c:v>
                </c:pt>
                <c:pt idx="27">
                  <c:v>3610.926918230581</c:v>
                </c:pt>
                <c:pt idx="28">
                  <c:v>3603.482644508074</c:v>
                </c:pt>
                <c:pt idx="29">
                  <c:v>3596.038370785566</c:v>
                </c:pt>
                <c:pt idx="30">
                  <c:v>3588.594097063059</c:v>
                </c:pt>
                <c:pt idx="31">
                  <c:v>3581.149823340551</c:v>
                </c:pt>
                <c:pt idx="32">
                  <c:v>3573.705549618043</c:v>
                </c:pt>
                <c:pt idx="33">
                  <c:v>3566.261275895536</c:v>
                </c:pt>
                <c:pt idx="34">
                  <c:v>3593.023948899287</c:v>
                </c:pt>
                <c:pt idx="35">
                  <c:v>3653.993568629295</c:v>
                </c:pt>
                <c:pt idx="36">
                  <c:v>3714.963188359304</c:v>
                </c:pt>
                <c:pt idx="37">
                  <c:v>3775.932808089313</c:v>
                </c:pt>
                <c:pt idx="38">
                  <c:v>3836.902427819321</c:v>
                </c:pt>
                <c:pt idx="39">
                  <c:v>3897.87204754933</c:v>
                </c:pt>
                <c:pt idx="40">
                  <c:v>3958.84166727934</c:v>
                </c:pt>
                <c:pt idx="41">
                  <c:v>4019.811287009348</c:v>
                </c:pt>
                <c:pt idx="42">
                  <c:v>4080.780906739356</c:v>
                </c:pt>
                <c:pt idx="43">
                  <c:v>4141.750526469365</c:v>
                </c:pt>
                <c:pt idx="44">
                  <c:v>4202.720146199373</c:v>
                </c:pt>
                <c:pt idx="45">
                  <c:v>4263.689765929383</c:v>
                </c:pt>
                <c:pt idx="46">
                  <c:v>4324.659385659391</c:v>
                </c:pt>
                <c:pt idx="47">
                  <c:v>4385.6290053894</c:v>
                </c:pt>
                <c:pt idx="48">
                  <c:v>4446.59862511941</c:v>
                </c:pt>
                <c:pt idx="49">
                  <c:v>4507.568244849418</c:v>
                </c:pt>
                <c:pt idx="50">
                  <c:v>4568.537864579426</c:v>
                </c:pt>
                <c:pt idx="51">
                  <c:v>4629.507484309435</c:v>
                </c:pt>
                <c:pt idx="52">
                  <c:v>4690.477104039444</c:v>
                </c:pt>
                <c:pt idx="53">
                  <c:v>4751.446723769452</c:v>
                </c:pt>
                <c:pt idx="54">
                  <c:v>4812.416343499461</c:v>
                </c:pt>
                <c:pt idx="55">
                  <c:v>4873.38596322947</c:v>
                </c:pt>
                <c:pt idx="56">
                  <c:v>4934.355582959478</c:v>
                </c:pt>
                <c:pt idx="57">
                  <c:v>4995.325202689487</c:v>
                </c:pt>
                <c:pt idx="58">
                  <c:v>5056.294822419496</c:v>
                </c:pt>
                <c:pt idx="59">
                  <c:v>5117.264442149506</c:v>
                </c:pt>
                <c:pt idx="60">
                  <c:v>5178.234061879514</c:v>
                </c:pt>
                <c:pt idx="61">
                  <c:v>5239.203681609523</c:v>
                </c:pt>
                <c:pt idx="62">
                  <c:v>5300.173301339531</c:v>
                </c:pt>
                <c:pt idx="63">
                  <c:v>5361.14292106954</c:v>
                </c:pt>
                <c:pt idx="64">
                  <c:v>5422.11254079955</c:v>
                </c:pt>
                <c:pt idx="65">
                  <c:v>5483.082160529557</c:v>
                </c:pt>
                <c:pt idx="66">
                  <c:v>5544.051780259566</c:v>
                </c:pt>
                <c:pt idx="67">
                  <c:v>5681.857352478052</c:v>
                </c:pt>
                <c:pt idx="68">
                  <c:v>5819.662924696538</c:v>
                </c:pt>
                <c:pt idx="69">
                  <c:v>5957.468496915024</c:v>
                </c:pt>
                <c:pt idx="70">
                  <c:v>6095.27406913351</c:v>
                </c:pt>
                <c:pt idx="71">
                  <c:v>6233.079641351994</c:v>
                </c:pt>
                <c:pt idx="72">
                  <c:v>6370.88521357048</c:v>
                </c:pt>
                <c:pt idx="73">
                  <c:v>6508.690785788966</c:v>
                </c:pt>
                <c:pt idx="74">
                  <c:v>6646.496358007453</c:v>
                </c:pt>
                <c:pt idx="75">
                  <c:v>6784.301930225938</c:v>
                </c:pt>
                <c:pt idx="76">
                  <c:v>6922.107502444424</c:v>
                </c:pt>
                <c:pt idx="77">
                  <c:v>7059.913074662908</c:v>
                </c:pt>
                <c:pt idx="78">
                  <c:v>7197.718646881394</c:v>
                </c:pt>
                <c:pt idx="79">
                  <c:v>7335.52421909988</c:v>
                </c:pt>
                <c:pt idx="80">
                  <c:v>7473.329791318366</c:v>
                </c:pt>
                <c:pt idx="81">
                  <c:v>7611.135363536852</c:v>
                </c:pt>
                <c:pt idx="82">
                  <c:v>7748.940935755337</c:v>
                </c:pt>
                <c:pt idx="83">
                  <c:v>7886.746507973823</c:v>
                </c:pt>
                <c:pt idx="84">
                  <c:v>8024.552080192308</c:v>
                </c:pt>
                <c:pt idx="85">
                  <c:v>8162.357652410795</c:v>
                </c:pt>
                <c:pt idx="86">
                  <c:v>8300.163224629279</c:v>
                </c:pt>
                <c:pt idx="87">
                  <c:v>8437.968796847766</c:v>
                </c:pt>
                <c:pt idx="88">
                  <c:v>8575.774369066251</c:v>
                </c:pt>
                <c:pt idx="89">
                  <c:v>8713.579941284737</c:v>
                </c:pt>
                <c:pt idx="90">
                  <c:v>8851.385513503223</c:v>
                </c:pt>
                <c:pt idx="91">
                  <c:v>8989.191085721708</c:v>
                </c:pt>
                <c:pt idx="92">
                  <c:v>9126.996657940193</c:v>
                </c:pt>
                <c:pt idx="93">
                  <c:v>9195.899444049437</c:v>
                </c:pt>
                <c:pt idx="94">
                  <c:v>9195.899444049437</c:v>
                </c:pt>
                <c:pt idx="95">
                  <c:v>9195.899444049437</c:v>
                </c:pt>
                <c:pt idx="96">
                  <c:v>9195.899444049437</c:v>
                </c:pt>
                <c:pt idx="97">
                  <c:v>9195.899444049437</c:v>
                </c:pt>
                <c:pt idx="98">
                  <c:v>9195.899444049437</c:v>
                </c:pt>
                <c:pt idx="99">
                  <c:v>9195.899444049437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373.3476653512541</c:v>
                </c:pt>
                <c:pt idx="1">
                  <c:v>373.3476653512541</c:v>
                </c:pt>
                <c:pt idx="2">
                  <c:v>373.3476653512541</c:v>
                </c:pt>
                <c:pt idx="3">
                  <c:v>373.3476653512541</c:v>
                </c:pt>
                <c:pt idx="4">
                  <c:v>373.3476653512541</c:v>
                </c:pt>
                <c:pt idx="5">
                  <c:v>373.3476653512541</c:v>
                </c:pt>
                <c:pt idx="6">
                  <c:v>373.3476653512541</c:v>
                </c:pt>
                <c:pt idx="7">
                  <c:v>373.3476653512541</c:v>
                </c:pt>
                <c:pt idx="8">
                  <c:v>373.3476653512541</c:v>
                </c:pt>
                <c:pt idx="9">
                  <c:v>373.3476653512541</c:v>
                </c:pt>
                <c:pt idx="10">
                  <c:v>373.3476653512541</c:v>
                </c:pt>
                <c:pt idx="11">
                  <c:v>366.9928114729349</c:v>
                </c:pt>
                <c:pt idx="12">
                  <c:v>360.6379575946157</c:v>
                </c:pt>
                <c:pt idx="13">
                  <c:v>354.2831037162965</c:v>
                </c:pt>
                <c:pt idx="14">
                  <c:v>347.9282498379773</c:v>
                </c:pt>
                <c:pt idx="15">
                  <c:v>341.5733959596581</c:v>
                </c:pt>
                <c:pt idx="16">
                  <c:v>335.2185420813388</c:v>
                </c:pt>
                <c:pt idx="17">
                  <c:v>328.8636882030196</c:v>
                </c:pt>
                <c:pt idx="18">
                  <c:v>322.5088343247004</c:v>
                </c:pt>
                <c:pt idx="19">
                  <c:v>316.1539804463812</c:v>
                </c:pt>
                <c:pt idx="20">
                  <c:v>309.7991265680619</c:v>
                </c:pt>
                <c:pt idx="21">
                  <c:v>303.4442726897427</c:v>
                </c:pt>
                <c:pt idx="22">
                  <c:v>297.0894188114235</c:v>
                </c:pt>
                <c:pt idx="23">
                  <c:v>290.7345649331043</c:v>
                </c:pt>
                <c:pt idx="24">
                  <c:v>284.379711054785</c:v>
                </c:pt>
                <c:pt idx="25">
                  <c:v>278.0248571764658</c:v>
                </c:pt>
                <c:pt idx="26">
                  <c:v>271.6700032981466</c:v>
                </c:pt>
                <c:pt idx="27">
                  <c:v>265.3151494198274</c:v>
                </c:pt>
                <c:pt idx="28">
                  <c:v>258.9602955415082</c:v>
                </c:pt>
                <c:pt idx="29">
                  <c:v>252.605441663189</c:v>
                </c:pt>
                <c:pt idx="30">
                  <c:v>246.2505877848698</c:v>
                </c:pt>
                <c:pt idx="31">
                  <c:v>239.8957339065505</c:v>
                </c:pt>
                <c:pt idx="32">
                  <c:v>233.5408800282313</c:v>
                </c:pt>
                <c:pt idx="33">
                  <c:v>227.1860261499121</c:v>
                </c:pt>
                <c:pt idx="34">
                  <c:v>220.5623130690486</c:v>
                </c:pt>
                <c:pt idx="35">
                  <c:v>213.6697407856408</c:v>
                </c:pt>
                <c:pt idx="36">
                  <c:v>206.7771685022331</c:v>
                </c:pt>
                <c:pt idx="37">
                  <c:v>199.8845962188253</c:v>
                </c:pt>
                <c:pt idx="38">
                  <c:v>192.9920239354175</c:v>
                </c:pt>
                <c:pt idx="39">
                  <c:v>186.0994516520098</c:v>
                </c:pt>
                <c:pt idx="40">
                  <c:v>179.206879368602</c:v>
                </c:pt>
                <c:pt idx="41">
                  <c:v>172.3143070851942</c:v>
                </c:pt>
                <c:pt idx="42">
                  <c:v>165.4217348017864</c:v>
                </c:pt>
                <c:pt idx="43">
                  <c:v>158.5291625183787</c:v>
                </c:pt>
                <c:pt idx="44">
                  <c:v>151.6365902349709</c:v>
                </c:pt>
                <c:pt idx="45">
                  <c:v>144.7440179515631</c:v>
                </c:pt>
                <c:pt idx="46">
                  <c:v>137.8514456681554</c:v>
                </c:pt>
                <c:pt idx="47">
                  <c:v>130.9588733847476</c:v>
                </c:pt>
                <c:pt idx="48">
                  <c:v>124.0663011013398</c:v>
                </c:pt>
                <c:pt idx="49">
                  <c:v>117.1737288179321</c:v>
                </c:pt>
                <c:pt idx="50">
                  <c:v>110.2811565345243</c:v>
                </c:pt>
                <c:pt idx="51">
                  <c:v>103.3885842511165</c:v>
                </c:pt>
                <c:pt idx="52">
                  <c:v>96.49601196770876</c:v>
                </c:pt>
                <c:pt idx="53">
                  <c:v>89.603439684301</c:v>
                </c:pt>
                <c:pt idx="54">
                  <c:v>82.71086740089324</c:v>
                </c:pt>
                <c:pt idx="55">
                  <c:v>75.81829511748546</c:v>
                </c:pt>
                <c:pt idx="56">
                  <c:v>68.9257228340777</c:v>
                </c:pt>
                <c:pt idx="57">
                  <c:v>62.03315055066994</c:v>
                </c:pt>
                <c:pt idx="58">
                  <c:v>55.14057826726213</c:v>
                </c:pt>
                <c:pt idx="59">
                  <c:v>48.24800598385437</c:v>
                </c:pt>
                <c:pt idx="60">
                  <c:v>41.35543370044661</c:v>
                </c:pt>
                <c:pt idx="61">
                  <c:v>34.46286141703882</c:v>
                </c:pt>
                <c:pt idx="62">
                  <c:v>27.57028913363106</c:v>
                </c:pt>
                <c:pt idx="63">
                  <c:v>20.67771685022331</c:v>
                </c:pt>
                <c:pt idx="64">
                  <c:v>13.78514456681555</c:v>
                </c:pt>
                <c:pt idx="65">
                  <c:v>6.892572283407759</c:v>
                </c:pt>
                <c:pt idx="66">
                  <c:v>0.0</c:v>
                </c:pt>
                <c:pt idx="67">
                  <c:v>1020.013998921917</c:v>
                </c:pt>
                <c:pt idx="68">
                  <c:v>2040.027997843834</c:v>
                </c:pt>
                <c:pt idx="69">
                  <c:v>3060.041996765751</c:v>
                </c:pt>
                <c:pt idx="70">
                  <c:v>4080.055995687668</c:v>
                </c:pt>
                <c:pt idx="71">
                  <c:v>5100.069994609585</c:v>
                </c:pt>
                <c:pt idx="72">
                  <c:v>6120.083993531503</c:v>
                </c:pt>
                <c:pt idx="73">
                  <c:v>7140.09799245342</c:v>
                </c:pt>
                <c:pt idx="74">
                  <c:v>8160.111991375336</c:v>
                </c:pt>
                <c:pt idx="75">
                  <c:v>9180.125990297252</c:v>
                </c:pt>
                <c:pt idx="76">
                  <c:v>10200.13998921917</c:v>
                </c:pt>
                <c:pt idx="77">
                  <c:v>11220.15398814109</c:v>
                </c:pt>
                <c:pt idx="78">
                  <c:v>12240.16798706301</c:v>
                </c:pt>
                <c:pt idx="79">
                  <c:v>13260.18198598492</c:v>
                </c:pt>
                <c:pt idx="80">
                  <c:v>14280.19598490684</c:v>
                </c:pt>
                <c:pt idx="81">
                  <c:v>15300.20998382876</c:v>
                </c:pt>
                <c:pt idx="82">
                  <c:v>16320.22398275067</c:v>
                </c:pt>
                <c:pt idx="83">
                  <c:v>17340.2379816726</c:v>
                </c:pt>
                <c:pt idx="84">
                  <c:v>18360.2519805945</c:v>
                </c:pt>
                <c:pt idx="85">
                  <c:v>19380.26597951643</c:v>
                </c:pt>
                <c:pt idx="86">
                  <c:v>20400.27997843834</c:v>
                </c:pt>
                <c:pt idx="87">
                  <c:v>21420.29397736026</c:v>
                </c:pt>
                <c:pt idx="88">
                  <c:v>22440.30797628218</c:v>
                </c:pt>
                <c:pt idx="89">
                  <c:v>23460.3219752041</c:v>
                </c:pt>
                <c:pt idx="90">
                  <c:v>24480.33597412601</c:v>
                </c:pt>
                <c:pt idx="91">
                  <c:v>25500.34997304793</c:v>
                </c:pt>
                <c:pt idx="92">
                  <c:v>26520.36397196984</c:v>
                </c:pt>
                <c:pt idx="93">
                  <c:v>27030.3709714308</c:v>
                </c:pt>
                <c:pt idx="94">
                  <c:v>27030.3709714308</c:v>
                </c:pt>
                <c:pt idx="95">
                  <c:v>27030.3709714308</c:v>
                </c:pt>
                <c:pt idx="96">
                  <c:v>27030.3709714308</c:v>
                </c:pt>
                <c:pt idx="97">
                  <c:v>27030.3709714308</c:v>
                </c:pt>
                <c:pt idx="98">
                  <c:v>27030.3709714308</c:v>
                </c:pt>
                <c:pt idx="99">
                  <c:v>27030.3709714308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1102.715811876959</c:v>
                </c:pt>
                <c:pt idx="1">
                  <c:v>1102.715811876959</c:v>
                </c:pt>
                <c:pt idx="2">
                  <c:v>1102.715811876959</c:v>
                </c:pt>
                <c:pt idx="3">
                  <c:v>1102.715811876959</c:v>
                </c:pt>
                <c:pt idx="4">
                  <c:v>1102.715811876959</c:v>
                </c:pt>
                <c:pt idx="5">
                  <c:v>1102.715811876959</c:v>
                </c:pt>
                <c:pt idx="6">
                  <c:v>1102.715811876959</c:v>
                </c:pt>
                <c:pt idx="7">
                  <c:v>1102.715811876959</c:v>
                </c:pt>
                <c:pt idx="8">
                  <c:v>1102.715811876959</c:v>
                </c:pt>
                <c:pt idx="9">
                  <c:v>1102.715811876959</c:v>
                </c:pt>
                <c:pt idx="10">
                  <c:v>1102.715811876959</c:v>
                </c:pt>
                <c:pt idx="11">
                  <c:v>1112.929124552632</c:v>
                </c:pt>
                <c:pt idx="12">
                  <c:v>1123.142437228305</c:v>
                </c:pt>
                <c:pt idx="13">
                  <c:v>1133.355749903977</c:v>
                </c:pt>
                <c:pt idx="14">
                  <c:v>1143.569062579649</c:v>
                </c:pt>
                <c:pt idx="15">
                  <c:v>1153.782375255322</c:v>
                </c:pt>
                <c:pt idx="16">
                  <c:v>1163.995687930995</c:v>
                </c:pt>
                <c:pt idx="17">
                  <c:v>1174.209000606667</c:v>
                </c:pt>
                <c:pt idx="18">
                  <c:v>1184.422313282339</c:v>
                </c:pt>
                <c:pt idx="19">
                  <c:v>1194.635625958012</c:v>
                </c:pt>
                <c:pt idx="20">
                  <c:v>1204.848938633685</c:v>
                </c:pt>
                <c:pt idx="21">
                  <c:v>1215.062251309357</c:v>
                </c:pt>
                <c:pt idx="22">
                  <c:v>1225.27556398503</c:v>
                </c:pt>
                <c:pt idx="23">
                  <c:v>1235.488876660702</c:v>
                </c:pt>
                <c:pt idx="24">
                  <c:v>1245.702189336375</c:v>
                </c:pt>
                <c:pt idx="25">
                  <c:v>1255.915502012047</c:v>
                </c:pt>
                <c:pt idx="26">
                  <c:v>1266.12881468772</c:v>
                </c:pt>
                <c:pt idx="27">
                  <c:v>1276.342127363392</c:v>
                </c:pt>
                <c:pt idx="28">
                  <c:v>1286.555440039065</c:v>
                </c:pt>
                <c:pt idx="29">
                  <c:v>1296.768752714737</c:v>
                </c:pt>
                <c:pt idx="30">
                  <c:v>1306.98206539041</c:v>
                </c:pt>
                <c:pt idx="31">
                  <c:v>1317.195378066082</c:v>
                </c:pt>
                <c:pt idx="32">
                  <c:v>1327.408690741755</c:v>
                </c:pt>
                <c:pt idx="33">
                  <c:v>1337.622003417427</c:v>
                </c:pt>
                <c:pt idx="34">
                  <c:v>1383.001751543393</c:v>
                </c:pt>
                <c:pt idx="35">
                  <c:v>1463.547935119653</c:v>
                </c:pt>
                <c:pt idx="36">
                  <c:v>1544.094118695913</c:v>
                </c:pt>
                <c:pt idx="37">
                  <c:v>1624.640302272172</c:v>
                </c:pt>
                <c:pt idx="38">
                  <c:v>1705.186485848432</c:v>
                </c:pt>
                <c:pt idx="39">
                  <c:v>1785.732669424692</c:v>
                </c:pt>
                <c:pt idx="40">
                  <c:v>1866.278853000951</c:v>
                </c:pt>
                <c:pt idx="41">
                  <c:v>1946.825036577211</c:v>
                </c:pt>
                <c:pt idx="42">
                  <c:v>2027.37122015347</c:v>
                </c:pt>
                <c:pt idx="43">
                  <c:v>2107.91740372973</c:v>
                </c:pt>
                <c:pt idx="44">
                  <c:v>2188.46358730599</c:v>
                </c:pt>
                <c:pt idx="45">
                  <c:v>2269.00977088225</c:v>
                </c:pt>
                <c:pt idx="46">
                  <c:v>2349.555954458509</c:v>
                </c:pt>
                <c:pt idx="47">
                  <c:v>2430.102138034769</c:v>
                </c:pt>
                <c:pt idx="48">
                  <c:v>2510.648321611028</c:v>
                </c:pt>
                <c:pt idx="49">
                  <c:v>2591.194505187288</c:v>
                </c:pt>
                <c:pt idx="50">
                  <c:v>2671.740688763548</c:v>
                </c:pt>
                <c:pt idx="51">
                  <c:v>2752.286872339807</c:v>
                </c:pt>
                <c:pt idx="52">
                  <c:v>2832.833055916067</c:v>
                </c:pt>
                <c:pt idx="53">
                  <c:v>2913.379239492327</c:v>
                </c:pt>
                <c:pt idx="54">
                  <c:v>2993.925423068586</c:v>
                </c:pt>
                <c:pt idx="55">
                  <c:v>3074.471606644846</c:v>
                </c:pt>
                <c:pt idx="56">
                  <c:v>3155.017790221105</c:v>
                </c:pt>
                <c:pt idx="57">
                  <c:v>3235.563973797365</c:v>
                </c:pt>
                <c:pt idx="58">
                  <c:v>3316.110157373625</c:v>
                </c:pt>
                <c:pt idx="59">
                  <c:v>3396.656340949885</c:v>
                </c:pt>
                <c:pt idx="60">
                  <c:v>3477.202524526144</c:v>
                </c:pt>
                <c:pt idx="61">
                  <c:v>3557.748708102404</c:v>
                </c:pt>
                <c:pt idx="62">
                  <c:v>3638.294891678664</c:v>
                </c:pt>
                <c:pt idx="63">
                  <c:v>3718.841075254923</c:v>
                </c:pt>
                <c:pt idx="64">
                  <c:v>3799.387258831182</c:v>
                </c:pt>
                <c:pt idx="65">
                  <c:v>3879.933442407442</c:v>
                </c:pt>
                <c:pt idx="66">
                  <c:v>3960.479625983702</c:v>
                </c:pt>
                <c:pt idx="67">
                  <c:v>4085.60029232165</c:v>
                </c:pt>
                <c:pt idx="68">
                  <c:v>4210.720958659597</c:v>
                </c:pt>
                <c:pt idx="69">
                  <c:v>4335.841624997545</c:v>
                </c:pt>
                <c:pt idx="70">
                  <c:v>4460.962291335492</c:v>
                </c:pt>
                <c:pt idx="71">
                  <c:v>4586.08295767344</c:v>
                </c:pt>
                <c:pt idx="72">
                  <c:v>4711.203624011387</c:v>
                </c:pt>
                <c:pt idx="73">
                  <c:v>4836.324290349336</c:v>
                </c:pt>
                <c:pt idx="74">
                  <c:v>4961.444956687283</c:v>
                </c:pt>
                <c:pt idx="75">
                  <c:v>5086.56562302523</c:v>
                </c:pt>
                <c:pt idx="76">
                  <c:v>5211.686289363177</c:v>
                </c:pt>
                <c:pt idx="77">
                  <c:v>5336.806955701126</c:v>
                </c:pt>
                <c:pt idx="78">
                  <c:v>5461.927622039073</c:v>
                </c:pt>
                <c:pt idx="79">
                  <c:v>5587.048288377021</c:v>
                </c:pt>
                <c:pt idx="80">
                  <c:v>5712.16895471497</c:v>
                </c:pt>
                <c:pt idx="81">
                  <c:v>5837.289621052916</c:v>
                </c:pt>
                <c:pt idx="82">
                  <c:v>5962.410287390863</c:v>
                </c:pt>
                <c:pt idx="83">
                  <c:v>6087.530953728811</c:v>
                </c:pt>
                <c:pt idx="84">
                  <c:v>6212.65162006676</c:v>
                </c:pt>
                <c:pt idx="85">
                  <c:v>6337.772286404706</c:v>
                </c:pt>
                <c:pt idx="86">
                  <c:v>6462.892952742654</c:v>
                </c:pt>
                <c:pt idx="87">
                  <c:v>6588.013619080602</c:v>
                </c:pt>
                <c:pt idx="88">
                  <c:v>6713.13428541855</c:v>
                </c:pt>
                <c:pt idx="89">
                  <c:v>6838.254951756496</c:v>
                </c:pt>
                <c:pt idx="90">
                  <c:v>6963.375618094445</c:v>
                </c:pt>
                <c:pt idx="91">
                  <c:v>7088.496284432392</c:v>
                </c:pt>
                <c:pt idx="92">
                  <c:v>7213.61695077034</c:v>
                </c:pt>
                <c:pt idx="93">
                  <c:v>7276.177283939313</c:v>
                </c:pt>
                <c:pt idx="94">
                  <c:v>7276.177283939313</c:v>
                </c:pt>
                <c:pt idx="95">
                  <c:v>7276.177283939313</c:v>
                </c:pt>
                <c:pt idx="96">
                  <c:v>7276.177283939313</c:v>
                </c:pt>
                <c:pt idx="97">
                  <c:v>7276.177283939313</c:v>
                </c:pt>
                <c:pt idx="98">
                  <c:v>7276.177283939313</c:v>
                </c:pt>
                <c:pt idx="99">
                  <c:v>7276.177283939313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1400.053745067203</c:v>
                </c:pt>
                <c:pt idx="1">
                  <c:v>1400.053745067203</c:v>
                </c:pt>
                <c:pt idx="2">
                  <c:v>1400.053745067203</c:v>
                </c:pt>
                <c:pt idx="3">
                  <c:v>1400.053745067203</c:v>
                </c:pt>
                <c:pt idx="4">
                  <c:v>1400.053745067203</c:v>
                </c:pt>
                <c:pt idx="5">
                  <c:v>1400.053745067203</c:v>
                </c:pt>
                <c:pt idx="6">
                  <c:v>1400.053745067203</c:v>
                </c:pt>
                <c:pt idx="7">
                  <c:v>1400.053745067203</c:v>
                </c:pt>
                <c:pt idx="8">
                  <c:v>1400.053745067203</c:v>
                </c:pt>
                <c:pt idx="9">
                  <c:v>1400.053745067203</c:v>
                </c:pt>
                <c:pt idx="10">
                  <c:v>1400.053745067203</c:v>
                </c:pt>
                <c:pt idx="11">
                  <c:v>1594.671145090729</c:v>
                </c:pt>
                <c:pt idx="12">
                  <c:v>1789.288545114255</c:v>
                </c:pt>
                <c:pt idx="13">
                  <c:v>1983.905945137781</c:v>
                </c:pt>
                <c:pt idx="14">
                  <c:v>2178.523345161307</c:v>
                </c:pt>
                <c:pt idx="15">
                  <c:v>2373.140745184834</c:v>
                </c:pt>
                <c:pt idx="16">
                  <c:v>2567.75814520836</c:v>
                </c:pt>
                <c:pt idx="17">
                  <c:v>2762.375545231885</c:v>
                </c:pt>
                <c:pt idx="18">
                  <c:v>2956.992945255412</c:v>
                </c:pt>
                <c:pt idx="19">
                  <c:v>3151.610345278938</c:v>
                </c:pt>
                <c:pt idx="20">
                  <c:v>3346.227745302464</c:v>
                </c:pt>
                <c:pt idx="21">
                  <c:v>3540.84514532599</c:v>
                </c:pt>
                <c:pt idx="22">
                  <c:v>3735.462545349515</c:v>
                </c:pt>
                <c:pt idx="23">
                  <c:v>3930.079945373041</c:v>
                </c:pt>
                <c:pt idx="24">
                  <c:v>4124.697345396567</c:v>
                </c:pt>
                <c:pt idx="25">
                  <c:v>4319.314745420094</c:v>
                </c:pt>
                <c:pt idx="26">
                  <c:v>4513.93214544362</c:v>
                </c:pt>
                <c:pt idx="27">
                  <c:v>4708.549545467145</c:v>
                </c:pt>
                <c:pt idx="28">
                  <c:v>4903.166945490672</c:v>
                </c:pt>
                <c:pt idx="29">
                  <c:v>5097.784345514198</c:v>
                </c:pt>
                <c:pt idx="30">
                  <c:v>5292.401745537724</c:v>
                </c:pt>
                <c:pt idx="31">
                  <c:v>5487.01914556125</c:v>
                </c:pt>
                <c:pt idx="32">
                  <c:v>5681.636545584776</c:v>
                </c:pt>
                <c:pt idx="33">
                  <c:v>5876.253945608302</c:v>
                </c:pt>
                <c:pt idx="34">
                  <c:v>6130.560125408797</c:v>
                </c:pt>
                <c:pt idx="35">
                  <c:v>6444.555084986263</c:v>
                </c:pt>
                <c:pt idx="36">
                  <c:v>6758.550044563728</c:v>
                </c:pt>
                <c:pt idx="37">
                  <c:v>7072.545004141192</c:v>
                </c:pt>
                <c:pt idx="38">
                  <c:v>7386.539963718657</c:v>
                </c:pt>
                <c:pt idx="39">
                  <c:v>7700.534923296123</c:v>
                </c:pt>
                <c:pt idx="40">
                  <c:v>8014.529882873586</c:v>
                </c:pt>
                <c:pt idx="41">
                  <c:v>8328.52484245105</c:v>
                </c:pt>
                <c:pt idx="42">
                  <c:v>8642.519802028517</c:v>
                </c:pt>
                <c:pt idx="43">
                  <c:v>8956.51476160598</c:v>
                </c:pt>
                <c:pt idx="44">
                  <c:v>9270.509721183447</c:v>
                </c:pt>
                <c:pt idx="45">
                  <c:v>9584.504680760912</c:v>
                </c:pt>
                <c:pt idx="46">
                  <c:v>9898.499640338377</c:v>
                </c:pt>
                <c:pt idx="47">
                  <c:v>10212.49459991584</c:v>
                </c:pt>
                <c:pt idx="48">
                  <c:v>10526.48955949331</c:v>
                </c:pt>
                <c:pt idx="49">
                  <c:v>10840.48451907077</c:v>
                </c:pt>
                <c:pt idx="50">
                  <c:v>11154.47947864824</c:v>
                </c:pt>
                <c:pt idx="51">
                  <c:v>11468.4744382257</c:v>
                </c:pt>
                <c:pt idx="52">
                  <c:v>11782.46939780317</c:v>
                </c:pt>
                <c:pt idx="53">
                  <c:v>12096.46435738063</c:v>
                </c:pt>
                <c:pt idx="54">
                  <c:v>12410.4593169581</c:v>
                </c:pt>
                <c:pt idx="55">
                  <c:v>12724.45427653556</c:v>
                </c:pt>
                <c:pt idx="56">
                  <c:v>13038.44923611303</c:v>
                </c:pt>
                <c:pt idx="57">
                  <c:v>13352.44419569049</c:v>
                </c:pt>
                <c:pt idx="58">
                  <c:v>13666.43915526796</c:v>
                </c:pt>
                <c:pt idx="59">
                  <c:v>13980.43411484542</c:v>
                </c:pt>
                <c:pt idx="60">
                  <c:v>14294.42907442289</c:v>
                </c:pt>
                <c:pt idx="61">
                  <c:v>14608.42403400035</c:v>
                </c:pt>
                <c:pt idx="62">
                  <c:v>14922.41899357782</c:v>
                </c:pt>
                <c:pt idx="63">
                  <c:v>15236.41395315528</c:v>
                </c:pt>
                <c:pt idx="64">
                  <c:v>15550.40891273275</c:v>
                </c:pt>
                <c:pt idx="65">
                  <c:v>15864.40387231021</c:v>
                </c:pt>
                <c:pt idx="66">
                  <c:v>16178.39883188768</c:v>
                </c:pt>
                <c:pt idx="67">
                  <c:v>17483.94161135495</c:v>
                </c:pt>
                <c:pt idx="68">
                  <c:v>18789.48439082223</c:v>
                </c:pt>
                <c:pt idx="69">
                  <c:v>20095.02717028951</c:v>
                </c:pt>
                <c:pt idx="70">
                  <c:v>21400.56994975679</c:v>
                </c:pt>
                <c:pt idx="71">
                  <c:v>22706.11272922407</c:v>
                </c:pt>
                <c:pt idx="72">
                  <c:v>24011.65550869135</c:v>
                </c:pt>
                <c:pt idx="73">
                  <c:v>25317.19828815863</c:v>
                </c:pt>
                <c:pt idx="74">
                  <c:v>26622.74106762591</c:v>
                </c:pt>
                <c:pt idx="75">
                  <c:v>27928.28384709319</c:v>
                </c:pt>
                <c:pt idx="76">
                  <c:v>29233.82662656047</c:v>
                </c:pt>
                <c:pt idx="77">
                  <c:v>30539.36940602774</c:v>
                </c:pt>
                <c:pt idx="78">
                  <c:v>31844.91218549502</c:v>
                </c:pt>
                <c:pt idx="79">
                  <c:v>33150.4549649623</c:v>
                </c:pt>
                <c:pt idx="80">
                  <c:v>34455.99774442958</c:v>
                </c:pt>
                <c:pt idx="81">
                  <c:v>35761.54052389685</c:v>
                </c:pt>
                <c:pt idx="82">
                  <c:v>37067.08330336414</c:v>
                </c:pt>
                <c:pt idx="83">
                  <c:v>38372.62608283142</c:v>
                </c:pt>
                <c:pt idx="84">
                  <c:v>39678.1688622987</c:v>
                </c:pt>
                <c:pt idx="85">
                  <c:v>40983.71164176598</c:v>
                </c:pt>
                <c:pt idx="86">
                  <c:v>42289.25442123326</c:v>
                </c:pt>
                <c:pt idx="87">
                  <c:v>43594.79720070053</c:v>
                </c:pt>
                <c:pt idx="88">
                  <c:v>44900.33998016781</c:v>
                </c:pt>
                <c:pt idx="89">
                  <c:v>46205.88275963509</c:v>
                </c:pt>
                <c:pt idx="90">
                  <c:v>47511.42553910237</c:v>
                </c:pt>
                <c:pt idx="91">
                  <c:v>48816.96831856965</c:v>
                </c:pt>
                <c:pt idx="92">
                  <c:v>50122.51109803692</c:v>
                </c:pt>
                <c:pt idx="93">
                  <c:v>50775.28248777056</c:v>
                </c:pt>
                <c:pt idx="94">
                  <c:v>50775.28248777056</c:v>
                </c:pt>
                <c:pt idx="95">
                  <c:v>50775.28248777056</c:v>
                </c:pt>
                <c:pt idx="96">
                  <c:v>50775.28248777056</c:v>
                </c:pt>
                <c:pt idx="97">
                  <c:v>50775.28248777056</c:v>
                </c:pt>
                <c:pt idx="98">
                  <c:v>50775.28248777056</c:v>
                </c:pt>
                <c:pt idx="99">
                  <c:v>50775.28248777056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75.64474943336765</c:v>
                </c:pt>
                <c:pt idx="12">
                  <c:v>151.2894988667353</c:v>
                </c:pt>
                <c:pt idx="13">
                  <c:v>226.934248300103</c:v>
                </c:pt>
                <c:pt idx="14">
                  <c:v>302.5789977334706</c:v>
                </c:pt>
                <c:pt idx="15">
                  <c:v>378.2237471668383</c:v>
                </c:pt>
                <c:pt idx="16">
                  <c:v>453.868496600206</c:v>
                </c:pt>
                <c:pt idx="17">
                  <c:v>529.5132460335736</c:v>
                </c:pt>
                <c:pt idx="18">
                  <c:v>605.1579954669412</c:v>
                </c:pt>
                <c:pt idx="19">
                  <c:v>680.8027449003089</c:v>
                </c:pt>
                <c:pt idx="20">
                  <c:v>756.4474943336766</c:v>
                </c:pt>
                <c:pt idx="21">
                  <c:v>832.0922437670442</c:v>
                </c:pt>
                <c:pt idx="22">
                  <c:v>907.736993200412</c:v>
                </c:pt>
                <c:pt idx="23">
                  <c:v>983.3817426337794</c:v>
                </c:pt>
                <c:pt idx="24">
                  <c:v>1059.026492067147</c:v>
                </c:pt>
                <c:pt idx="25">
                  <c:v>1134.671241500515</c:v>
                </c:pt>
                <c:pt idx="26">
                  <c:v>1210.315990933882</c:v>
                </c:pt>
                <c:pt idx="27">
                  <c:v>1285.96074036725</c:v>
                </c:pt>
                <c:pt idx="28">
                  <c:v>1361.605489800618</c:v>
                </c:pt>
                <c:pt idx="29">
                  <c:v>1437.250239233985</c:v>
                </c:pt>
                <c:pt idx="30">
                  <c:v>1512.894988667353</c:v>
                </c:pt>
                <c:pt idx="31">
                  <c:v>1588.539738100721</c:v>
                </c:pt>
                <c:pt idx="32">
                  <c:v>1664.184487534088</c:v>
                </c:pt>
                <c:pt idx="33">
                  <c:v>1739.829236967456</c:v>
                </c:pt>
                <c:pt idx="34">
                  <c:v>1755.912461372858</c:v>
                </c:pt>
                <c:pt idx="35">
                  <c:v>1712.434160750295</c:v>
                </c:pt>
                <c:pt idx="36">
                  <c:v>1668.955860127732</c:v>
                </c:pt>
                <c:pt idx="37">
                  <c:v>1625.47755950517</c:v>
                </c:pt>
                <c:pt idx="38">
                  <c:v>1581.999258882606</c:v>
                </c:pt>
                <c:pt idx="39">
                  <c:v>1538.520958260043</c:v>
                </c:pt>
                <c:pt idx="40">
                  <c:v>1495.04265763748</c:v>
                </c:pt>
                <c:pt idx="41">
                  <c:v>1451.564357014918</c:v>
                </c:pt>
                <c:pt idx="42">
                  <c:v>1408.086056392355</c:v>
                </c:pt>
                <c:pt idx="43">
                  <c:v>1364.607755769792</c:v>
                </c:pt>
                <c:pt idx="44">
                  <c:v>1321.129455147228</c:v>
                </c:pt>
                <c:pt idx="45">
                  <c:v>1277.651154524665</c:v>
                </c:pt>
                <c:pt idx="46">
                  <c:v>1234.172853902102</c:v>
                </c:pt>
                <c:pt idx="47">
                  <c:v>1190.694553279539</c:v>
                </c:pt>
                <c:pt idx="48">
                  <c:v>1147.216252656976</c:v>
                </c:pt>
                <c:pt idx="49">
                  <c:v>1103.737952034413</c:v>
                </c:pt>
                <c:pt idx="50">
                  <c:v>1060.25965141185</c:v>
                </c:pt>
                <c:pt idx="51">
                  <c:v>1016.781350789288</c:v>
                </c:pt>
                <c:pt idx="52">
                  <c:v>973.3030501667246</c:v>
                </c:pt>
                <c:pt idx="53">
                  <c:v>929.8247495441615</c:v>
                </c:pt>
                <c:pt idx="54">
                  <c:v>886.3464489215985</c:v>
                </c:pt>
                <c:pt idx="55">
                  <c:v>842.8681482990355</c:v>
                </c:pt>
                <c:pt idx="56">
                  <c:v>799.3898476764725</c:v>
                </c:pt>
                <c:pt idx="57">
                  <c:v>755.9115470539095</c:v>
                </c:pt>
                <c:pt idx="58">
                  <c:v>712.4332464313466</c:v>
                </c:pt>
                <c:pt idx="59">
                  <c:v>668.9549458087836</c:v>
                </c:pt>
                <c:pt idx="60">
                  <c:v>625.4766451862206</c:v>
                </c:pt>
                <c:pt idx="61">
                  <c:v>581.9983445636576</c:v>
                </c:pt>
                <c:pt idx="62">
                  <c:v>538.5200439410946</c:v>
                </c:pt>
                <c:pt idx="63">
                  <c:v>495.0417433185316</c:v>
                </c:pt>
                <c:pt idx="64">
                  <c:v>451.5634426959686</c:v>
                </c:pt>
                <c:pt idx="65">
                  <c:v>408.0851420734057</c:v>
                </c:pt>
                <c:pt idx="66">
                  <c:v>364.6068414508427</c:v>
                </c:pt>
                <c:pt idx="67">
                  <c:v>350.8480927168485</c:v>
                </c:pt>
                <c:pt idx="68">
                  <c:v>337.0893439828545</c:v>
                </c:pt>
                <c:pt idx="69">
                  <c:v>323.3305952488604</c:v>
                </c:pt>
                <c:pt idx="70">
                  <c:v>309.5718465148663</c:v>
                </c:pt>
                <c:pt idx="71">
                  <c:v>295.8130977808723</c:v>
                </c:pt>
                <c:pt idx="72">
                  <c:v>282.0543490468782</c:v>
                </c:pt>
                <c:pt idx="73">
                  <c:v>268.2956003128842</c:v>
                </c:pt>
                <c:pt idx="74">
                  <c:v>254.5368515788901</c:v>
                </c:pt>
                <c:pt idx="75">
                  <c:v>240.778102844896</c:v>
                </c:pt>
                <c:pt idx="76">
                  <c:v>227.019354110902</c:v>
                </c:pt>
                <c:pt idx="77">
                  <c:v>213.2606053769079</c:v>
                </c:pt>
                <c:pt idx="78">
                  <c:v>199.5018566429139</c:v>
                </c:pt>
                <c:pt idx="79">
                  <c:v>185.7431079089198</c:v>
                </c:pt>
                <c:pt idx="80">
                  <c:v>171.9843591749257</c:v>
                </c:pt>
                <c:pt idx="81">
                  <c:v>158.2256104409317</c:v>
                </c:pt>
                <c:pt idx="82">
                  <c:v>144.4668617069376</c:v>
                </c:pt>
                <c:pt idx="83">
                  <c:v>130.7081129729436</c:v>
                </c:pt>
                <c:pt idx="84">
                  <c:v>116.9493642389495</c:v>
                </c:pt>
                <c:pt idx="85">
                  <c:v>103.1906155049554</c:v>
                </c:pt>
                <c:pt idx="86">
                  <c:v>89.4318667709614</c:v>
                </c:pt>
                <c:pt idx="87">
                  <c:v>75.67311803696737</c:v>
                </c:pt>
                <c:pt idx="88">
                  <c:v>61.91436930297328</c:v>
                </c:pt>
                <c:pt idx="89">
                  <c:v>48.1556205689792</c:v>
                </c:pt>
                <c:pt idx="90">
                  <c:v>34.39687183498517</c:v>
                </c:pt>
                <c:pt idx="91">
                  <c:v>20.63812310099109</c:v>
                </c:pt>
                <c:pt idx="92">
                  <c:v>6.879374366997069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3570.612539872522</c:v>
                </c:pt>
                <c:pt idx="68">
                  <c:v>7141.225079745045</c:v>
                </c:pt>
                <c:pt idx="69">
                  <c:v>10711.83761961757</c:v>
                </c:pt>
                <c:pt idx="70">
                  <c:v>14282.45015949009</c:v>
                </c:pt>
                <c:pt idx="71">
                  <c:v>17853.06269936261</c:v>
                </c:pt>
                <c:pt idx="72">
                  <c:v>21423.67523923514</c:v>
                </c:pt>
                <c:pt idx="73">
                  <c:v>24994.28777910766</c:v>
                </c:pt>
                <c:pt idx="74">
                  <c:v>28564.90031898018</c:v>
                </c:pt>
                <c:pt idx="75">
                  <c:v>32135.5128588527</c:v>
                </c:pt>
                <c:pt idx="76">
                  <c:v>35706.12539872523</c:v>
                </c:pt>
                <c:pt idx="77">
                  <c:v>39276.73793859775</c:v>
                </c:pt>
                <c:pt idx="78">
                  <c:v>42847.35047847027</c:v>
                </c:pt>
                <c:pt idx="79">
                  <c:v>46417.9630183428</c:v>
                </c:pt>
                <c:pt idx="80">
                  <c:v>49988.57555821532</c:v>
                </c:pt>
                <c:pt idx="81">
                  <c:v>53559.18809808783</c:v>
                </c:pt>
                <c:pt idx="82">
                  <c:v>57129.80063796036</c:v>
                </c:pt>
                <c:pt idx="83">
                  <c:v>60700.41317783289</c:v>
                </c:pt>
                <c:pt idx="84">
                  <c:v>64271.02571770541</c:v>
                </c:pt>
                <c:pt idx="85">
                  <c:v>67841.63825757793</c:v>
                </c:pt>
                <c:pt idx="86">
                  <c:v>71412.25079745046</c:v>
                </c:pt>
                <c:pt idx="87">
                  <c:v>74982.86333732298</c:v>
                </c:pt>
                <c:pt idx="88">
                  <c:v>78553.47587719549</c:v>
                </c:pt>
                <c:pt idx="89">
                  <c:v>82124.08841706802</c:v>
                </c:pt>
                <c:pt idx="90">
                  <c:v>85694.70095694054</c:v>
                </c:pt>
                <c:pt idx="91">
                  <c:v>89265.31349681307</c:v>
                </c:pt>
                <c:pt idx="92">
                  <c:v>92835.9260366856</c:v>
                </c:pt>
                <c:pt idx="93">
                  <c:v>94621.23230662185</c:v>
                </c:pt>
                <c:pt idx="94">
                  <c:v>94621.23230662185</c:v>
                </c:pt>
                <c:pt idx="95">
                  <c:v>94621.23230662185</c:v>
                </c:pt>
                <c:pt idx="96">
                  <c:v>94621.23230662185</c:v>
                </c:pt>
                <c:pt idx="97">
                  <c:v>94621.23230662185</c:v>
                </c:pt>
                <c:pt idx="98">
                  <c:v>94621.23230662185</c:v>
                </c:pt>
                <c:pt idx="99">
                  <c:v>94621.23230662185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919.0096377877022</c:v>
                </c:pt>
                <c:pt idx="35">
                  <c:v>2757.028913363107</c:v>
                </c:pt>
                <c:pt idx="36">
                  <c:v>4595.048188938511</c:v>
                </c:pt>
                <c:pt idx="37">
                  <c:v>6433.067464513915</c:v>
                </c:pt>
                <c:pt idx="38">
                  <c:v>8271.08674008932</c:v>
                </c:pt>
                <c:pt idx="39">
                  <c:v>10109.10601566472</c:v>
                </c:pt>
                <c:pt idx="40">
                  <c:v>11947.12529124013</c:v>
                </c:pt>
                <c:pt idx="41">
                  <c:v>13785.14456681553</c:v>
                </c:pt>
                <c:pt idx="42">
                  <c:v>15623.16384239094</c:v>
                </c:pt>
                <c:pt idx="43">
                  <c:v>17461.18311796634</c:v>
                </c:pt>
                <c:pt idx="44">
                  <c:v>19299.20239354175</c:v>
                </c:pt>
                <c:pt idx="45">
                  <c:v>21137.22166911715</c:v>
                </c:pt>
                <c:pt idx="46">
                  <c:v>22975.24094469256</c:v>
                </c:pt>
                <c:pt idx="47">
                  <c:v>24813.26022026796</c:v>
                </c:pt>
                <c:pt idx="48">
                  <c:v>26651.27949584337</c:v>
                </c:pt>
                <c:pt idx="49">
                  <c:v>28489.29877141877</c:v>
                </c:pt>
                <c:pt idx="50">
                  <c:v>30327.31804699417</c:v>
                </c:pt>
                <c:pt idx="51">
                  <c:v>32165.33732256958</c:v>
                </c:pt>
                <c:pt idx="52">
                  <c:v>34003.35659814498</c:v>
                </c:pt>
                <c:pt idx="53">
                  <c:v>35841.37587372039</c:v>
                </c:pt>
                <c:pt idx="54">
                  <c:v>37679.39514929579</c:v>
                </c:pt>
                <c:pt idx="55">
                  <c:v>39517.4144248712</c:v>
                </c:pt>
                <c:pt idx="56">
                  <c:v>41355.43370044661</c:v>
                </c:pt>
                <c:pt idx="57">
                  <c:v>43193.452976022</c:v>
                </c:pt>
                <c:pt idx="58">
                  <c:v>45031.47225159741</c:v>
                </c:pt>
                <c:pt idx="59">
                  <c:v>46869.49152717282</c:v>
                </c:pt>
                <c:pt idx="60">
                  <c:v>48707.51080274822</c:v>
                </c:pt>
                <c:pt idx="61">
                  <c:v>50545.53007832362</c:v>
                </c:pt>
                <c:pt idx="62">
                  <c:v>52383.54935389902</c:v>
                </c:pt>
                <c:pt idx="63">
                  <c:v>54221.56862947443</c:v>
                </c:pt>
                <c:pt idx="64">
                  <c:v>56059.58790504984</c:v>
                </c:pt>
                <c:pt idx="65">
                  <c:v>57897.60718062524</c:v>
                </c:pt>
                <c:pt idx="66">
                  <c:v>59735.62645620065</c:v>
                </c:pt>
                <c:pt idx="67">
                  <c:v>57481.4518729478</c:v>
                </c:pt>
                <c:pt idx="68">
                  <c:v>55227.27728969494</c:v>
                </c:pt>
                <c:pt idx="69">
                  <c:v>52973.10270644208</c:v>
                </c:pt>
                <c:pt idx="70">
                  <c:v>50718.92812318923</c:v>
                </c:pt>
                <c:pt idx="71">
                  <c:v>48464.75353993637</c:v>
                </c:pt>
                <c:pt idx="72">
                  <c:v>46210.57895668352</c:v>
                </c:pt>
                <c:pt idx="73">
                  <c:v>43956.40437343066</c:v>
                </c:pt>
                <c:pt idx="74">
                  <c:v>41702.22979017781</c:v>
                </c:pt>
                <c:pt idx="75">
                  <c:v>39448.05520692495</c:v>
                </c:pt>
                <c:pt idx="76">
                  <c:v>37193.8806236721</c:v>
                </c:pt>
                <c:pt idx="77">
                  <c:v>34939.70604041925</c:v>
                </c:pt>
                <c:pt idx="78">
                  <c:v>32685.53145716639</c:v>
                </c:pt>
                <c:pt idx="79">
                  <c:v>30431.35687391354</c:v>
                </c:pt>
                <c:pt idx="80">
                  <c:v>28177.18229066068</c:v>
                </c:pt>
                <c:pt idx="81">
                  <c:v>25923.00770740783</c:v>
                </c:pt>
                <c:pt idx="82">
                  <c:v>23668.83312415497</c:v>
                </c:pt>
                <c:pt idx="83">
                  <c:v>21414.65854090212</c:v>
                </c:pt>
                <c:pt idx="84">
                  <c:v>19160.48395764926</c:v>
                </c:pt>
                <c:pt idx="85">
                  <c:v>16906.30937439641</c:v>
                </c:pt>
                <c:pt idx="86">
                  <c:v>14652.13479114356</c:v>
                </c:pt>
                <c:pt idx="87">
                  <c:v>12397.9602078907</c:v>
                </c:pt>
                <c:pt idx="88">
                  <c:v>10143.78562463785</c:v>
                </c:pt>
                <c:pt idx="89">
                  <c:v>7889.61104138499</c:v>
                </c:pt>
                <c:pt idx="90">
                  <c:v>5635.436458132135</c:v>
                </c:pt>
                <c:pt idx="91">
                  <c:v>3381.261874879281</c:v>
                </c:pt>
                <c:pt idx="92">
                  <c:v>1127.087291626427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41105.57795517307</c:v>
                </c:pt>
                <c:pt idx="1">
                  <c:v>41105.57795517307</c:v>
                </c:pt>
                <c:pt idx="2">
                  <c:v>41105.57795517307</c:v>
                </c:pt>
                <c:pt idx="3">
                  <c:v>41105.57795517307</c:v>
                </c:pt>
                <c:pt idx="4">
                  <c:v>41105.57795517307</c:v>
                </c:pt>
                <c:pt idx="5">
                  <c:v>41105.57795517307</c:v>
                </c:pt>
                <c:pt idx="6">
                  <c:v>41105.57795517307</c:v>
                </c:pt>
                <c:pt idx="7">
                  <c:v>41105.57795517307</c:v>
                </c:pt>
                <c:pt idx="8">
                  <c:v>41105.57795517307</c:v>
                </c:pt>
                <c:pt idx="9">
                  <c:v>41105.57795517307</c:v>
                </c:pt>
                <c:pt idx="10">
                  <c:v>41105.57795517307</c:v>
                </c:pt>
                <c:pt idx="11">
                  <c:v>41098.90535860084</c:v>
                </c:pt>
                <c:pt idx="12">
                  <c:v>41092.2327620286</c:v>
                </c:pt>
                <c:pt idx="13">
                  <c:v>41085.56016545637</c:v>
                </c:pt>
                <c:pt idx="14">
                  <c:v>41078.88756888413</c:v>
                </c:pt>
                <c:pt idx="15">
                  <c:v>41072.2149723119</c:v>
                </c:pt>
                <c:pt idx="16">
                  <c:v>41065.54237573966</c:v>
                </c:pt>
                <c:pt idx="17">
                  <c:v>41058.86977916743</c:v>
                </c:pt>
                <c:pt idx="18">
                  <c:v>41052.1971825952</c:v>
                </c:pt>
                <c:pt idx="19">
                  <c:v>41045.52458602296</c:v>
                </c:pt>
                <c:pt idx="20">
                  <c:v>41038.85198945072</c:v>
                </c:pt>
                <c:pt idx="21">
                  <c:v>41032.1793928785</c:v>
                </c:pt>
                <c:pt idx="22">
                  <c:v>41025.50679630625</c:v>
                </c:pt>
                <c:pt idx="23">
                  <c:v>41018.83419973402</c:v>
                </c:pt>
                <c:pt idx="24">
                  <c:v>41012.16160316179</c:v>
                </c:pt>
                <c:pt idx="25">
                  <c:v>41005.48900658955</c:v>
                </c:pt>
                <c:pt idx="26">
                  <c:v>40998.81641001732</c:v>
                </c:pt>
                <c:pt idx="27">
                  <c:v>40992.14381344508</c:v>
                </c:pt>
                <c:pt idx="28">
                  <c:v>40985.47121687284</c:v>
                </c:pt>
                <c:pt idx="29">
                  <c:v>40978.79862030061</c:v>
                </c:pt>
                <c:pt idx="30">
                  <c:v>40972.12602372838</c:v>
                </c:pt>
                <c:pt idx="31">
                  <c:v>40965.45342715614</c:v>
                </c:pt>
                <c:pt idx="32">
                  <c:v>40958.78083058391</c:v>
                </c:pt>
                <c:pt idx="33">
                  <c:v>40952.10823401167</c:v>
                </c:pt>
                <c:pt idx="34">
                  <c:v>41018.76983647038</c:v>
                </c:pt>
                <c:pt idx="35">
                  <c:v>41158.76563796004</c:v>
                </c:pt>
                <c:pt idx="36">
                  <c:v>41298.76143944971</c:v>
                </c:pt>
                <c:pt idx="37">
                  <c:v>41438.75724093936</c:v>
                </c:pt>
                <c:pt idx="38">
                  <c:v>41578.75304242902</c:v>
                </c:pt>
                <c:pt idx="39">
                  <c:v>41718.74884391869</c:v>
                </c:pt>
                <c:pt idx="40">
                  <c:v>41858.74464540835</c:v>
                </c:pt>
                <c:pt idx="41">
                  <c:v>41998.740446898</c:v>
                </c:pt>
                <c:pt idx="42">
                  <c:v>42138.73624838766</c:v>
                </c:pt>
                <c:pt idx="43">
                  <c:v>42278.73204987733</c:v>
                </c:pt>
                <c:pt idx="44">
                  <c:v>42418.72785136698</c:v>
                </c:pt>
                <c:pt idx="45">
                  <c:v>42558.72365285664</c:v>
                </c:pt>
                <c:pt idx="46">
                  <c:v>42698.7194543463</c:v>
                </c:pt>
                <c:pt idx="47">
                  <c:v>42838.71525583597</c:v>
                </c:pt>
                <c:pt idx="48">
                  <c:v>42978.71105732562</c:v>
                </c:pt>
                <c:pt idx="49">
                  <c:v>43118.70685881528</c:v>
                </c:pt>
                <c:pt idx="50">
                  <c:v>43258.70266030495</c:v>
                </c:pt>
                <c:pt idx="51">
                  <c:v>43398.6984617946</c:v>
                </c:pt>
                <c:pt idx="52">
                  <c:v>43538.69426328426</c:v>
                </c:pt>
                <c:pt idx="53">
                  <c:v>43678.69006477392</c:v>
                </c:pt>
                <c:pt idx="54">
                  <c:v>43818.68586626358</c:v>
                </c:pt>
                <c:pt idx="55">
                  <c:v>43958.68166775324</c:v>
                </c:pt>
                <c:pt idx="56">
                  <c:v>44098.6774692429</c:v>
                </c:pt>
                <c:pt idx="57">
                  <c:v>44238.67327073256</c:v>
                </c:pt>
                <c:pt idx="58">
                  <c:v>44378.66907222222</c:v>
                </c:pt>
                <c:pt idx="59">
                  <c:v>44518.66487371188</c:v>
                </c:pt>
                <c:pt idx="60">
                  <c:v>44658.66067520154</c:v>
                </c:pt>
                <c:pt idx="61">
                  <c:v>44798.65647669121</c:v>
                </c:pt>
                <c:pt idx="62">
                  <c:v>44938.65227818085</c:v>
                </c:pt>
                <c:pt idx="63">
                  <c:v>45078.64807967052</c:v>
                </c:pt>
                <c:pt idx="64">
                  <c:v>45218.64388116018</c:v>
                </c:pt>
                <c:pt idx="65">
                  <c:v>45358.63968264984</c:v>
                </c:pt>
                <c:pt idx="66">
                  <c:v>45498.6354841395</c:v>
                </c:pt>
                <c:pt idx="67">
                  <c:v>44255.75875808665</c:v>
                </c:pt>
                <c:pt idx="68">
                  <c:v>43012.8820320338</c:v>
                </c:pt>
                <c:pt idx="69">
                  <c:v>41770.00530598095</c:v>
                </c:pt>
                <c:pt idx="70">
                  <c:v>40527.1285799281</c:v>
                </c:pt>
                <c:pt idx="71">
                  <c:v>39284.25185387526</c:v>
                </c:pt>
                <c:pt idx="72">
                  <c:v>38041.37512782241</c:v>
                </c:pt>
                <c:pt idx="73">
                  <c:v>36798.49840176955</c:v>
                </c:pt>
                <c:pt idx="74">
                  <c:v>35555.62167571671</c:v>
                </c:pt>
                <c:pt idx="75">
                  <c:v>34312.74494966386</c:v>
                </c:pt>
                <c:pt idx="76">
                  <c:v>33069.86822361101</c:v>
                </c:pt>
                <c:pt idx="77">
                  <c:v>31826.99149755816</c:v>
                </c:pt>
                <c:pt idx="78">
                  <c:v>30584.11477150531</c:v>
                </c:pt>
                <c:pt idx="79">
                  <c:v>29341.23804545246</c:v>
                </c:pt>
                <c:pt idx="80">
                  <c:v>28098.36131939961</c:v>
                </c:pt>
                <c:pt idx="81">
                  <c:v>26855.48459334677</c:v>
                </c:pt>
                <c:pt idx="82">
                  <c:v>25612.60786729391</c:v>
                </c:pt>
                <c:pt idx="83">
                  <c:v>24369.73114124107</c:v>
                </c:pt>
                <c:pt idx="84">
                  <c:v>23126.85441518822</c:v>
                </c:pt>
                <c:pt idx="85">
                  <c:v>21883.97768913537</c:v>
                </c:pt>
                <c:pt idx="86">
                  <c:v>20641.10096308252</c:v>
                </c:pt>
                <c:pt idx="87">
                  <c:v>19398.22423702967</c:v>
                </c:pt>
                <c:pt idx="88">
                  <c:v>18155.34751097682</c:v>
                </c:pt>
                <c:pt idx="89">
                  <c:v>16912.47078492397</c:v>
                </c:pt>
                <c:pt idx="90">
                  <c:v>15669.59405887112</c:v>
                </c:pt>
                <c:pt idx="91">
                  <c:v>14426.71733281828</c:v>
                </c:pt>
                <c:pt idx="92">
                  <c:v>13183.84060676543</c:v>
                </c:pt>
                <c:pt idx="93">
                  <c:v>12562.402243739</c:v>
                </c:pt>
                <c:pt idx="94">
                  <c:v>12562.402243739</c:v>
                </c:pt>
                <c:pt idx="95">
                  <c:v>12562.402243739</c:v>
                </c:pt>
                <c:pt idx="96">
                  <c:v>12562.402243739</c:v>
                </c:pt>
                <c:pt idx="97">
                  <c:v>12562.402243739</c:v>
                </c:pt>
                <c:pt idx="98">
                  <c:v>12562.402243739</c:v>
                </c:pt>
                <c:pt idx="99">
                  <c:v>12562.402243739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2921.016412454685</c:v>
                </c:pt>
                <c:pt idx="1">
                  <c:v>2921.016412454685</c:v>
                </c:pt>
                <c:pt idx="2">
                  <c:v>2921.016412454685</c:v>
                </c:pt>
                <c:pt idx="3">
                  <c:v>2921.016412454685</c:v>
                </c:pt>
                <c:pt idx="4">
                  <c:v>2921.016412454685</c:v>
                </c:pt>
                <c:pt idx="5">
                  <c:v>2921.016412454685</c:v>
                </c:pt>
                <c:pt idx="6">
                  <c:v>2921.016412454685</c:v>
                </c:pt>
                <c:pt idx="7">
                  <c:v>2921.016412454685</c:v>
                </c:pt>
                <c:pt idx="8">
                  <c:v>2921.016412454685</c:v>
                </c:pt>
                <c:pt idx="9">
                  <c:v>2921.016412454685</c:v>
                </c:pt>
                <c:pt idx="10">
                  <c:v>2921.016412454685</c:v>
                </c:pt>
                <c:pt idx="11">
                  <c:v>2933.44626952896</c:v>
                </c:pt>
                <c:pt idx="12">
                  <c:v>2945.876126603235</c:v>
                </c:pt>
                <c:pt idx="13">
                  <c:v>2958.30598367751</c:v>
                </c:pt>
                <c:pt idx="14">
                  <c:v>2970.735840751786</c:v>
                </c:pt>
                <c:pt idx="15">
                  <c:v>2983.165697826061</c:v>
                </c:pt>
                <c:pt idx="16">
                  <c:v>2995.595554900336</c:v>
                </c:pt>
                <c:pt idx="17">
                  <c:v>3008.025411974612</c:v>
                </c:pt>
                <c:pt idx="18">
                  <c:v>3020.455269048887</c:v>
                </c:pt>
                <c:pt idx="19">
                  <c:v>3032.885126123162</c:v>
                </c:pt>
                <c:pt idx="20">
                  <c:v>3045.314983197437</c:v>
                </c:pt>
                <c:pt idx="21">
                  <c:v>3057.744840271713</c:v>
                </c:pt>
                <c:pt idx="22">
                  <c:v>3070.174697345988</c:v>
                </c:pt>
                <c:pt idx="23">
                  <c:v>3082.604554420263</c:v>
                </c:pt>
                <c:pt idx="24">
                  <c:v>3095.034411494539</c:v>
                </c:pt>
                <c:pt idx="25">
                  <c:v>3107.464268568814</c:v>
                </c:pt>
                <c:pt idx="26">
                  <c:v>3119.89412564309</c:v>
                </c:pt>
                <c:pt idx="27">
                  <c:v>3132.323982717365</c:v>
                </c:pt>
                <c:pt idx="28">
                  <c:v>3144.75383979164</c:v>
                </c:pt>
                <c:pt idx="29">
                  <c:v>3157.183696865915</c:v>
                </c:pt>
                <c:pt idx="30">
                  <c:v>3169.61355394019</c:v>
                </c:pt>
                <c:pt idx="31">
                  <c:v>3182.043411014466</c:v>
                </c:pt>
                <c:pt idx="32">
                  <c:v>3194.473268088741</c:v>
                </c:pt>
                <c:pt idx="33">
                  <c:v>3206.903125163017</c:v>
                </c:pt>
                <c:pt idx="34">
                  <c:v>3218.610563193659</c:v>
                </c:pt>
                <c:pt idx="35">
                  <c:v>3229.595582180668</c:v>
                </c:pt>
                <c:pt idx="36">
                  <c:v>3240.580601167677</c:v>
                </c:pt>
                <c:pt idx="37">
                  <c:v>3251.565620154686</c:v>
                </c:pt>
                <c:pt idx="38">
                  <c:v>3262.550639141695</c:v>
                </c:pt>
                <c:pt idx="39">
                  <c:v>3273.535658128704</c:v>
                </c:pt>
                <c:pt idx="40">
                  <c:v>3284.520677115713</c:v>
                </c:pt>
                <c:pt idx="41">
                  <c:v>3295.505696102722</c:v>
                </c:pt>
                <c:pt idx="42">
                  <c:v>3306.490715089731</c:v>
                </c:pt>
                <c:pt idx="43">
                  <c:v>3317.47573407674</c:v>
                </c:pt>
                <c:pt idx="44">
                  <c:v>3328.46075306375</c:v>
                </c:pt>
                <c:pt idx="45">
                  <c:v>3339.445772050758</c:v>
                </c:pt>
                <c:pt idx="46">
                  <c:v>3350.430791037767</c:v>
                </c:pt>
                <c:pt idx="47">
                  <c:v>3361.415810024776</c:v>
                </c:pt>
                <c:pt idx="48">
                  <c:v>3372.400829011785</c:v>
                </c:pt>
                <c:pt idx="49">
                  <c:v>3383.385847998794</c:v>
                </c:pt>
                <c:pt idx="50">
                  <c:v>3394.370866985803</c:v>
                </c:pt>
                <c:pt idx="51">
                  <c:v>3405.355885972813</c:v>
                </c:pt>
                <c:pt idx="52">
                  <c:v>3416.340904959822</c:v>
                </c:pt>
                <c:pt idx="53">
                  <c:v>3427.325923946831</c:v>
                </c:pt>
                <c:pt idx="54">
                  <c:v>3438.31094293384</c:v>
                </c:pt>
                <c:pt idx="55">
                  <c:v>3449.295961920849</c:v>
                </c:pt>
                <c:pt idx="56">
                  <c:v>3460.280980907858</c:v>
                </c:pt>
                <c:pt idx="57">
                  <c:v>3471.265999894867</c:v>
                </c:pt>
                <c:pt idx="58">
                  <c:v>3482.251018881876</c:v>
                </c:pt>
                <c:pt idx="59">
                  <c:v>3493.236037868885</c:v>
                </c:pt>
                <c:pt idx="60">
                  <c:v>3504.221056855894</c:v>
                </c:pt>
                <c:pt idx="61">
                  <c:v>3515.206075842903</c:v>
                </c:pt>
                <c:pt idx="62">
                  <c:v>3526.191094829912</c:v>
                </c:pt>
                <c:pt idx="63">
                  <c:v>3537.176113816921</c:v>
                </c:pt>
                <c:pt idx="64">
                  <c:v>3548.16113280393</c:v>
                </c:pt>
                <c:pt idx="65">
                  <c:v>3559.146151790939</c:v>
                </c:pt>
                <c:pt idx="66">
                  <c:v>3570.131170777948</c:v>
                </c:pt>
                <c:pt idx="67">
                  <c:v>3556.658977680673</c:v>
                </c:pt>
                <c:pt idx="68">
                  <c:v>3543.186784583398</c:v>
                </c:pt>
                <c:pt idx="69">
                  <c:v>3529.714591486123</c:v>
                </c:pt>
                <c:pt idx="70">
                  <c:v>3516.242398388847</c:v>
                </c:pt>
                <c:pt idx="71">
                  <c:v>3502.770205291572</c:v>
                </c:pt>
                <c:pt idx="72">
                  <c:v>3489.298012194297</c:v>
                </c:pt>
                <c:pt idx="73">
                  <c:v>3475.825819097021</c:v>
                </c:pt>
                <c:pt idx="74">
                  <c:v>3462.353625999746</c:v>
                </c:pt>
                <c:pt idx="75">
                  <c:v>3448.88143290247</c:v>
                </c:pt>
                <c:pt idx="76">
                  <c:v>3435.409239805196</c:v>
                </c:pt>
                <c:pt idx="77">
                  <c:v>3421.937046707921</c:v>
                </c:pt>
                <c:pt idx="78">
                  <c:v>3408.464853610645</c:v>
                </c:pt>
                <c:pt idx="79">
                  <c:v>3394.99266051337</c:v>
                </c:pt>
                <c:pt idx="80">
                  <c:v>3381.520467416095</c:v>
                </c:pt>
                <c:pt idx="81">
                  <c:v>3368.048274318819</c:v>
                </c:pt>
                <c:pt idx="82">
                  <c:v>3354.576081221544</c:v>
                </c:pt>
                <c:pt idx="83">
                  <c:v>3341.103888124269</c:v>
                </c:pt>
                <c:pt idx="84">
                  <c:v>3327.631695026994</c:v>
                </c:pt>
                <c:pt idx="85">
                  <c:v>3314.159501929718</c:v>
                </c:pt>
                <c:pt idx="86">
                  <c:v>3300.687308832443</c:v>
                </c:pt>
                <c:pt idx="87">
                  <c:v>3287.215115735168</c:v>
                </c:pt>
                <c:pt idx="88">
                  <c:v>3273.742922637893</c:v>
                </c:pt>
                <c:pt idx="89">
                  <c:v>3260.270729540618</c:v>
                </c:pt>
                <c:pt idx="90">
                  <c:v>3246.798536443343</c:v>
                </c:pt>
                <c:pt idx="91">
                  <c:v>3233.326343346067</c:v>
                </c:pt>
                <c:pt idx="92">
                  <c:v>3219.854150248792</c:v>
                </c:pt>
                <c:pt idx="93">
                  <c:v>3213.118053700154</c:v>
                </c:pt>
                <c:pt idx="94">
                  <c:v>3213.118053700154</c:v>
                </c:pt>
                <c:pt idx="95">
                  <c:v>3213.118053700154</c:v>
                </c:pt>
                <c:pt idx="96">
                  <c:v>3213.118053700154</c:v>
                </c:pt>
                <c:pt idx="97">
                  <c:v>3213.118053700154</c:v>
                </c:pt>
                <c:pt idx="98">
                  <c:v>3213.118053700154</c:v>
                </c:pt>
                <c:pt idx="99">
                  <c:v>3213.118053700154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346.9750217562294</c:v>
                </c:pt>
                <c:pt idx="12">
                  <c:v>693.9500435124587</c:v>
                </c:pt>
                <c:pt idx="13">
                  <c:v>1040.925065268688</c:v>
                </c:pt>
                <c:pt idx="14">
                  <c:v>1387.900087024917</c:v>
                </c:pt>
                <c:pt idx="15">
                  <c:v>1734.875108781147</c:v>
                </c:pt>
                <c:pt idx="16">
                  <c:v>2081.850130537376</c:v>
                </c:pt>
                <c:pt idx="17">
                  <c:v>2428.825152293605</c:v>
                </c:pt>
                <c:pt idx="18">
                  <c:v>2775.800174049835</c:v>
                </c:pt>
                <c:pt idx="19">
                  <c:v>3122.775195806064</c:v>
                </c:pt>
                <c:pt idx="20">
                  <c:v>3469.750217562293</c:v>
                </c:pt>
                <c:pt idx="21">
                  <c:v>3816.725239318523</c:v>
                </c:pt>
                <c:pt idx="22">
                  <c:v>4163.700261074752</c:v>
                </c:pt>
                <c:pt idx="23">
                  <c:v>4510.675282830982</c:v>
                </c:pt>
                <c:pt idx="24">
                  <c:v>4857.65030458721</c:v>
                </c:pt>
                <c:pt idx="25">
                  <c:v>5204.62532634344</c:v>
                </c:pt>
                <c:pt idx="26">
                  <c:v>5551.60034809967</c:v>
                </c:pt>
                <c:pt idx="27">
                  <c:v>5898.5753698559</c:v>
                </c:pt>
                <c:pt idx="28">
                  <c:v>6245.550391612129</c:v>
                </c:pt>
                <c:pt idx="29">
                  <c:v>6592.525413368358</c:v>
                </c:pt>
                <c:pt idx="30">
                  <c:v>6939.500435124587</c:v>
                </c:pt>
                <c:pt idx="31">
                  <c:v>7286.475456880817</c:v>
                </c:pt>
                <c:pt idx="32">
                  <c:v>7633.450478637046</c:v>
                </c:pt>
                <c:pt idx="33">
                  <c:v>7980.425500393276</c:v>
                </c:pt>
                <c:pt idx="34">
                  <c:v>8386.881954450573</c:v>
                </c:pt>
                <c:pt idx="35">
                  <c:v>8852.819840808937</c:v>
                </c:pt>
                <c:pt idx="36">
                  <c:v>9318.757727167303</c:v>
                </c:pt>
                <c:pt idx="37">
                  <c:v>9784.695613525668</c:v>
                </c:pt>
                <c:pt idx="38">
                  <c:v>10250.63349988403</c:v>
                </c:pt>
                <c:pt idx="39">
                  <c:v>10716.5713862424</c:v>
                </c:pt>
                <c:pt idx="40">
                  <c:v>11182.50927260076</c:v>
                </c:pt>
                <c:pt idx="41">
                  <c:v>11648.44715895913</c:v>
                </c:pt>
                <c:pt idx="42">
                  <c:v>12114.38504531749</c:v>
                </c:pt>
                <c:pt idx="43">
                  <c:v>12580.32293167586</c:v>
                </c:pt>
                <c:pt idx="44">
                  <c:v>13046.26081803422</c:v>
                </c:pt>
                <c:pt idx="45">
                  <c:v>13512.19870439259</c:v>
                </c:pt>
                <c:pt idx="46">
                  <c:v>13978.13659075095</c:v>
                </c:pt>
                <c:pt idx="47">
                  <c:v>14444.07447710932</c:v>
                </c:pt>
                <c:pt idx="48">
                  <c:v>14910.01236346769</c:v>
                </c:pt>
                <c:pt idx="49">
                  <c:v>15375.95024982605</c:v>
                </c:pt>
                <c:pt idx="50">
                  <c:v>15841.88813618441</c:v>
                </c:pt>
                <c:pt idx="51">
                  <c:v>16307.82602254278</c:v>
                </c:pt>
                <c:pt idx="52">
                  <c:v>16773.76390890114</c:v>
                </c:pt>
                <c:pt idx="53">
                  <c:v>17239.70179525951</c:v>
                </c:pt>
                <c:pt idx="54">
                  <c:v>17705.63968161787</c:v>
                </c:pt>
                <c:pt idx="55">
                  <c:v>18171.57756797624</c:v>
                </c:pt>
                <c:pt idx="56">
                  <c:v>18637.51545433461</c:v>
                </c:pt>
                <c:pt idx="57">
                  <c:v>19103.45334069297</c:v>
                </c:pt>
                <c:pt idx="58">
                  <c:v>19569.39122705134</c:v>
                </c:pt>
                <c:pt idx="59">
                  <c:v>20035.3291134097</c:v>
                </c:pt>
                <c:pt idx="60">
                  <c:v>20501.26699976806</c:v>
                </c:pt>
                <c:pt idx="61">
                  <c:v>20967.20488612643</c:v>
                </c:pt>
                <c:pt idx="62">
                  <c:v>21433.1427724848</c:v>
                </c:pt>
                <c:pt idx="63">
                  <c:v>21899.08065884316</c:v>
                </c:pt>
                <c:pt idx="64">
                  <c:v>22365.01854520153</c:v>
                </c:pt>
                <c:pt idx="65">
                  <c:v>22830.9564315599</c:v>
                </c:pt>
                <c:pt idx="66">
                  <c:v>23296.89431791826</c:v>
                </c:pt>
                <c:pt idx="67">
                  <c:v>22417.76623044964</c:v>
                </c:pt>
                <c:pt idx="68">
                  <c:v>21538.63814298103</c:v>
                </c:pt>
                <c:pt idx="69">
                  <c:v>20659.51005551242</c:v>
                </c:pt>
                <c:pt idx="70">
                  <c:v>19780.3819680438</c:v>
                </c:pt>
                <c:pt idx="71">
                  <c:v>18901.2538805752</c:v>
                </c:pt>
                <c:pt idx="72">
                  <c:v>18022.12579310658</c:v>
                </c:pt>
                <c:pt idx="73">
                  <c:v>17142.99770563796</c:v>
                </c:pt>
                <c:pt idx="74">
                  <c:v>16263.86961816935</c:v>
                </c:pt>
                <c:pt idx="75">
                  <c:v>15384.74153070074</c:v>
                </c:pt>
                <c:pt idx="76">
                  <c:v>14505.61344323212</c:v>
                </c:pt>
                <c:pt idx="77">
                  <c:v>13626.48535576351</c:v>
                </c:pt>
                <c:pt idx="78">
                  <c:v>12747.35726829489</c:v>
                </c:pt>
                <c:pt idx="79">
                  <c:v>11868.22918082628</c:v>
                </c:pt>
                <c:pt idx="80">
                  <c:v>10989.10109335767</c:v>
                </c:pt>
                <c:pt idx="81">
                  <c:v>10109.97300588906</c:v>
                </c:pt>
                <c:pt idx="82">
                  <c:v>9230.844918420441</c:v>
                </c:pt>
                <c:pt idx="83">
                  <c:v>8351.716830951827</c:v>
                </c:pt>
                <c:pt idx="84">
                  <c:v>7472.588743483215</c:v>
                </c:pt>
                <c:pt idx="85">
                  <c:v>6593.460656014602</c:v>
                </c:pt>
                <c:pt idx="86">
                  <c:v>5714.33256854599</c:v>
                </c:pt>
                <c:pt idx="87">
                  <c:v>4835.204481077373</c:v>
                </c:pt>
                <c:pt idx="88">
                  <c:v>3956.076393608761</c:v>
                </c:pt>
                <c:pt idx="89">
                  <c:v>3076.948306140148</c:v>
                </c:pt>
                <c:pt idx="90">
                  <c:v>2197.820218671531</c:v>
                </c:pt>
                <c:pt idx="91">
                  <c:v>1318.692131202919</c:v>
                </c:pt>
                <c:pt idx="92">
                  <c:v>439.5640437343063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0470680"/>
        <c:axId val="179047405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50927.8145929901</c:v>
                </c:pt>
                <c:pt idx="1">
                  <c:v>50927.8145929901</c:v>
                </c:pt>
                <c:pt idx="2">
                  <c:v>50927.8145929901</c:v>
                </c:pt>
                <c:pt idx="3">
                  <c:v>50927.8145929901</c:v>
                </c:pt>
                <c:pt idx="4">
                  <c:v>50927.8145929901</c:v>
                </c:pt>
                <c:pt idx="5">
                  <c:v>50927.8145929901</c:v>
                </c:pt>
                <c:pt idx="6">
                  <c:v>50927.8145929901</c:v>
                </c:pt>
                <c:pt idx="7">
                  <c:v>50927.8145929901</c:v>
                </c:pt>
                <c:pt idx="8">
                  <c:v>50927.8145929901</c:v>
                </c:pt>
                <c:pt idx="9">
                  <c:v>50927.8145929901</c:v>
                </c:pt>
                <c:pt idx="10">
                  <c:v>50927.8145929901</c:v>
                </c:pt>
                <c:pt idx="11">
                  <c:v>50927.8145929901</c:v>
                </c:pt>
                <c:pt idx="12">
                  <c:v>50927.8145929901</c:v>
                </c:pt>
                <c:pt idx="13">
                  <c:v>50927.8145929901</c:v>
                </c:pt>
                <c:pt idx="14">
                  <c:v>50927.8145929901</c:v>
                </c:pt>
                <c:pt idx="15">
                  <c:v>50927.8145929901</c:v>
                </c:pt>
                <c:pt idx="16">
                  <c:v>50927.8145929901</c:v>
                </c:pt>
                <c:pt idx="17">
                  <c:v>50927.8145929901</c:v>
                </c:pt>
                <c:pt idx="18">
                  <c:v>50927.8145929901</c:v>
                </c:pt>
                <c:pt idx="19">
                  <c:v>50927.8145929901</c:v>
                </c:pt>
                <c:pt idx="20">
                  <c:v>50927.81459299008</c:v>
                </c:pt>
                <c:pt idx="21">
                  <c:v>50927.81459299008</c:v>
                </c:pt>
                <c:pt idx="22">
                  <c:v>50927.81459299008</c:v>
                </c:pt>
                <c:pt idx="23">
                  <c:v>50927.81459299008</c:v>
                </c:pt>
                <c:pt idx="24">
                  <c:v>50927.81459299008</c:v>
                </c:pt>
                <c:pt idx="25">
                  <c:v>50927.81459299008</c:v>
                </c:pt>
                <c:pt idx="26">
                  <c:v>50927.81459299008</c:v>
                </c:pt>
                <c:pt idx="27">
                  <c:v>50927.81459299008</c:v>
                </c:pt>
                <c:pt idx="28">
                  <c:v>50927.81459299008</c:v>
                </c:pt>
                <c:pt idx="29">
                  <c:v>50927.81459299008</c:v>
                </c:pt>
                <c:pt idx="30">
                  <c:v>50927.81459299008</c:v>
                </c:pt>
                <c:pt idx="31">
                  <c:v>50927.81459299008</c:v>
                </c:pt>
                <c:pt idx="32">
                  <c:v>50927.81459299008</c:v>
                </c:pt>
                <c:pt idx="33">
                  <c:v>50927.81459299008</c:v>
                </c:pt>
                <c:pt idx="34">
                  <c:v>50927.81459299008</c:v>
                </c:pt>
                <c:pt idx="35">
                  <c:v>50927.81459299008</c:v>
                </c:pt>
                <c:pt idx="36">
                  <c:v>50927.81459299008</c:v>
                </c:pt>
                <c:pt idx="37">
                  <c:v>50927.81459299008</c:v>
                </c:pt>
                <c:pt idx="38">
                  <c:v>50927.81459299008</c:v>
                </c:pt>
                <c:pt idx="39">
                  <c:v>50927.81459299008</c:v>
                </c:pt>
                <c:pt idx="40">
                  <c:v>50927.81459299008</c:v>
                </c:pt>
                <c:pt idx="41">
                  <c:v>50927.81459299008</c:v>
                </c:pt>
                <c:pt idx="42">
                  <c:v>50927.81459299008</c:v>
                </c:pt>
                <c:pt idx="43">
                  <c:v>50927.81459299008</c:v>
                </c:pt>
                <c:pt idx="44">
                  <c:v>50927.81459299008</c:v>
                </c:pt>
                <c:pt idx="45">
                  <c:v>50927.81459299008</c:v>
                </c:pt>
                <c:pt idx="46">
                  <c:v>50927.81459299008</c:v>
                </c:pt>
                <c:pt idx="47">
                  <c:v>50927.81459299007</c:v>
                </c:pt>
                <c:pt idx="48">
                  <c:v>50927.81459299007</c:v>
                </c:pt>
                <c:pt idx="49">
                  <c:v>50927.81459299007</c:v>
                </c:pt>
                <c:pt idx="50">
                  <c:v>50927.81459299007</c:v>
                </c:pt>
                <c:pt idx="51">
                  <c:v>50927.81459299007</c:v>
                </c:pt>
                <c:pt idx="52">
                  <c:v>50927.81459299007</c:v>
                </c:pt>
                <c:pt idx="53">
                  <c:v>50927.81459299007</c:v>
                </c:pt>
                <c:pt idx="54">
                  <c:v>50927.81459299007</c:v>
                </c:pt>
                <c:pt idx="55">
                  <c:v>50927.81459299007</c:v>
                </c:pt>
                <c:pt idx="56">
                  <c:v>50927.81459299007</c:v>
                </c:pt>
                <c:pt idx="57">
                  <c:v>50927.81459299007</c:v>
                </c:pt>
                <c:pt idx="58">
                  <c:v>50927.81459299007</c:v>
                </c:pt>
                <c:pt idx="59">
                  <c:v>50927.81459299007</c:v>
                </c:pt>
                <c:pt idx="60">
                  <c:v>50927.81459299007</c:v>
                </c:pt>
                <c:pt idx="61">
                  <c:v>50927.81459299007</c:v>
                </c:pt>
                <c:pt idx="62">
                  <c:v>50927.81459299007</c:v>
                </c:pt>
                <c:pt idx="63">
                  <c:v>50927.81459299007</c:v>
                </c:pt>
                <c:pt idx="64">
                  <c:v>50927.81459299007</c:v>
                </c:pt>
                <c:pt idx="65">
                  <c:v>50927.81459299007</c:v>
                </c:pt>
                <c:pt idx="66">
                  <c:v>50927.81459299007</c:v>
                </c:pt>
                <c:pt idx="67">
                  <c:v>50927.81459299007</c:v>
                </c:pt>
                <c:pt idx="68">
                  <c:v>50927.81459299007</c:v>
                </c:pt>
                <c:pt idx="69">
                  <c:v>50927.81459299007</c:v>
                </c:pt>
                <c:pt idx="70">
                  <c:v>50927.81459299007</c:v>
                </c:pt>
                <c:pt idx="71">
                  <c:v>50927.81459299007</c:v>
                </c:pt>
                <c:pt idx="72">
                  <c:v>50927.81459299007</c:v>
                </c:pt>
                <c:pt idx="73">
                  <c:v>50927.81459299007</c:v>
                </c:pt>
                <c:pt idx="74">
                  <c:v>50927.81459299007</c:v>
                </c:pt>
                <c:pt idx="75">
                  <c:v>50927.81459299007</c:v>
                </c:pt>
                <c:pt idx="76">
                  <c:v>50927.81459299007</c:v>
                </c:pt>
                <c:pt idx="77">
                  <c:v>50927.81459299007</c:v>
                </c:pt>
                <c:pt idx="78">
                  <c:v>50927.81459299007</c:v>
                </c:pt>
                <c:pt idx="79">
                  <c:v>50927.81459299007</c:v>
                </c:pt>
                <c:pt idx="80">
                  <c:v>50927.81459299007</c:v>
                </c:pt>
                <c:pt idx="81">
                  <c:v>50927.81459299007</c:v>
                </c:pt>
                <c:pt idx="82">
                  <c:v>50927.81459299007</c:v>
                </c:pt>
                <c:pt idx="83">
                  <c:v>50927.81459299007</c:v>
                </c:pt>
                <c:pt idx="84">
                  <c:v>50927.81459299007</c:v>
                </c:pt>
                <c:pt idx="85">
                  <c:v>50927.81459299008</c:v>
                </c:pt>
                <c:pt idx="86">
                  <c:v>50927.81459299008</c:v>
                </c:pt>
                <c:pt idx="87">
                  <c:v>50927.81459299008</c:v>
                </c:pt>
                <c:pt idx="88">
                  <c:v>50927.81459299008</c:v>
                </c:pt>
                <c:pt idx="89">
                  <c:v>50927.81459299008</c:v>
                </c:pt>
                <c:pt idx="90">
                  <c:v>50927.81459299008</c:v>
                </c:pt>
                <c:pt idx="91">
                  <c:v>50927.81459299008</c:v>
                </c:pt>
                <c:pt idx="92">
                  <c:v>50927.81459299008</c:v>
                </c:pt>
                <c:pt idx="93">
                  <c:v>50927.81459299008</c:v>
                </c:pt>
                <c:pt idx="94">
                  <c:v>50927.81459299008</c:v>
                </c:pt>
                <c:pt idx="95">
                  <c:v>50927.81459299008</c:v>
                </c:pt>
                <c:pt idx="96">
                  <c:v>50927.81459299008</c:v>
                </c:pt>
                <c:pt idx="97">
                  <c:v>50927.81459299008</c:v>
                </c:pt>
                <c:pt idx="98">
                  <c:v>50927.81459299008</c:v>
                </c:pt>
                <c:pt idx="99">
                  <c:v>50927.81459299008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0470680"/>
        <c:axId val="1790474056"/>
      </c:lineChart>
      <c:catAx>
        <c:axId val="179047068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047405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9047405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047068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-7.44427372250763</c:v>
                </c:pt>
                <c:pt idx="1">
                  <c:v>137.8055722184857</c:v>
                </c:pt>
                <c:pt idx="2">
                  <c:v>137.8055722184857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-6.354853878319218</c:v>
                </c:pt>
                <c:pt idx="1">
                  <c:v>1020.013998921917</c:v>
                </c:pt>
                <c:pt idx="2">
                  <c:v>1020.013998921917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75.64474943336765</c:v>
                </c:pt>
                <c:pt idx="1">
                  <c:v>-13.75874873399406</c:v>
                </c:pt>
                <c:pt idx="2">
                  <c:v>-13.75874873399406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12.4298570742753</c:v>
                </c:pt>
                <c:pt idx="1">
                  <c:v>-13.47219309727525</c:v>
                </c:pt>
                <c:pt idx="2">
                  <c:v>-13.47219309727525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346.9750217562294</c:v>
                </c:pt>
                <c:pt idx="1">
                  <c:v>-879.1280874686134</c:v>
                </c:pt>
                <c:pt idx="2">
                  <c:v>-879.1280874686134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858360"/>
        <c:axId val="1787855016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10.21331267567252</c:v>
                </c:pt>
                <c:pt idx="1">
                  <c:v>125.1206663379476</c:v>
                </c:pt>
                <c:pt idx="2">
                  <c:v>125.1206663379476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194.6174000235261</c:v>
                </c:pt>
                <c:pt idx="1">
                  <c:v>1305.542779467279</c:v>
                </c:pt>
                <c:pt idx="2">
                  <c:v>1305.542779467279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3570.612539872522</c:v>
                </c:pt>
                <c:pt idx="2">
                  <c:v>3570.612539872522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-2254.174583252855</c:v>
                </c:pt>
                <c:pt idx="2">
                  <c:v>-2254.174583252855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-6.672596572234823</c:v>
                </c:pt>
                <c:pt idx="1">
                  <c:v>-1242.876726052849</c:v>
                </c:pt>
                <c:pt idx="2">
                  <c:v>-1242.876726052849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851400"/>
        <c:axId val="1787848504"/>
      </c:scatterChart>
      <c:valAx>
        <c:axId val="1787858360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87855016"/>
        <c:crosses val="autoZero"/>
        <c:crossBetween val="midCat"/>
      </c:valAx>
      <c:valAx>
        <c:axId val="178785501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87858360"/>
        <c:crosses val="autoZero"/>
        <c:crossBetween val="midCat"/>
      </c:valAx>
      <c:valAx>
        <c:axId val="178785140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1787848504"/>
        <c:crosses val="autoZero"/>
        <c:crossBetween val="midCat"/>
      </c:valAx>
      <c:valAx>
        <c:axId val="1787848504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87851400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3737.479571513211</c:v>
                </c:pt>
                <c:pt idx="1">
                  <c:v>3737.479571513211</c:v>
                </c:pt>
                <c:pt idx="2">
                  <c:v>3737.479571513211</c:v>
                </c:pt>
                <c:pt idx="3">
                  <c:v>3737.479571513211</c:v>
                </c:pt>
                <c:pt idx="4">
                  <c:v>3737.479571513211</c:v>
                </c:pt>
                <c:pt idx="5">
                  <c:v>3737.479571513211</c:v>
                </c:pt>
                <c:pt idx="6">
                  <c:v>3737.479571513211</c:v>
                </c:pt>
                <c:pt idx="7">
                  <c:v>3737.479571513211</c:v>
                </c:pt>
                <c:pt idx="8">
                  <c:v>3737.479571513211</c:v>
                </c:pt>
                <c:pt idx="9">
                  <c:v>3737.479571513211</c:v>
                </c:pt>
                <c:pt idx="10">
                  <c:v>3737.479571513211</c:v>
                </c:pt>
                <c:pt idx="11">
                  <c:v>3730.035297790704</c:v>
                </c:pt>
                <c:pt idx="12">
                  <c:v>3722.591024068196</c:v>
                </c:pt>
                <c:pt idx="13">
                  <c:v>3715.146750345688</c:v>
                </c:pt>
                <c:pt idx="14">
                  <c:v>3707.702476623181</c:v>
                </c:pt>
                <c:pt idx="15">
                  <c:v>3700.258202900673</c:v>
                </c:pt>
                <c:pt idx="16">
                  <c:v>3692.813929178165</c:v>
                </c:pt>
                <c:pt idx="17">
                  <c:v>3685.369655455658</c:v>
                </c:pt>
                <c:pt idx="18">
                  <c:v>3677.925381733151</c:v>
                </c:pt>
                <c:pt idx="19">
                  <c:v>3670.481108010643</c:v>
                </c:pt>
                <c:pt idx="20">
                  <c:v>3663.036834288135</c:v>
                </c:pt>
                <c:pt idx="21">
                  <c:v>3655.592560565628</c:v>
                </c:pt>
                <c:pt idx="22">
                  <c:v>3648.14828684312</c:v>
                </c:pt>
                <c:pt idx="23">
                  <c:v>3640.704013120612</c:v>
                </c:pt>
                <c:pt idx="24">
                  <c:v>3633.259739398105</c:v>
                </c:pt>
                <c:pt idx="25">
                  <c:v>3625.815465675597</c:v>
                </c:pt>
                <c:pt idx="26">
                  <c:v>3618.37119195309</c:v>
                </c:pt>
                <c:pt idx="27">
                  <c:v>3610.926918230581</c:v>
                </c:pt>
                <c:pt idx="28">
                  <c:v>3603.482644508074</c:v>
                </c:pt>
                <c:pt idx="29">
                  <c:v>3596.038370785566</c:v>
                </c:pt>
                <c:pt idx="30">
                  <c:v>3588.594097063059</c:v>
                </c:pt>
                <c:pt idx="31">
                  <c:v>3581.149823340551</c:v>
                </c:pt>
                <c:pt idx="32">
                  <c:v>3573.705549618043</c:v>
                </c:pt>
                <c:pt idx="33">
                  <c:v>3566.261275895536</c:v>
                </c:pt>
                <c:pt idx="34">
                  <c:v>3593.023948899287</c:v>
                </c:pt>
                <c:pt idx="35">
                  <c:v>3653.993568629295</c:v>
                </c:pt>
                <c:pt idx="36">
                  <c:v>3714.963188359304</c:v>
                </c:pt>
                <c:pt idx="37">
                  <c:v>3775.932808089313</c:v>
                </c:pt>
                <c:pt idx="38">
                  <c:v>3836.902427819321</c:v>
                </c:pt>
                <c:pt idx="39">
                  <c:v>3897.87204754933</c:v>
                </c:pt>
                <c:pt idx="40">
                  <c:v>3958.84166727934</c:v>
                </c:pt>
                <c:pt idx="41">
                  <c:v>4019.811287009348</c:v>
                </c:pt>
                <c:pt idx="42">
                  <c:v>4080.780906739356</c:v>
                </c:pt>
                <c:pt idx="43">
                  <c:v>4141.750526469365</c:v>
                </c:pt>
                <c:pt idx="44">
                  <c:v>4202.720146199373</c:v>
                </c:pt>
                <c:pt idx="45">
                  <c:v>4263.689765929383</c:v>
                </c:pt>
                <c:pt idx="46">
                  <c:v>4324.659385659391</c:v>
                </c:pt>
                <c:pt idx="47">
                  <c:v>4385.6290053894</c:v>
                </c:pt>
                <c:pt idx="48">
                  <c:v>4446.59862511941</c:v>
                </c:pt>
                <c:pt idx="49">
                  <c:v>4507.568244849418</c:v>
                </c:pt>
                <c:pt idx="50">
                  <c:v>4568.537864579426</c:v>
                </c:pt>
                <c:pt idx="51">
                  <c:v>4629.507484309435</c:v>
                </c:pt>
                <c:pt idx="52">
                  <c:v>4690.477104039444</c:v>
                </c:pt>
                <c:pt idx="53">
                  <c:v>4751.446723769453</c:v>
                </c:pt>
                <c:pt idx="54">
                  <c:v>4812.416343499461</c:v>
                </c:pt>
                <c:pt idx="55">
                  <c:v>4873.38596322947</c:v>
                </c:pt>
                <c:pt idx="56">
                  <c:v>4934.355582959478</c:v>
                </c:pt>
                <c:pt idx="57">
                  <c:v>4995.325202689487</c:v>
                </c:pt>
                <c:pt idx="58">
                  <c:v>5056.294822419496</c:v>
                </c:pt>
                <c:pt idx="59">
                  <c:v>5117.264442149506</c:v>
                </c:pt>
                <c:pt idx="60">
                  <c:v>5178.234061879514</c:v>
                </c:pt>
                <c:pt idx="61">
                  <c:v>5239.203681609523</c:v>
                </c:pt>
                <c:pt idx="62">
                  <c:v>5300.173301339531</c:v>
                </c:pt>
                <c:pt idx="63">
                  <c:v>5361.14292106954</c:v>
                </c:pt>
                <c:pt idx="64">
                  <c:v>5422.11254079955</c:v>
                </c:pt>
                <c:pt idx="65">
                  <c:v>5483.082160529558</c:v>
                </c:pt>
                <c:pt idx="66">
                  <c:v>5544.051780259566</c:v>
                </c:pt>
                <c:pt idx="67">
                  <c:v>5681.857352478052</c:v>
                </c:pt>
                <c:pt idx="68">
                  <c:v>5819.662924696538</c:v>
                </c:pt>
                <c:pt idx="69">
                  <c:v>5957.468496915024</c:v>
                </c:pt>
                <c:pt idx="70">
                  <c:v>6095.27406913351</c:v>
                </c:pt>
                <c:pt idx="71">
                  <c:v>6233.079641351994</c:v>
                </c:pt>
                <c:pt idx="72">
                  <c:v>6370.88521357048</c:v>
                </c:pt>
                <c:pt idx="73">
                  <c:v>6508.690785788966</c:v>
                </c:pt>
                <c:pt idx="74">
                  <c:v>6646.496358007453</c:v>
                </c:pt>
                <c:pt idx="75">
                  <c:v>6784.301930225938</c:v>
                </c:pt>
                <c:pt idx="76">
                  <c:v>6922.107502444424</c:v>
                </c:pt>
                <c:pt idx="77">
                  <c:v>7059.913074662908</c:v>
                </c:pt>
                <c:pt idx="78">
                  <c:v>7197.718646881395</c:v>
                </c:pt>
                <c:pt idx="79">
                  <c:v>7335.52421909988</c:v>
                </c:pt>
                <c:pt idx="80">
                  <c:v>7473.329791318367</c:v>
                </c:pt>
                <c:pt idx="81">
                  <c:v>7611.135363536852</c:v>
                </c:pt>
                <c:pt idx="82">
                  <c:v>7748.940935755337</c:v>
                </c:pt>
                <c:pt idx="83">
                  <c:v>7886.746507973823</c:v>
                </c:pt>
                <c:pt idx="84">
                  <c:v>8024.552080192308</c:v>
                </c:pt>
                <c:pt idx="85">
                  <c:v>8162.357652410795</c:v>
                </c:pt>
                <c:pt idx="86">
                  <c:v>8300.163224629279</c:v>
                </c:pt>
                <c:pt idx="87">
                  <c:v>8437.968796847766</c:v>
                </c:pt>
                <c:pt idx="88">
                  <c:v>8575.774369066251</c:v>
                </c:pt>
                <c:pt idx="89">
                  <c:v>8713.579941284737</c:v>
                </c:pt>
                <c:pt idx="90">
                  <c:v>8851.385513503223</c:v>
                </c:pt>
                <c:pt idx="91">
                  <c:v>8989.191085721708</c:v>
                </c:pt>
                <c:pt idx="92">
                  <c:v>9126.996657940195</c:v>
                </c:pt>
                <c:pt idx="93">
                  <c:v>9249.079444049437</c:v>
                </c:pt>
                <c:pt idx="94">
                  <c:v>9355.439444049437</c:v>
                </c:pt>
                <c:pt idx="95">
                  <c:v>9461.799444049436</c:v>
                </c:pt>
                <c:pt idx="96">
                  <c:v>9568.159444049437</c:v>
                </c:pt>
                <c:pt idx="97">
                  <c:v>9674.519444049437</c:v>
                </c:pt>
                <c:pt idx="98">
                  <c:v>9780.879444049437</c:v>
                </c:pt>
                <c:pt idx="99">
                  <c:v>9887.239444049437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3775.947665351254</c:v>
                </c:pt>
                <c:pt idx="1">
                  <c:v>3435.687665351255</c:v>
                </c:pt>
                <c:pt idx="2">
                  <c:v>3095.427665351254</c:v>
                </c:pt>
                <c:pt idx="3">
                  <c:v>2755.167665351254</c:v>
                </c:pt>
                <c:pt idx="4">
                  <c:v>2414.907665351254</c:v>
                </c:pt>
                <c:pt idx="5">
                  <c:v>2074.647665351254</c:v>
                </c:pt>
                <c:pt idx="6">
                  <c:v>1734.387665351254</c:v>
                </c:pt>
                <c:pt idx="7">
                  <c:v>1394.127665351254</c:v>
                </c:pt>
                <c:pt idx="8">
                  <c:v>1053.867665351254</c:v>
                </c:pt>
                <c:pt idx="9">
                  <c:v>713.6076653512541</c:v>
                </c:pt>
                <c:pt idx="10">
                  <c:v>373.3476653512541</c:v>
                </c:pt>
                <c:pt idx="11">
                  <c:v>366.9928114729349</c:v>
                </c:pt>
                <c:pt idx="12">
                  <c:v>360.6379575946157</c:v>
                </c:pt>
                <c:pt idx="13">
                  <c:v>354.2831037162965</c:v>
                </c:pt>
                <c:pt idx="14">
                  <c:v>347.9282498379773</c:v>
                </c:pt>
                <c:pt idx="15">
                  <c:v>341.5733959596581</c:v>
                </c:pt>
                <c:pt idx="16">
                  <c:v>335.2185420813388</c:v>
                </c:pt>
                <c:pt idx="17">
                  <c:v>328.8636882030196</c:v>
                </c:pt>
                <c:pt idx="18">
                  <c:v>322.5088343247004</c:v>
                </c:pt>
                <c:pt idx="19">
                  <c:v>316.1539804463812</c:v>
                </c:pt>
                <c:pt idx="20">
                  <c:v>309.799126568062</c:v>
                </c:pt>
                <c:pt idx="21">
                  <c:v>303.4442726897427</c:v>
                </c:pt>
                <c:pt idx="22">
                  <c:v>297.0894188114235</c:v>
                </c:pt>
                <c:pt idx="23">
                  <c:v>290.7345649331043</c:v>
                </c:pt>
                <c:pt idx="24">
                  <c:v>284.379711054785</c:v>
                </c:pt>
                <c:pt idx="25">
                  <c:v>278.0248571764658</c:v>
                </c:pt>
                <c:pt idx="26">
                  <c:v>271.6700032981466</c:v>
                </c:pt>
                <c:pt idx="27">
                  <c:v>265.3151494198274</c:v>
                </c:pt>
                <c:pt idx="28">
                  <c:v>258.9602955415082</c:v>
                </c:pt>
                <c:pt idx="29">
                  <c:v>252.605441663189</c:v>
                </c:pt>
                <c:pt idx="30">
                  <c:v>246.2505877848698</c:v>
                </c:pt>
                <c:pt idx="31">
                  <c:v>239.8957339065506</c:v>
                </c:pt>
                <c:pt idx="32">
                  <c:v>233.5408800282313</c:v>
                </c:pt>
                <c:pt idx="33">
                  <c:v>227.1860261499121</c:v>
                </c:pt>
                <c:pt idx="34">
                  <c:v>220.5623130690486</c:v>
                </c:pt>
                <c:pt idx="35">
                  <c:v>213.6697407856408</c:v>
                </c:pt>
                <c:pt idx="36">
                  <c:v>206.7771685022331</c:v>
                </c:pt>
                <c:pt idx="37">
                  <c:v>199.8845962188253</c:v>
                </c:pt>
                <c:pt idx="38">
                  <c:v>192.9920239354175</c:v>
                </c:pt>
                <c:pt idx="39">
                  <c:v>186.0994516520097</c:v>
                </c:pt>
                <c:pt idx="40">
                  <c:v>179.206879368602</c:v>
                </c:pt>
                <c:pt idx="41">
                  <c:v>172.3143070851942</c:v>
                </c:pt>
                <c:pt idx="42">
                  <c:v>165.4217348017864</c:v>
                </c:pt>
                <c:pt idx="43">
                  <c:v>158.5291625183787</c:v>
                </c:pt>
                <c:pt idx="44">
                  <c:v>151.6365902349709</c:v>
                </c:pt>
                <c:pt idx="45">
                  <c:v>144.7440179515631</c:v>
                </c:pt>
                <c:pt idx="46">
                  <c:v>137.8514456681554</c:v>
                </c:pt>
                <c:pt idx="47">
                  <c:v>130.9588733847476</c:v>
                </c:pt>
                <c:pt idx="48">
                  <c:v>124.0663011013398</c:v>
                </c:pt>
                <c:pt idx="49">
                  <c:v>117.1737288179321</c:v>
                </c:pt>
                <c:pt idx="50">
                  <c:v>110.2811565345243</c:v>
                </c:pt>
                <c:pt idx="51">
                  <c:v>103.3885842511165</c:v>
                </c:pt>
                <c:pt idx="52">
                  <c:v>96.49601196770876</c:v>
                </c:pt>
                <c:pt idx="53">
                  <c:v>89.603439684301</c:v>
                </c:pt>
                <c:pt idx="54">
                  <c:v>82.71086740089322</c:v>
                </c:pt>
                <c:pt idx="55">
                  <c:v>75.81829511748546</c:v>
                </c:pt>
                <c:pt idx="56">
                  <c:v>68.9257228340777</c:v>
                </c:pt>
                <c:pt idx="57">
                  <c:v>62.03315055066992</c:v>
                </c:pt>
                <c:pt idx="58">
                  <c:v>55.14057826726216</c:v>
                </c:pt>
                <c:pt idx="59">
                  <c:v>48.2480059838544</c:v>
                </c:pt>
                <c:pt idx="60">
                  <c:v>41.35543370044661</c:v>
                </c:pt>
                <c:pt idx="61">
                  <c:v>34.46286141703885</c:v>
                </c:pt>
                <c:pt idx="62">
                  <c:v>27.57028913363109</c:v>
                </c:pt>
                <c:pt idx="63">
                  <c:v>20.67771685022331</c:v>
                </c:pt>
                <c:pt idx="64">
                  <c:v>13.78514456681555</c:v>
                </c:pt>
                <c:pt idx="65">
                  <c:v>6.892572283407787</c:v>
                </c:pt>
                <c:pt idx="66">
                  <c:v>0.0</c:v>
                </c:pt>
                <c:pt idx="67">
                  <c:v>1020.013998921917</c:v>
                </c:pt>
                <c:pt idx="68">
                  <c:v>2040.027997843834</c:v>
                </c:pt>
                <c:pt idx="69">
                  <c:v>3060.041996765751</c:v>
                </c:pt>
                <c:pt idx="70">
                  <c:v>4080.055995687668</c:v>
                </c:pt>
                <c:pt idx="71">
                  <c:v>5100.069994609585</c:v>
                </c:pt>
                <c:pt idx="72">
                  <c:v>6120.083993531503</c:v>
                </c:pt>
                <c:pt idx="73">
                  <c:v>7140.09799245342</c:v>
                </c:pt>
                <c:pt idx="74">
                  <c:v>8160.111991375336</c:v>
                </c:pt>
                <c:pt idx="75">
                  <c:v>9180.125990297254</c:v>
                </c:pt>
                <c:pt idx="76">
                  <c:v>10200.13998921917</c:v>
                </c:pt>
                <c:pt idx="77">
                  <c:v>11220.15398814109</c:v>
                </c:pt>
                <c:pt idx="78">
                  <c:v>12240.16798706301</c:v>
                </c:pt>
                <c:pt idx="79">
                  <c:v>13260.18198598492</c:v>
                </c:pt>
                <c:pt idx="80">
                  <c:v>14280.19598490684</c:v>
                </c:pt>
                <c:pt idx="81">
                  <c:v>15300.20998382876</c:v>
                </c:pt>
                <c:pt idx="82">
                  <c:v>16320.22398275067</c:v>
                </c:pt>
                <c:pt idx="83">
                  <c:v>17340.2379816726</c:v>
                </c:pt>
                <c:pt idx="84">
                  <c:v>18360.25198059451</c:v>
                </c:pt>
                <c:pt idx="85">
                  <c:v>19380.26597951643</c:v>
                </c:pt>
                <c:pt idx="86">
                  <c:v>20400.27997843834</c:v>
                </c:pt>
                <c:pt idx="87">
                  <c:v>21420.29397736026</c:v>
                </c:pt>
                <c:pt idx="88">
                  <c:v>22440.30797628218</c:v>
                </c:pt>
                <c:pt idx="89">
                  <c:v>23460.3219752041</c:v>
                </c:pt>
                <c:pt idx="90">
                  <c:v>24480.33597412601</c:v>
                </c:pt>
                <c:pt idx="91">
                  <c:v>25500.34997304793</c:v>
                </c:pt>
                <c:pt idx="92">
                  <c:v>26520.36397196984</c:v>
                </c:pt>
                <c:pt idx="93">
                  <c:v>27392.8009714308</c:v>
                </c:pt>
                <c:pt idx="94">
                  <c:v>28117.6609714308</c:v>
                </c:pt>
                <c:pt idx="95">
                  <c:v>28842.5209714308</c:v>
                </c:pt>
                <c:pt idx="96">
                  <c:v>29567.3809714308</c:v>
                </c:pt>
                <c:pt idx="97">
                  <c:v>30292.2409714308</c:v>
                </c:pt>
                <c:pt idx="98">
                  <c:v>31017.1009714308</c:v>
                </c:pt>
                <c:pt idx="99">
                  <c:v>31741.9609714308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1102.715811876959</c:v>
                </c:pt>
                <c:pt idx="1">
                  <c:v>1102.715811876959</c:v>
                </c:pt>
                <c:pt idx="2">
                  <c:v>1102.715811876959</c:v>
                </c:pt>
                <c:pt idx="3">
                  <c:v>1102.715811876959</c:v>
                </c:pt>
                <c:pt idx="4">
                  <c:v>1102.715811876959</c:v>
                </c:pt>
                <c:pt idx="5">
                  <c:v>1102.715811876959</c:v>
                </c:pt>
                <c:pt idx="6">
                  <c:v>1102.715811876959</c:v>
                </c:pt>
                <c:pt idx="7">
                  <c:v>1102.715811876959</c:v>
                </c:pt>
                <c:pt idx="8">
                  <c:v>1102.715811876959</c:v>
                </c:pt>
                <c:pt idx="9">
                  <c:v>1102.715811876959</c:v>
                </c:pt>
                <c:pt idx="10">
                  <c:v>1102.715811876959</c:v>
                </c:pt>
                <c:pt idx="11">
                  <c:v>1112.929124552632</c:v>
                </c:pt>
                <c:pt idx="12">
                  <c:v>1123.142437228305</c:v>
                </c:pt>
                <c:pt idx="13">
                  <c:v>1133.355749903977</c:v>
                </c:pt>
                <c:pt idx="14">
                  <c:v>1143.569062579649</c:v>
                </c:pt>
                <c:pt idx="15">
                  <c:v>1153.782375255322</c:v>
                </c:pt>
                <c:pt idx="16">
                  <c:v>1163.995687930995</c:v>
                </c:pt>
                <c:pt idx="17">
                  <c:v>1174.209000606667</c:v>
                </c:pt>
                <c:pt idx="18">
                  <c:v>1184.422313282339</c:v>
                </c:pt>
                <c:pt idx="19">
                  <c:v>1194.635625958012</c:v>
                </c:pt>
                <c:pt idx="20">
                  <c:v>1204.848938633685</c:v>
                </c:pt>
                <c:pt idx="21">
                  <c:v>1215.062251309357</c:v>
                </c:pt>
                <c:pt idx="22">
                  <c:v>1225.27556398503</c:v>
                </c:pt>
                <c:pt idx="23">
                  <c:v>1235.488876660702</c:v>
                </c:pt>
                <c:pt idx="24">
                  <c:v>1245.702189336375</c:v>
                </c:pt>
                <c:pt idx="25">
                  <c:v>1255.915502012047</c:v>
                </c:pt>
                <c:pt idx="26">
                  <c:v>1266.12881468772</c:v>
                </c:pt>
                <c:pt idx="27">
                  <c:v>1276.342127363392</c:v>
                </c:pt>
                <c:pt idx="28">
                  <c:v>1286.555440039065</c:v>
                </c:pt>
                <c:pt idx="29">
                  <c:v>1296.768752714737</c:v>
                </c:pt>
                <c:pt idx="30">
                  <c:v>1306.98206539041</c:v>
                </c:pt>
                <c:pt idx="31">
                  <c:v>1317.195378066082</c:v>
                </c:pt>
                <c:pt idx="32">
                  <c:v>1327.408690741755</c:v>
                </c:pt>
                <c:pt idx="33">
                  <c:v>1337.622003417427</c:v>
                </c:pt>
                <c:pt idx="34">
                  <c:v>1383.001751543393</c:v>
                </c:pt>
                <c:pt idx="35">
                  <c:v>1463.547935119653</c:v>
                </c:pt>
                <c:pt idx="36">
                  <c:v>1544.094118695913</c:v>
                </c:pt>
                <c:pt idx="37">
                  <c:v>1624.640302272172</c:v>
                </c:pt>
                <c:pt idx="38">
                  <c:v>1705.186485848432</c:v>
                </c:pt>
                <c:pt idx="39">
                  <c:v>1785.732669424692</c:v>
                </c:pt>
                <c:pt idx="40">
                  <c:v>1866.278853000951</c:v>
                </c:pt>
                <c:pt idx="41">
                  <c:v>1946.825036577211</c:v>
                </c:pt>
                <c:pt idx="42">
                  <c:v>2027.37122015347</c:v>
                </c:pt>
                <c:pt idx="43">
                  <c:v>2107.91740372973</c:v>
                </c:pt>
                <c:pt idx="44">
                  <c:v>2188.46358730599</c:v>
                </c:pt>
                <c:pt idx="45">
                  <c:v>2269.00977088225</c:v>
                </c:pt>
                <c:pt idx="46">
                  <c:v>2349.555954458509</c:v>
                </c:pt>
                <c:pt idx="47">
                  <c:v>2430.102138034768</c:v>
                </c:pt>
                <c:pt idx="48">
                  <c:v>2510.648321611028</c:v>
                </c:pt>
                <c:pt idx="49">
                  <c:v>2591.194505187288</c:v>
                </c:pt>
                <c:pt idx="50">
                  <c:v>2671.740688763548</c:v>
                </c:pt>
                <c:pt idx="51">
                  <c:v>2752.286872339807</c:v>
                </c:pt>
                <c:pt idx="52">
                  <c:v>2832.833055916067</c:v>
                </c:pt>
                <c:pt idx="53">
                  <c:v>2913.379239492327</c:v>
                </c:pt>
                <c:pt idx="54">
                  <c:v>2993.925423068586</c:v>
                </c:pt>
                <c:pt idx="55">
                  <c:v>3074.471606644845</c:v>
                </c:pt>
                <c:pt idx="56">
                  <c:v>3155.017790221105</c:v>
                </c:pt>
                <c:pt idx="57">
                  <c:v>3235.563973797365</c:v>
                </c:pt>
                <c:pt idx="58">
                  <c:v>3316.110157373625</c:v>
                </c:pt>
                <c:pt idx="59">
                  <c:v>3396.656340949884</c:v>
                </c:pt>
                <c:pt idx="60">
                  <c:v>3477.202524526144</c:v>
                </c:pt>
                <c:pt idx="61">
                  <c:v>3557.748708102404</c:v>
                </c:pt>
                <c:pt idx="62">
                  <c:v>3638.294891678664</c:v>
                </c:pt>
                <c:pt idx="63">
                  <c:v>3718.841075254923</c:v>
                </c:pt>
                <c:pt idx="64">
                  <c:v>3799.387258831182</c:v>
                </c:pt>
                <c:pt idx="65">
                  <c:v>3879.933442407442</c:v>
                </c:pt>
                <c:pt idx="66">
                  <c:v>3960.479625983702</c:v>
                </c:pt>
                <c:pt idx="67">
                  <c:v>4085.60029232165</c:v>
                </c:pt>
                <c:pt idx="68">
                  <c:v>4210.720958659597</c:v>
                </c:pt>
                <c:pt idx="69">
                  <c:v>4335.841624997545</c:v>
                </c:pt>
                <c:pt idx="70">
                  <c:v>4460.962291335492</c:v>
                </c:pt>
                <c:pt idx="71">
                  <c:v>4586.08295767344</c:v>
                </c:pt>
                <c:pt idx="72">
                  <c:v>4711.203624011387</c:v>
                </c:pt>
                <c:pt idx="73">
                  <c:v>4836.324290349336</c:v>
                </c:pt>
                <c:pt idx="74">
                  <c:v>4961.444956687283</c:v>
                </c:pt>
                <c:pt idx="75">
                  <c:v>5086.56562302523</c:v>
                </c:pt>
                <c:pt idx="76">
                  <c:v>5211.686289363177</c:v>
                </c:pt>
                <c:pt idx="77">
                  <c:v>5336.806955701126</c:v>
                </c:pt>
                <c:pt idx="78">
                  <c:v>5461.927622039073</c:v>
                </c:pt>
                <c:pt idx="79">
                  <c:v>5587.048288377021</c:v>
                </c:pt>
                <c:pt idx="80">
                  <c:v>5712.16895471497</c:v>
                </c:pt>
                <c:pt idx="81">
                  <c:v>5837.289621052916</c:v>
                </c:pt>
                <c:pt idx="82">
                  <c:v>5962.410287390863</c:v>
                </c:pt>
                <c:pt idx="83">
                  <c:v>6087.530953728811</c:v>
                </c:pt>
                <c:pt idx="84">
                  <c:v>6212.65162006676</c:v>
                </c:pt>
                <c:pt idx="85">
                  <c:v>6337.772286404706</c:v>
                </c:pt>
                <c:pt idx="86">
                  <c:v>6462.892952742654</c:v>
                </c:pt>
                <c:pt idx="87">
                  <c:v>6588.013619080601</c:v>
                </c:pt>
                <c:pt idx="88">
                  <c:v>6713.13428541855</c:v>
                </c:pt>
                <c:pt idx="89">
                  <c:v>6838.254951756496</c:v>
                </c:pt>
                <c:pt idx="90">
                  <c:v>6963.375618094445</c:v>
                </c:pt>
                <c:pt idx="91">
                  <c:v>7088.496284432392</c:v>
                </c:pt>
                <c:pt idx="92">
                  <c:v>7213.61695077034</c:v>
                </c:pt>
                <c:pt idx="93">
                  <c:v>7280.392783939314</c:v>
                </c:pt>
                <c:pt idx="94">
                  <c:v>7288.823783939313</c:v>
                </c:pt>
                <c:pt idx="95">
                  <c:v>7297.254783939314</c:v>
                </c:pt>
                <c:pt idx="96">
                  <c:v>7305.685783939313</c:v>
                </c:pt>
                <c:pt idx="97">
                  <c:v>7314.116783939314</c:v>
                </c:pt>
                <c:pt idx="98">
                  <c:v>7322.547783939313</c:v>
                </c:pt>
                <c:pt idx="99">
                  <c:v>7330.978783939313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1400.053745067203</c:v>
                </c:pt>
                <c:pt idx="1">
                  <c:v>1400.053745067203</c:v>
                </c:pt>
                <c:pt idx="2">
                  <c:v>1400.053745067203</c:v>
                </c:pt>
                <c:pt idx="3">
                  <c:v>1400.053745067203</c:v>
                </c:pt>
                <c:pt idx="4">
                  <c:v>1400.053745067203</c:v>
                </c:pt>
                <c:pt idx="5">
                  <c:v>1400.053745067203</c:v>
                </c:pt>
                <c:pt idx="6">
                  <c:v>1400.053745067203</c:v>
                </c:pt>
                <c:pt idx="7">
                  <c:v>1400.053745067203</c:v>
                </c:pt>
                <c:pt idx="8">
                  <c:v>1400.053745067203</c:v>
                </c:pt>
                <c:pt idx="9">
                  <c:v>1400.053745067203</c:v>
                </c:pt>
                <c:pt idx="10">
                  <c:v>1400.053745067203</c:v>
                </c:pt>
                <c:pt idx="11">
                  <c:v>1594.671145090729</c:v>
                </c:pt>
                <c:pt idx="12">
                  <c:v>1789.288545114255</c:v>
                </c:pt>
                <c:pt idx="13">
                  <c:v>1983.905945137781</c:v>
                </c:pt>
                <c:pt idx="14">
                  <c:v>2178.523345161307</c:v>
                </c:pt>
                <c:pt idx="15">
                  <c:v>2373.140745184834</c:v>
                </c:pt>
                <c:pt idx="16">
                  <c:v>2567.75814520836</c:v>
                </c:pt>
                <c:pt idx="17">
                  <c:v>2762.375545231885</c:v>
                </c:pt>
                <c:pt idx="18">
                  <c:v>2956.992945255412</c:v>
                </c:pt>
                <c:pt idx="19">
                  <c:v>3151.610345278938</c:v>
                </c:pt>
                <c:pt idx="20">
                  <c:v>3346.227745302464</c:v>
                </c:pt>
                <c:pt idx="21">
                  <c:v>3540.84514532599</c:v>
                </c:pt>
                <c:pt idx="22">
                  <c:v>3735.462545349515</c:v>
                </c:pt>
                <c:pt idx="23">
                  <c:v>3930.079945373041</c:v>
                </c:pt>
                <c:pt idx="24">
                  <c:v>4124.697345396568</c:v>
                </c:pt>
                <c:pt idx="25">
                  <c:v>4319.314745420094</c:v>
                </c:pt>
                <c:pt idx="26">
                  <c:v>4513.93214544362</c:v>
                </c:pt>
                <c:pt idx="27">
                  <c:v>4708.549545467146</c:v>
                </c:pt>
                <c:pt idx="28">
                  <c:v>4903.166945490672</c:v>
                </c:pt>
                <c:pt idx="29">
                  <c:v>5097.784345514198</c:v>
                </c:pt>
                <c:pt idx="30">
                  <c:v>5292.401745537724</c:v>
                </c:pt>
                <c:pt idx="31">
                  <c:v>5487.01914556125</c:v>
                </c:pt>
                <c:pt idx="32">
                  <c:v>5681.636545584776</c:v>
                </c:pt>
                <c:pt idx="33">
                  <c:v>5876.253945608302</c:v>
                </c:pt>
                <c:pt idx="34">
                  <c:v>6130.560125408797</c:v>
                </c:pt>
                <c:pt idx="35">
                  <c:v>6444.555084986263</c:v>
                </c:pt>
                <c:pt idx="36">
                  <c:v>6758.550044563728</c:v>
                </c:pt>
                <c:pt idx="37">
                  <c:v>7072.545004141192</c:v>
                </c:pt>
                <c:pt idx="38">
                  <c:v>7386.539963718657</c:v>
                </c:pt>
                <c:pt idx="39">
                  <c:v>7700.534923296123</c:v>
                </c:pt>
                <c:pt idx="40">
                  <c:v>8014.529882873587</c:v>
                </c:pt>
                <c:pt idx="41">
                  <c:v>8328.52484245105</c:v>
                </c:pt>
                <c:pt idx="42">
                  <c:v>8642.519802028517</c:v>
                </c:pt>
                <c:pt idx="43">
                  <c:v>8956.51476160598</c:v>
                </c:pt>
                <c:pt idx="44">
                  <c:v>9270.509721183447</c:v>
                </c:pt>
                <c:pt idx="45">
                  <c:v>9584.504680760912</c:v>
                </c:pt>
                <c:pt idx="46">
                  <c:v>9898.499640338377</c:v>
                </c:pt>
                <c:pt idx="47">
                  <c:v>10212.49459991584</c:v>
                </c:pt>
                <c:pt idx="48">
                  <c:v>10526.48955949331</c:v>
                </c:pt>
                <c:pt idx="49">
                  <c:v>10840.48451907077</c:v>
                </c:pt>
                <c:pt idx="50">
                  <c:v>11154.47947864824</c:v>
                </c:pt>
                <c:pt idx="51">
                  <c:v>11468.4744382257</c:v>
                </c:pt>
                <c:pt idx="52">
                  <c:v>11782.46939780317</c:v>
                </c:pt>
                <c:pt idx="53">
                  <c:v>12096.46435738063</c:v>
                </c:pt>
                <c:pt idx="54">
                  <c:v>12410.4593169581</c:v>
                </c:pt>
                <c:pt idx="55">
                  <c:v>12724.45427653556</c:v>
                </c:pt>
                <c:pt idx="56">
                  <c:v>13038.44923611303</c:v>
                </c:pt>
                <c:pt idx="57">
                  <c:v>13352.44419569049</c:v>
                </c:pt>
                <c:pt idx="58">
                  <c:v>13666.43915526796</c:v>
                </c:pt>
                <c:pt idx="59">
                  <c:v>13980.43411484542</c:v>
                </c:pt>
                <c:pt idx="60">
                  <c:v>14294.42907442289</c:v>
                </c:pt>
                <c:pt idx="61">
                  <c:v>14608.42403400035</c:v>
                </c:pt>
                <c:pt idx="62">
                  <c:v>14922.41899357782</c:v>
                </c:pt>
                <c:pt idx="63">
                  <c:v>15236.41395315528</c:v>
                </c:pt>
                <c:pt idx="64">
                  <c:v>15550.40891273275</c:v>
                </c:pt>
                <c:pt idx="65">
                  <c:v>15864.40387231021</c:v>
                </c:pt>
                <c:pt idx="66">
                  <c:v>16178.39883188768</c:v>
                </c:pt>
                <c:pt idx="67">
                  <c:v>17483.94161135495</c:v>
                </c:pt>
                <c:pt idx="68">
                  <c:v>18789.48439082223</c:v>
                </c:pt>
                <c:pt idx="69">
                  <c:v>20095.02717028951</c:v>
                </c:pt>
                <c:pt idx="70">
                  <c:v>21400.56994975679</c:v>
                </c:pt>
                <c:pt idx="71">
                  <c:v>22706.11272922407</c:v>
                </c:pt>
                <c:pt idx="72">
                  <c:v>24011.65550869135</c:v>
                </c:pt>
                <c:pt idx="73">
                  <c:v>25317.19828815863</c:v>
                </c:pt>
                <c:pt idx="74">
                  <c:v>26622.74106762591</c:v>
                </c:pt>
                <c:pt idx="75">
                  <c:v>27928.28384709319</c:v>
                </c:pt>
                <c:pt idx="76">
                  <c:v>29233.82662656046</c:v>
                </c:pt>
                <c:pt idx="77">
                  <c:v>30539.36940602774</c:v>
                </c:pt>
                <c:pt idx="78">
                  <c:v>31844.91218549502</c:v>
                </c:pt>
                <c:pt idx="79">
                  <c:v>33150.4549649623</c:v>
                </c:pt>
                <c:pt idx="80">
                  <c:v>34455.99774442958</c:v>
                </c:pt>
                <c:pt idx="81">
                  <c:v>35761.54052389685</c:v>
                </c:pt>
                <c:pt idx="82">
                  <c:v>37067.08330336414</c:v>
                </c:pt>
                <c:pt idx="83">
                  <c:v>38372.62608283142</c:v>
                </c:pt>
                <c:pt idx="84">
                  <c:v>39678.1688622987</c:v>
                </c:pt>
                <c:pt idx="85">
                  <c:v>40983.71164176597</c:v>
                </c:pt>
                <c:pt idx="86">
                  <c:v>42289.25442123325</c:v>
                </c:pt>
                <c:pt idx="87">
                  <c:v>43594.79720070053</c:v>
                </c:pt>
                <c:pt idx="88">
                  <c:v>44900.33998016781</c:v>
                </c:pt>
                <c:pt idx="89">
                  <c:v>46205.88275963509</c:v>
                </c:pt>
                <c:pt idx="90">
                  <c:v>47511.42553910237</c:v>
                </c:pt>
                <c:pt idx="91">
                  <c:v>48816.96831856965</c:v>
                </c:pt>
                <c:pt idx="92">
                  <c:v>50122.51109803692</c:v>
                </c:pt>
                <c:pt idx="93">
                  <c:v>50775.28248777056</c:v>
                </c:pt>
                <c:pt idx="94">
                  <c:v>50775.28248777056</c:v>
                </c:pt>
                <c:pt idx="95">
                  <c:v>50775.28248777056</c:v>
                </c:pt>
                <c:pt idx="96">
                  <c:v>50775.28248777056</c:v>
                </c:pt>
                <c:pt idx="97">
                  <c:v>50775.28248777056</c:v>
                </c:pt>
                <c:pt idx="98">
                  <c:v>50775.28248777056</c:v>
                </c:pt>
                <c:pt idx="99">
                  <c:v>50775.28248777056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75.64474943336765</c:v>
                </c:pt>
                <c:pt idx="12">
                  <c:v>151.2894988667353</c:v>
                </c:pt>
                <c:pt idx="13">
                  <c:v>226.934248300103</c:v>
                </c:pt>
                <c:pt idx="14">
                  <c:v>302.5789977334706</c:v>
                </c:pt>
                <c:pt idx="15">
                  <c:v>378.2237471668383</c:v>
                </c:pt>
                <c:pt idx="16">
                  <c:v>453.868496600206</c:v>
                </c:pt>
                <c:pt idx="17">
                  <c:v>529.5132460335735</c:v>
                </c:pt>
                <c:pt idx="18">
                  <c:v>605.1579954669412</c:v>
                </c:pt>
                <c:pt idx="19">
                  <c:v>680.8027449003089</c:v>
                </c:pt>
                <c:pt idx="20">
                  <c:v>756.4474943336766</c:v>
                </c:pt>
                <c:pt idx="21">
                  <c:v>832.0922437670441</c:v>
                </c:pt>
                <c:pt idx="22">
                  <c:v>907.7369932004118</c:v>
                </c:pt>
                <c:pt idx="23">
                  <c:v>983.3817426337794</c:v>
                </c:pt>
                <c:pt idx="24">
                  <c:v>1059.026492067147</c:v>
                </c:pt>
                <c:pt idx="25">
                  <c:v>1134.671241500515</c:v>
                </c:pt>
                <c:pt idx="26">
                  <c:v>1210.315990933882</c:v>
                </c:pt>
                <c:pt idx="27">
                  <c:v>1285.96074036725</c:v>
                </c:pt>
                <c:pt idx="28">
                  <c:v>1361.605489800618</c:v>
                </c:pt>
                <c:pt idx="29">
                  <c:v>1437.250239233985</c:v>
                </c:pt>
                <c:pt idx="30">
                  <c:v>1512.894988667353</c:v>
                </c:pt>
                <c:pt idx="31">
                  <c:v>1588.539738100721</c:v>
                </c:pt>
                <c:pt idx="32">
                  <c:v>1664.184487534088</c:v>
                </c:pt>
                <c:pt idx="33">
                  <c:v>1739.829236967456</c:v>
                </c:pt>
                <c:pt idx="34">
                  <c:v>1755.912461372858</c:v>
                </c:pt>
                <c:pt idx="35">
                  <c:v>1712.434160750295</c:v>
                </c:pt>
                <c:pt idx="36">
                  <c:v>1668.955860127732</c:v>
                </c:pt>
                <c:pt idx="37">
                  <c:v>1625.47755950517</c:v>
                </c:pt>
                <c:pt idx="38">
                  <c:v>1581.999258882606</c:v>
                </c:pt>
                <c:pt idx="39">
                  <c:v>1538.520958260043</c:v>
                </c:pt>
                <c:pt idx="40">
                  <c:v>1495.04265763748</c:v>
                </c:pt>
                <c:pt idx="41">
                  <c:v>1451.564357014918</c:v>
                </c:pt>
                <c:pt idx="42">
                  <c:v>1408.086056392355</c:v>
                </c:pt>
                <c:pt idx="43">
                  <c:v>1364.607755769792</c:v>
                </c:pt>
                <c:pt idx="44">
                  <c:v>1321.129455147229</c:v>
                </c:pt>
                <c:pt idx="45">
                  <c:v>1277.651154524666</c:v>
                </c:pt>
                <c:pt idx="46">
                  <c:v>1234.172853902102</c:v>
                </c:pt>
                <c:pt idx="47">
                  <c:v>1190.694553279539</c:v>
                </c:pt>
                <c:pt idx="48">
                  <c:v>1147.216252656976</c:v>
                </c:pt>
                <c:pt idx="49">
                  <c:v>1103.737952034413</c:v>
                </c:pt>
                <c:pt idx="50">
                  <c:v>1060.25965141185</c:v>
                </c:pt>
                <c:pt idx="51">
                  <c:v>1016.781350789288</c:v>
                </c:pt>
                <c:pt idx="52">
                  <c:v>973.3030501667246</c:v>
                </c:pt>
                <c:pt idx="53">
                  <c:v>929.8247495441615</c:v>
                </c:pt>
                <c:pt idx="54">
                  <c:v>886.3464489215986</c:v>
                </c:pt>
                <c:pt idx="55">
                  <c:v>842.8681482990356</c:v>
                </c:pt>
                <c:pt idx="56">
                  <c:v>799.3898476764726</c:v>
                </c:pt>
                <c:pt idx="57">
                  <c:v>755.9115470539097</c:v>
                </c:pt>
                <c:pt idx="58">
                  <c:v>712.4332464313466</c:v>
                </c:pt>
                <c:pt idx="59">
                  <c:v>668.9549458087836</c:v>
                </c:pt>
                <c:pt idx="60">
                  <c:v>625.4766451862206</c:v>
                </c:pt>
                <c:pt idx="61">
                  <c:v>581.9983445636576</c:v>
                </c:pt>
                <c:pt idx="62">
                  <c:v>538.5200439410946</c:v>
                </c:pt>
                <c:pt idx="63">
                  <c:v>495.0417433185316</c:v>
                </c:pt>
                <c:pt idx="64">
                  <c:v>451.5634426959686</c:v>
                </c:pt>
                <c:pt idx="65">
                  <c:v>408.0851420734057</c:v>
                </c:pt>
                <c:pt idx="66">
                  <c:v>364.6068414508427</c:v>
                </c:pt>
                <c:pt idx="67">
                  <c:v>350.8480927168485</c:v>
                </c:pt>
                <c:pt idx="68">
                  <c:v>337.0893439828545</c:v>
                </c:pt>
                <c:pt idx="69">
                  <c:v>323.3305952488604</c:v>
                </c:pt>
                <c:pt idx="70">
                  <c:v>309.5718465148663</c:v>
                </c:pt>
                <c:pt idx="71">
                  <c:v>295.8130977808723</c:v>
                </c:pt>
                <c:pt idx="72">
                  <c:v>282.0543490468782</c:v>
                </c:pt>
                <c:pt idx="73">
                  <c:v>268.2956003128842</c:v>
                </c:pt>
                <c:pt idx="74">
                  <c:v>254.5368515788901</c:v>
                </c:pt>
                <c:pt idx="75">
                  <c:v>240.7781028448961</c:v>
                </c:pt>
                <c:pt idx="76">
                  <c:v>227.019354110902</c:v>
                </c:pt>
                <c:pt idx="77">
                  <c:v>213.2606053769079</c:v>
                </c:pt>
                <c:pt idx="78">
                  <c:v>199.5018566429139</c:v>
                </c:pt>
                <c:pt idx="79">
                  <c:v>185.7431079089198</c:v>
                </c:pt>
                <c:pt idx="80">
                  <c:v>171.9843591749257</c:v>
                </c:pt>
                <c:pt idx="81">
                  <c:v>158.2256104409317</c:v>
                </c:pt>
                <c:pt idx="82">
                  <c:v>144.4668617069376</c:v>
                </c:pt>
                <c:pt idx="83">
                  <c:v>130.7081129729436</c:v>
                </c:pt>
                <c:pt idx="84">
                  <c:v>116.9493642389495</c:v>
                </c:pt>
                <c:pt idx="85">
                  <c:v>103.1906155049555</c:v>
                </c:pt>
                <c:pt idx="86">
                  <c:v>89.4318667709614</c:v>
                </c:pt>
                <c:pt idx="87">
                  <c:v>75.67311803696737</c:v>
                </c:pt>
                <c:pt idx="88">
                  <c:v>61.91436930297328</c:v>
                </c:pt>
                <c:pt idx="89">
                  <c:v>48.1556205689792</c:v>
                </c:pt>
                <c:pt idx="90">
                  <c:v>34.39687183498517</c:v>
                </c:pt>
                <c:pt idx="91">
                  <c:v>20.63812310099109</c:v>
                </c:pt>
                <c:pt idx="92">
                  <c:v>6.879374366997069</c:v>
                </c:pt>
                <c:pt idx="93">
                  <c:v>26.09499999999994</c:v>
                </c:pt>
                <c:pt idx="94">
                  <c:v>78.28499999999982</c:v>
                </c:pt>
                <c:pt idx="95">
                  <c:v>130.4749999999997</c:v>
                </c:pt>
                <c:pt idx="96">
                  <c:v>182.6649999999996</c:v>
                </c:pt>
                <c:pt idx="97">
                  <c:v>234.8549999999995</c:v>
                </c:pt>
                <c:pt idx="98">
                  <c:v>287.0449999999994</c:v>
                </c:pt>
                <c:pt idx="99">
                  <c:v>339.2349999999992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3570.612539872522</c:v>
                </c:pt>
                <c:pt idx="68">
                  <c:v>7141.225079745045</c:v>
                </c:pt>
                <c:pt idx="69">
                  <c:v>10711.83761961757</c:v>
                </c:pt>
                <c:pt idx="70">
                  <c:v>14282.45015949009</c:v>
                </c:pt>
                <c:pt idx="71">
                  <c:v>17853.06269936261</c:v>
                </c:pt>
                <c:pt idx="72">
                  <c:v>21423.67523923513</c:v>
                </c:pt>
                <c:pt idx="73">
                  <c:v>24994.28777910766</c:v>
                </c:pt>
                <c:pt idx="74">
                  <c:v>28564.90031898018</c:v>
                </c:pt>
                <c:pt idx="75">
                  <c:v>32135.5128588527</c:v>
                </c:pt>
                <c:pt idx="76">
                  <c:v>35706.12539872523</c:v>
                </c:pt>
                <c:pt idx="77">
                  <c:v>39276.73793859775</c:v>
                </c:pt>
                <c:pt idx="78">
                  <c:v>42847.35047847026</c:v>
                </c:pt>
                <c:pt idx="79">
                  <c:v>46417.9630183428</c:v>
                </c:pt>
                <c:pt idx="80">
                  <c:v>49988.57555821531</c:v>
                </c:pt>
                <c:pt idx="81">
                  <c:v>53559.18809808784</c:v>
                </c:pt>
                <c:pt idx="82">
                  <c:v>57129.80063796036</c:v>
                </c:pt>
                <c:pt idx="83">
                  <c:v>60700.41317783288</c:v>
                </c:pt>
                <c:pt idx="84">
                  <c:v>64271.02571770541</c:v>
                </c:pt>
                <c:pt idx="85">
                  <c:v>67841.63825757793</c:v>
                </c:pt>
                <c:pt idx="86">
                  <c:v>71412.25079745046</c:v>
                </c:pt>
                <c:pt idx="87">
                  <c:v>74982.86333732297</c:v>
                </c:pt>
                <c:pt idx="88">
                  <c:v>78553.47587719549</c:v>
                </c:pt>
                <c:pt idx="89">
                  <c:v>82124.08841706802</c:v>
                </c:pt>
                <c:pt idx="90">
                  <c:v>85694.70095694053</c:v>
                </c:pt>
                <c:pt idx="91">
                  <c:v>89265.31349681306</c:v>
                </c:pt>
                <c:pt idx="92">
                  <c:v>92835.92603668559</c:v>
                </c:pt>
                <c:pt idx="93">
                  <c:v>94621.23230662185</c:v>
                </c:pt>
                <c:pt idx="94">
                  <c:v>94621.23230662185</c:v>
                </c:pt>
                <c:pt idx="95">
                  <c:v>94621.23230662185</c:v>
                </c:pt>
                <c:pt idx="96">
                  <c:v>94621.23230662185</c:v>
                </c:pt>
                <c:pt idx="97">
                  <c:v>94621.23230662185</c:v>
                </c:pt>
                <c:pt idx="98">
                  <c:v>94621.23230662185</c:v>
                </c:pt>
                <c:pt idx="99">
                  <c:v>94621.23230662185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919.0096377877022</c:v>
                </c:pt>
                <c:pt idx="35">
                  <c:v>2757.028913363107</c:v>
                </c:pt>
                <c:pt idx="36">
                  <c:v>4595.048188938511</c:v>
                </c:pt>
                <c:pt idx="37">
                  <c:v>6433.067464513915</c:v>
                </c:pt>
                <c:pt idx="38">
                  <c:v>8271.08674008932</c:v>
                </c:pt>
                <c:pt idx="39">
                  <c:v>10109.10601566472</c:v>
                </c:pt>
                <c:pt idx="40">
                  <c:v>11947.12529124013</c:v>
                </c:pt>
                <c:pt idx="41">
                  <c:v>13785.14456681553</c:v>
                </c:pt>
                <c:pt idx="42">
                  <c:v>15623.16384239094</c:v>
                </c:pt>
                <c:pt idx="43">
                  <c:v>17461.18311796634</c:v>
                </c:pt>
                <c:pt idx="44">
                  <c:v>19299.20239354175</c:v>
                </c:pt>
                <c:pt idx="45">
                  <c:v>21137.22166911715</c:v>
                </c:pt>
                <c:pt idx="46">
                  <c:v>22975.24094469256</c:v>
                </c:pt>
                <c:pt idx="47">
                  <c:v>24813.26022026796</c:v>
                </c:pt>
                <c:pt idx="48">
                  <c:v>26651.27949584337</c:v>
                </c:pt>
                <c:pt idx="49">
                  <c:v>28489.29877141877</c:v>
                </c:pt>
                <c:pt idx="50">
                  <c:v>30327.31804699417</c:v>
                </c:pt>
                <c:pt idx="51">
                  <c:v>32165.33732256958</c:v>
                </c:pt>
                <c:pt idx="52">
                  <c:v>34003.35659814497</c:v>
                </c:pt>
                <c:pt idx="53">
                  <c:v>35841.37587372039</c:v>
                </c:pt>
                <c:pt idx="54">
                  <c:v>37679.39514929579</c:v>
                </c:pt>
                <c:pt idx="55">
                  <c:v>39517.4144248712</c:v>
                </c:pt>
                <c:pt idx="56">
                  <c:v>41355.4337004466</c:v>
                </c:pt>
                <c:pt idx="57">
                  <c:v>43193.452976022</c:v>
                </c:pt>
                <c:pt idx="58">
                  <c:v>45031.4722515974</c:v>
                </c:pt>
                <c:pt idx="59">
                  <c:v>46869.49152717281</c:v>
                </c:pt>
                <c:pt idx="60">
                  <c:v>48707.51080274822</c:v>
                </c:pt>
                <c:pt idx="61">
                  <c:v>50545.53007832362</c:v>
                </c:pt>
                <c:pt idx="62">
                  <c:v>52383.54935389902</c:v>
                </c:pt>
                <c:pt idx="63">
                  <c:v>54221.56862947443</c:v>
                </c:pt>
                <c:pt idx="64">
                  <c:v>56059.58790504983</c:v>
                </c:pt>
                <c:pt idx="65">
                  <c:v>57897.60718062524</c:v>
                </c:pt>
                <c:pt idx="66">
                  <c:v>59735.62645620065</c:v>
                </c:pt>
                <c:pt idx="67">
                  <c:v>57481.4518729478</c:v>
                </c:pt>
                <c:pt idx="68">
                  <c:v>55227.27728969494</c:v>
                </c:pt>
                <c:pt idx="69">
                  <c:v>52973.10270644208</c:v>
                </c:pt>
                <c:pt idx="70">
                  <c:v>50718.92812318923</c:v>
                </c:pt>
                <c:pt idx="71">
                  <c:v>48464.75353993637</c:v>
                </c:pt>
                <c:pt idx="72">
                  <c:v>46210.57895668352</c:v>
                </c:pt>
                <c:pt idx="73">
                  <c:v>43956.40437343066</c:v>
                </c:pt>
                <c:pt idx="74">
                  <c:v>41702.22979017781</c:v>
                </c:pt>
                <c:pt idx="75">
                  <c:v>39448.05520692495</c:v>
                </c:pt>
                <c:pt idx="76">
                  <c:v>37193.8806236721</c:v>
                </c:pt>
                <c:pt idx="77">
                  <c:v>34939.70604041925</c:v>
                </c:pt>
                <c:pt idx="78">
                  <c:v>32685.53145716639</c:v>
                </c:pt>
                <c:pt idx="79">
                  <c:v>30431.35687391354</c:v>
                </c:pt>
                <c:pt idx="80">
                  <c:v>28177.18229066068</c:v>
                </c:pt>
                <c:pt idx="81">
                  <c:v>25923.00770740783</c:v>
                </c:pt>
                <c:pt idx="82">
                  <c:v>23668.83312415497</c:v>
                </c:pt>
                <c:pt idx="83">
                  <c:v>21414.65854090212</c:v>
                </c:pt>
                <c:pt idx="84">
                  <c:v>19160.48395764927</c:v>
                </c:pt>
                <c:pt idx="85">
                  <c:v>16906.30937439641</c:v>
                </c:pt>
                <c:pt idx="86">
                  <c:v>14652.13479114356</c:v>
                </c:pt>
                <c:pt idx="87">
                  <c:v>12397.9602078907</c:v>
                </c:pt>
                <c:pt idx="88">
                  <c:v>10143.78562463785</c:v>
                </c:pt>
                <c:pt idx="89">
                  <c:v>7889.611041384996</c:v>
                </c:pt>
                <c:pt idx="90">
                  <c:v>5635.436458132135</c:v>
                </c:pt>
                <c:pt idx="91">
                  <c:v>3381.261874879281</c:v>
                </c:pt>
                <c:pt idx="92">
                  <c:v>1127.087291626427</c:v>
                </c:pt>
                <c:pt idx="93">
                  <c:v>1335.85</c:v>
                </c:pt>
                <c:pt idx="94">
                  <c:v>4007.55</c:v>
                </c:pt>
                <c:pt idx="95">
                  <c:v>6679.25</c:v>
                </c:pt>
                <c:pt idx="96">
                  <c:v>9350.949999999999</c:v>
                </c:pt>
                <c:pt idx="97">
                  <c:v>12022.65</c:v>
                </c:pt>
                <c:pt idx="98">
                  <c:v>14694.35</c:v>
                </c:pt>
                <c:pt idx="99">
                  <c:v>17366.05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414.765</c:v>
                </c:pt>
                <c:pt idx="94">
                  <c:v>1244.295</c:v>
                </c:pt>
                <c:pt idx="95">
                  <c:v>2073.825</c:v>
                </c:pt>
                <c:pt idx="96">
                  <c:v>2903.355</c:v>
                </c:pt>
                <c:pt idx="97">
                  <c:v>3732.885</c:v>
                </c:pt>
                <c:pt idx="98">
                  <c:v>4562.415</c:v>
                </c:pt>
                <c:pt idx="99">
                  <c:v>5391.945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41105.57795517307</c:v>
                </c:pt>
                <c:pt idx="1">
                  <c:v>41105.57795517307</c:v>
                </c:pt>
                <c:pt idx="2">
                  <c:v>41105.57795517307</c:v>
                </c:pt>
                <c:pt idx="3">
                  <c:v>41105.57795517307</c:v>
                </c:pt>
                <c:pt idx="4">
                  <c:v>41105.57795517307</c:v>
                </c:pt>
                <c:pt idx="5">
                  <c:v>41105.57795517307</c:v>
                </c:pt>
                <c:pt idx="6">
                  <c:v>41105.57795517307</c:v>
                </c:pt>
                <c:pt idx="7">
                  <c:v>41105.57795517307</c:v>
                </c:pt>
                <c:pt idx="8">
                  <c:v>41105.57795517307</c:v>
                </c:pt>
                <c:pt idx="9">
                  <c:v>41105.57795517307</c:v>
                </c:pt>
                <c:pt idx="10">
                  <c:v>41105.57795517307</c:v>
                </c:pt>
                <c:pt idx="11">
                  <c:v>41098.90535860084</c:v>
                </c:pt>
                <c:pt idx="12">
                  <c:v>41092.2327620286</c:v>
                </c:pt>
                <c:pt idx="13">
                  <c:v>41085.56016545637</c:v>
                </c:pt>
                <c:pt idx="14">
                  <c:v>41078.88756888413</c:v>
                </c:pt>
                <c:pt idx="15">
                  <c:v>41072.2149723119</c:v>
                </c:pt>
                <c:pt idx="16">
                  <c:v>41065.54237573966</c:v>
                </c:pt>
                <c:pt idx="17">
                  <c:v>41058.86977916743</c:v>
                </c:pt>
                <c:pt idx="18">
                  <c:v>41052.1971825952</c:v>
                </c:pt>
                <c:pt idx="19">
                  <c:v>41045.52458602296</c:v>
                </c:pt>
                <c:pt idx="20">
                  <c:v>41038.85198945072</c:v>
                </c:pt>
                <c:pt idx="21">
                  <c:v>41032.1793928785</c:v>
                </c:pt>
                <c:pt idx="22">
                  <c:v>41025.50679630625</c:v>
                </c:pt>
                <c:pt idx="23">
                  <c:v>41018.83419973402</c:v>
                </c:pt>
                <c:pt idx="24">
                  <c:v>41012.16160316179</c:v>
                </c:pt>
                <c:pt idx="25">
                  <c:v>41005.48900658955</c:v>
                </c:pt>
                <c:pt idx="26">
                  <c:v>40998.81641001732</c:v>
                </c:pt>
                <c:pt idx="27">
                  <c:v>40992.14381344508</c:v>
                </c:pt>
                <c:pt idx="28">
                  <c:v>40985.47121687284</c:v>
                </c:pt>
                <c:pt idx="29">
                  <c:v>40978.79862030061</c:v>
                </c:pt>
                <c:pt idx="30">
                  <c:v>40972.12602372838</c:v>
                </c:pt>
                <c:pt idx="31">
                  <c:v>40965.45342715614</c:v>
                </c:pt>
                <c:pt idx="32">
                  <c:v>40958.78083058391</c:v>
                </c:pt>
                <c:pt idx="33">
                  <c:v>40952.10823401167</c:v>
                </c:pt>
                <c:pt idx="34">
                  <c:v>41018.76983647038</c:v>
                </c:pt>
                <c:pt idx="35">
                  <c:v>41158.76563796004</c:v>
                </c:pt>
                <c:pt idx="36">
                  <c:v>41298.76143944971</c:v>
                </c:pt>
                <c:pt idx="37">
                  <c:v>41438.75724093936</c:v>
                </c:pt>
                <c:pt idx="38">
                  <c:v>41578.75304242902</c:v>
                </c:pt>
                <c:pt idx="39">
                  <c:v>41718.74884391869</c:v>
                </c:pt>
                <c:pt idx="40">
                  <c:v>41858.74464540835</c:v>
                </c:pt>
                <c:pt idx="41">
                  <c:v>41998.740446898</c:v>
                </c:pt>
                <c:pt idx="42">
                  <c:v>42138.73624838766</c:v>
                </c:pt>
                <c:pt idx="43">
                  <c:v>42278.73204987733</c:v>
                </c:pt>
                <c:pt idx="44">
                  <c:v>42418.72785136698</c:v>
                </c:pt>
                <c:pt idx="45">
                  <c:v>42558.72365285664</c:v>
                </c:pt>
                <c:pt idx="46">
                  <c:v>42698.7194543463</c:v>
                </c:pt>
                <c:pt idx="47">
                  <c:v>42838.71525583597</c:v>
                </c:pt>
                <c:pt idx="48">
                  <c:v>42978.71105732562</c:v>
                </c:pt>
                <c:pt idx="49">
                  <c:v>43118.70685881528</c:v>
                </c:pt>
                <c:pt idx="50">
                  <c:v>43258.70266030495</c:v>
                </c:pt>
                <c:pt idx="51">
                  <c:v>43398.6984617946</c:v>
                </c:pt>
                <c:pt idx="52">
                  <c:v>43538.69426328426</c:v>
                </c:pt>
                <c:pt idx="53">
                  <c:v>43678.69006477392</c:v>
                </c:pt>
                <c:pt idx="54">
                  <c:v>43818.68586626358</c:v>
                </c:pt>
                <c:pt idx="55">
                  <c:v>43958.68166775324</c:v>
                </c:pt>
                <c:pt idx="56">
                  <c:v>44098.6774692429</c:v>
                </c:pt>
                <c:pt idx="57">
                  <c:v>44238.67327073256</c:v>
                </c:pt>
                <c:pt idx="58">
                  <c:v>44378.66907222222</c:v>
                </c:pt>
                <c:pt idx="59">
                  <c:v>44518.66487371188</c:v>
                </c:pt>
                <c:pt idx="60">
                  <c:v>44658.66067520154</c:v>
                </c:pt>
                <c:pt idx="61">
                  <c:v>44798.6564766912</c:v>
                </c:pt>
                <c:pt idx="62">
                  <c:v>44938.65227818085</c:v>
                </c:pt>
                <c:pt idx="63">
                  <c:v>45078.64807967052</c:v>
                </c:pt>
                <c:pt idx="64">
                  <c:v>45218.64388116018</c:v>
                </c:pt>
                <c:pt idx="65">
                  <c:v>45358.63968264984</c:v>
                </c:pt>
                <c:pt idx="66">
                  <c:v>45498.6354841395</c:v>
                </c:pt>
                <c:pt idx="67">
                  <c:v>44255.75875808665</c:v>
                </c:pt>
                <c:pt idx="68">
                  <c:v>43012.8820320338</c:v>
                </c:pt>
                <c:pt idx="69">
                  <c:v>41770.00530598095</c:v>
                </c:pt>
                <c:pt idx="70">
                  <c:v>40527.1285799281</c:v>
                </c:pt>
                <c:pt idx="71">
                  <c:v>39284.25185387526</c:v>
                </c:pt>
                <c:pt idx="72">
                  <c:v>38041.37512782241</c:v>
                </c:pt>
                <c:pt idx="73">
                  <c:v>36798.49840176955</c:v>
                </c:pt>
                <c:pt idx="74">
                  <c:v>35555.62167571671</c:v>
                </c:pt>
                <c:pt idx="75">
                  <c:v>34312.74494966386</c:v>
                </c:pt>
                <c:pt idx="76">
                  <c:v>33069.86822361101</c:v>
                </c:pt>
                <c:pt idx="77">
                  <c:v>31826.99149755816</c:v>
                </c:pt>
                <c:pt idx="78">
                  <c:v>30584.11477150531</c:v>
                </c:pt>
                <c:pt idx="79">
                  <c:v>29341.23804545246</c:v>
                </c:pt>
                <c:pt idx="80">
                  <c:v>28098.36131939961</c:v>
                </c:pt>
                <c:pt idx="81">
                  <c:v>26855.48459334676</c:v>
                </c:pt>
                <c:pt idx="82">
                  <c:v>25612.60786729391</c:v>
                </c:pt>
                <c:pt idx="83">
                  <c:v>24369.73114124107</c:v>
                </c:pt>
                <c:pt idx="84">
                  <c:v>23126.85441518822</c:v>
                </c:pt>
                <c:pt idx="85">
                  <c:v>21883.97768913537</c:v>
                </c:pt>
                <c:pt idx="86">
                  <c:v>20641.10096308252</c:v>
                </c:pt>
                <c:pt idx="87">
                  <c:v>19398.22423702967</c:v>
                </c:pt>
                <c:pt idx="88">
                  <c:v>18155.34751097682</c:v>
                </c:pt>
                <c:pt idx="89">
                  <c:v>16912.47078492397</c:v>
                </c:pt>
                <c:pt idx="90">
                  <c:v>15669.59405887112</c:v>
                </c:pt>
                <c:pt idx="91">
                  <c:v>14426.71733281827</c:v>
                </c:pt>
                <c:pt idx="92">
                  <c:v>13183.84060676543</c:v>
                </c:pt>
                <c:pt idx="93">
                  <c:v>15664.152243739</c:v>
                </c:pt>
                <c:pt idx="94">
                  <c:v>21867.652243739</c:v>
                </c:pt>
                <c:pt idx="95">
                  <c:v>28071.152243739</c:v>
                </c:pt>
                <c:pt idx="96">
                  <c:v>34274.652243739</c:v>
                </c:pt>
                <c:pt idx="97">
                  <c:v>40478.152243739</c:v>
                </c:pt>
                <c:pt idx="98">
                  <c:v>46681.652243739</c:v>
                </c:pt>
                <c:pt idx="99">
                  <c:v>52885.152243739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2921.016412454685</c:v>
                </c:pt>
                <c:pt idx="1">
                  <c:v>2921.016412454685</c:v>
                </c:pt>
                <c:pt idx="2">
                  <c:v>2921.016412454685</c:v>
                </c:pt>
                <c:pt idx="3">
                  <c:v>2921.016412454685</c:v>
                </c:pt>
                <c:pt idx="4">
                  <c:v>2921.016412454685</c:v>
                </c:pt>
                <c:pt idx="5">
                  <c:v>2921.016412454685</c:v>
                </c:pt>
                <c:pt idx="6">
                  <c:v>2921.016412454685</c:v>
                </c:pt>
                <c:pt idx="7">
                  <c:v>2921.016412454685</c:v>
                </c:pt>
                <c:pt idx="8">
                  <c:v>2921.016412454685</c:v>
                </c:pt>
                <c:pt idx="9">
                  <c:v>2921.016412454685</c:v>
                </c:pt>
                <c:pt idx="10">
                  <c:v>2921.016412454685</c:v>
                </c:pt>
                <c:pt idx="11">
                  <c:v>2933.44626952896</c:v>
                </c:pt>
                <c:pt idx="12">
                  <c:v>2945.876126603235</c:v>
                </c:pt>
                <c:pt idx="13">
                  <c:v>2958.30598367751</c:v>
                </c:pt>
                <c:pt idx="14">
                  <c:v>2970.735840751786</c:v>
                </c:pt>
                <c:pt idx="15">
                  <c:v>2983.165697826061</c:v>
                </c:pt>
                <c:pt idx="16">
                  <c:v>2995.595554900336</c:v>
                </c:pt>
                <c:pt idx="17">
                  <c:v>3008.025411974612</c:v>
                </c:pt>
                <c:pt idx="18">
                  <c:v>3020.455269048887</c:v>
                </c:pt>
                <c:pt idx="19">
                  <c:v>3032.885126123162</c:v>
                </c:pt>
                <c:pt idx="20">
                  <c:v>3045.314983197437</c:v>
                </c:pt>
                <c:pt idx="21">
                  <c:v>3057.744840271713</c:v>
                </c:pt>
                <c:pt idx="22">
                  <c:v>3070.174697345988</c:v>
                </c:pt>
                <c:pt idx="23">
                  <c:v>3082.604554420263</c:v>
                </c:pt>
                <c:pt idx="24">
                  <c:v>3095.034411494539</c:v>
                </c:pt>
                <c:pt idx="25">
                  <c:v>3107.464268568814</c:v>
                </c:pt>
                <c:pt idx="26">
                  <c:v>3119.89412564309</c:v>
                </c:pt>
                <c:pt idx="27">
                  <c:v>3132.323982717365</c:v>
                </c:pt>
                <c:pt idx="28">
                  <c:v>3144.75383979164</c:v>
                </c:pt>
                <c:pt idx="29">
                  <c:v>3157.183696865915</c:v>
                </c:pt>
                <c:pt idx="30">
                  <c:v>3169.61355394019</c:v>
                </c:pt>
                <c:pt idx="31">
                  <c:v>3182.043411014466</c:v>
                </c:pt>
                <c:pt idx="32">
                  <c:v>3194.473268088741</c:v>
                </c:pt>
                <c:pt idx="33">
                  <c:v>3206.903125163017</c:v>
                </c:pt>
                <c:pt idx="34">
                  <c:v>3218.610563193659</c:v>
                </c:pt>
                <c:pt idx="35">
                  <c:v>3229.595582180668</c:v>
                </c:pt>
                <c:pt idx="36">
                  <c:v>3240.580601167677</c:v>
                </c:pt>
                <c:pt idx="37">
                  <c:v>3251.565620154686</c:v>
                </c:pt>
                <c:pt idx="38">
                  <c:v>3262.550639141695</c:v>
                </c:pt>
                <c:pt idx="39">
                  <c:v>3273.535658128704</c:v>
                </c:pt>
                <c:pt idx="40">
                  <c:v>3284.520677115713</c:v>
                </c:pt>
                <c:pt idx="41">
                  <c:v>3295.505696102722</c:v>
                </c:pt>
                <c:pt idx="42">
                  <c:v>3306.490715089731</c:v>
                </c:pt>
                <c:pt idx="43">
                  <c:v>3317.47573407674</c:v>
                </c:pt>
                <c:pt idx="44">
                  <c:v>3328.46075306375</c:v>
                </c:pt>
                <c:pt idx="45">
                  <c:v>3339.445772050758</c:v>
                </c:pt>
                <c:pt idx="46">
                  <c:v>3350.430791037767</c:v>
                </c:pt>
                <c:pt idx="47">
                  <c:v>3361.415810024776</c:v>
                </c:pt>
                <c:pt idx="48">
                  <c:v>3372.400829011785</c:v>
                </c:pt>
                <c:pt idx="49">
                  <c:v>3383.385847998794</c:v>
                </c:pt>
                <c:pt idx="50">
                  <c:v>3394.370866985803</c:v>
                </c:pt>
                <c:pt idx="51">
                  <c:v>3405.355885972812</c:v>
                </c:pt>
                <c:pt idx="52">
                  <c:v>3416.340904959822</c:v>
                </c:pt>
                <c:pt idx="53">
                  <c:v>3427.325923946831</c:v>
                </c:pt>
                <c:pt idx="54">
                  <c:v>3438.31094293384</c:v>
                </c:pt>
                <c:pt idx="55">
                  <c:v>3449.295961920849</c:v>
                </c:pt>
                <c:pt idx="56">
                  <c:v>3460.280980907858</c:v>
                </c:pt>
                <c:pt idx="57">
                  <c:v>3471.265999894867</c:v>
                </c:pt>
                <c:pt idx="58">
                  <c:v>3482.251018881876</c:v>
                </c:pt>
                <c:pt idx="59">
                  <c:v>3493.236037868885</c:v>
                </c:pt>
                <c:pt idx="60">
                  <c:v>3504.221056855894</c:v>
                </c:pt>
                <c:pt idx="61">
                  <c:v>3515.206075842903</c:v>
                </c:pt>
                <c:pt idx="62">
                  <c:v>3526.191094829912</c:v>
                </c:pt>
                <c:pt idx="63">
                  <c:v>3537.176113816921</c:v>
                </c:pt>
                <c:pt idx="64">
                  <c:v>3548.16113280393</c:v>
                </c:pt>
                <c:pt idx="65">
                  <c:v>3559.146151790939</c:v>
                </c:pt>
                <c:pt idx="66">
                  <c:v>3570.131170777948</c:v>
                </c:pt>
                <c:pt idx="67">
                  <c:v>3556.658977680673</c:v>
                </c:pt>
                <c:pt idx="68">
                  <c:v>3543.186784583398</c:v>
                </c:pt>
                <c:pt idx="69">
                  <c:v>3529.714591486123</c:v>
                </c:pt>
                <c:pt idx="70">
                  <c:v>3516.242398388847</c:v>
                </c:pt>
                <c:pt idx="71">
                  <c:v>3502.770205291572</c:v>
                </c:pt>
                <c:pt idx="72">
                  <c:v>3489.298012194297</c:v>
                </c:pt>
                <c:pt idx="73">
                  <c:v>3475.825819097021</c:v>
                </c:pt>
                <c:pt idx="74">
                  <c:v>3462.353625999746</c:v>
                </c:pt>
                <c:pt idx="75">
                  <c:v>3448.88143290247</c:v>
                </c:pt>
                <c:pt idx="76">
                  <c:v>3435.409239805196</c:v>
                </c:pt>
                <c:pt idx="77">
                  <c:v>3421.937046707921</c:v>
                </c:pt>
                <c:pt idx="78">
                  <c:v>3408.464853610645</c:v>
                </c:pt>
                <c:pt idx="79">
                  <c:v>3394.99266051337</c:v>
                </c:pt>
                <c:pt idx="80">
                  <c:v>3381.520467416095</c:v>
                </c:pt>
                <c:pt idx="81">
                  <c:v>3368.048274318819</c:v>
                </c:pt>
                <c:pt idx="82">
                  <c:v>3354.576081221544</c:v>
                </c:pt>
                <c:pt idx="83">
                  <c:v>3341.103888124269</c:v>
                </c:pt>
                <c:pt idx="84">
                  <c:v>3327.631695026994</c:v>
                </c:pt>
                <c:pt idx="85">
                  <c:v>3314.159501929718</c:v>
                </c:pt>
                <c:pt idx="86">
                  <c:v>3300.687308832443</c:v>
                </c:pt>
                <c:pt idx="87">
                  <c:v>3287.215115735168</c:v>
                </c:pt>
                <c:pt idx="88">
                  <c:v>3273.742922637893</c:v>
                </c:pt>
                <c:pt idx="89">
                  <c:v>3260.270729540618</c:v>
                </c:pt>
                <c:pt idx="90">
                  <c:v>3246.798536443343</c:v>
                </c:pt>
                <c:pt idx="91">
                  <c:v>3233.326343346067</c:v>
                </c:pt>
                <c:pt idx="92">
                  <c:v>3219.854150248792</c:v>
                </c:pt>
                <c:pt idx="93">
                  <c:v>3220.483053700154</c:v>
                </c:pt>
                <c:pt idx="94">
                  <c:v>3235.213053700154</c:v>
                </c:pt>
                <c:pt idx="95">
                  <c:v>3249.943053700154</c:v>
                </c:pt>
                <c:pt idx="96">
                  <c:v>3264.673053700154</c:v>
                </c:pt>
                <c:pt idx="97">
                  <c:v>3279.403053700154</c:v>
                </c:pt>
                <c:pt idx="98">
                  <c:v>3294.133053700154</c:v>
                </c:pt>
                <c:pt idx="99">
                  <c:v>3308.863053700154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346.9750217562294</c:v>
                </c:pt>
                <c:pt idx="12">
                  <c:v>693.9500435124587</c:v>
                </c:pt>
                <c:pt idx="13">
                  <c:v>1040.925065268688</c:v>
                </c:pt>
                <c:pt idx="14">
                  <c:v>1387.900087024917</c:v>
                </c:pt>
                <c:pt idx="15">
                  <c:v>1734.875108781147</c:v>
                </c:pt>
                <c:pt idx="16">
                  <c:v>2081.850130537376</c:v>
                </c:pt>
                <c:pt idx="17">
                  <c:v>2428.825152293605</c:v>
                </c:pt>
                <c:pt idx="18">
                  <c:v>2775.800174049835</c:v>
                </c:pt>
                <c:pt idx="19">
                  <c:v>3122.775195806064</c:v>
                </c:pt>
                <c:pt idx="20">
                  <c:v>3469.750217562293</c:v>
                </c:pt>
                <c:pt idx="21">
                  <c:v>3816.725239318523</c:v>
                </c:pt>
                <c:pt idx="22">
                  <c:v>4163.700261074752</c:v>
                </c:pt>
                <c:pt idx="23">
                  <c:v>4510.675282830982</c:v>
                </c:pt>
                <c:pt idx="24">
                  <c:v>4857.65030458721</c:v>
                </c:pt>
                <c:pt idx="25">
                  <c:v>5204.62532634344</c:v>
                </c:pt>
                <c:pt idx="26">
                  <c:v>5551.60034809967</c:v>
                </c:pt>
                <c:pt idx="27">
                  <c:v>5898.5753698559</c:v>
                </c:pt>
                <c:pt idx="28">
                  <c:v>6245.550391612129</c:v>
                </c:pt>
                <c:pt idx="29">
                  <c:v>6592.525413368357</c:v>
                </c:pt>
                <c:pt idx="30">
                  <c:v>6939.500435124587</c:v>
                </c:pt>
                <c:pt idx="31">
                  <c:v>7286.475456880817</c:v>
                </c:pt>
                <c:pt idx="32">
                  <c:v>7633.450478637045</c:v>
                </c:pt>
                <c:pt idx="33">
                  <c:v>7980.425500393275</c:v>
                </c:pt>
                <c:pt idx="34">
                  <c:v>8386.881954450573</c:v>
                </c:pt>
                <c:pt idx="35">
                  <c:v>8852.819840808937</c:v>
                </c:pt>
                <c:pt idx="36">
                  <c:v>9318.757727167303</c:v>
                </c:pt>
                <c:pt idx="37">
                  <c:v>9784.695613525668</c:v>
                </c:pt>
                <c:pt idx="38">
                  <c:v>10250.63349988403</c:v>
                </c:pt>
                <c:pt idx="39">
                  <c:v>10716.5713862424</c:v>
                </c:pt>
                <c:pt idx="40">
                  <c:v>11182.50927260076</c:v>
                </c:pt>
                <c:pt idx="41">
                  <c:v>11648.44715895913</c:v>
                </c:pt>
                <c:pt idx="42">
                  <c:v>12114.38504531749</c:v>
                </c:pt>
                <c:pt idx="43">
                  <c:v>12580.32293167586</c:v>
                </c:pt>
                <c:pt idx="44">
                  <c:v>13046.26081803422</c:v>
                </c:pt>
                <c:pt idx="45">
                  <c:v>13512.19870439259</c:v>
                </c:pt>
                <c:pt idx="46">
                  <c:v>13978.13659075095</c:v>
                </c:pt>
                <c:pt idx="47">
                  <c:v>14444.07447710932</c:v>
                </c:pt>
                <c:pt idx="48">
                  <c:v>14910.01236346769</c:v>
                </c:pt>
                <c:pt idx="49">
                  <c:v>15375.95024982605</c:v>
                </c:pt>
                <c:pt idx="50">
                  <c:v>15841.88813618441</c:v>
                </c:pt>
                <c:pt idx="51">
                  <c:v>16307.82602254278</c:v>
                </c:pt>
                <c:pt idx="52">
                  <c:v>16773.76390890114</c:v>
                </c:pt>
                <c:pt idx="53">
                  <c:v>17239.70179525951</c:v>
                </c:pt>
                <c:pt idx="54">
                  <c:v>17705.63968161787</c:v>
                </c:pt>
                <c:pt idx="55">
                  <c:v>18171.57756797624</c:v>
                </c:pt>
                <c:pt idx="56">
                  <c:v>18637.51545433461</c:v>
                </c:pt>
                <c:pt idx="57">
                  <c:v>19103.45334069297</c:v>
                </c:pt>
                <c:pt idx="58">
                  <c:v>19569.39122705134</c:v>
                </c:pt>
                <c:pt idx="59">
                  <c:v>20035.3291134097</c:v>
                </c:pt>
                <c:pt idx="60">
                  <c:v>20501.26699976806</c:v>
                </c:pt>
                <c:pt idx="61">
                  <c:v>20967.20488612643</c:v>
                </c:pt>
                <c:pt idx="62">
                  <c:v>21433.1427724848</c:v>
                </c:pt>
                <c:pt idx="63">
                  <c:v>21899.08065884316</c:v>
                </c:pt>
                <c:pt idx="64">
                  <c:v>22365.01854520153</c:v>
                </c:pt>
                <c:pt idx="65">
                  <c:v>22830.9564315599</c:v>
                </c:pt>
                <c:pt idx="66">
                  <c:v>23296.89431791826</c:v>
                </c:pt>
                <c:pt idx="67">
                  <c:v>22417.76623044964</c:v>
                </c:pt>
                <c:pt idx="68">
                  <c:v>21538.63814298103</c:v>
                </c:pt>
                <c:pt idx="69">
                  <c:v>20659.51005551242</c:v>
                </c:pt>
                <c:pt idx="70">
                  <c:v>19780.3819680438</c:v>
                </c:pt>
                <c:pt idx="71">
                  <c:v>18901.2538805752</c:v>
                </c:pt>
                <c:pt idx="72">
                  <c:v>18022.12579310658</c:v>
                </c:pt>
                <c:pt idx="73">
                  <c:v>17142.99770563796</c:v>
                </c:pt>
                <c:pt idx="74">
                  <c:v>16263.86961816935</c:v>
                </c:pt>
                <c:pt idx="75">
                  <c:v>15384.74153070074</c:v>
                </c:pt>
                <c:pt idx="76">
                  <c:v>14505.61344323212</c:v>
                </c:pt>
                <c:pt idx="77">
                  <c:v>13626.48535576351</c:v>
                </c:pt>
                <c:pt idx="78">
                  <c:v>12747.3572682949</c:v>
                </c:pt>
                <c:pt idx="79">
                  <c:v>11868.22918082628</c:v>
                </c:pt>
                <c:pt idx="80">
                  <c:v>10989.10109335767</c:v>
                </c:pt>
                <c:pt idx="81">
                  <c:v>10109.97300588905</c:v>
                </c:pt>
                <c:pt idx="82">
                  <c:v>9230.844918420441</c:v>
                </c:pt>
                <c:pt idx="83">
                  <c:v>8351.71683095183</c:v>
                </c:pt>
                <c:pt idx="84">
                  <c:v>7472.588743483215</c:v>
                </c:pt>
                <c:pt idx="85">
                  <c:v>6593.460656014602</c:v>
                </c:pt>
                <c:pt idx="86">
                  <c:v>5714.33256854599</c:v>
                </c:pt>
                <c:pt idx="87">
                  <c:v>4835.204481077373</c:v>
                </c:pt>
                <c:pt idx="88">
                  <c:v>3956.076393608761</c:v>
                </c:pt>
                <c:pt idx="89">
                  <c:v>3076.948306140148</c:v>
                </c:pt>
                <c:pt idx="90">
                  <c:v>2197.820218671535</c:v>
                </c:pt>
                <c:pt idx="91">
                  <c:v>1318.692131202923</c:v>
                </c:pt>
                <c:pt idx="92">
                  <c:v>439.5640437343063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148.165</c:v>
                </c:pt>
                <c:pt idx="94">
                  <c:v>444.495</c:v>
                </c:pt>
                <c:pt idx="95">
                  <c:v>740.8249999999999</c:v>
                </c:pt>
                <c:pt idx="96">
                  <c:v>1037.155</c:v>
                </c:pt>
                <c:pt idx="97">
                  <c:v>1333.485</c:v>
                </c:pt>
                <c:pt idx="98">
                  <c:v>1629.815</c:v>
                </c:pt>
                <c:pt idx="99">
                  <c:v>1926.145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429304"/>
        <c:axId val="179143504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50927.8145929901</c:v>
                </c:pt>
                <c:pt idx="1">
                  <c:v>50927.8145929901</c:v>
                </c:pt>
                <c:pt idx="2">
                  <c:v>50927.8145929901</c:v>
                </c:pt>
                <c:pt idx="3">
                  <c:v>50927.8145929901</c:v>
                </c:pt>
                <c:pt idx="4">
                  <c:v>50927.8145929901</c:v>
                </c:pt>
                <c:pt idx="5">
                  <c:v>50927.8145929901</c:v>
                </c:pt>
                <c:pt idx="6">
                  <c:v>50927.8145929901</c:v>
                </c:pt>
                <c:pt idx="7">
                  <c:v>50927.8145929901</c:v>
                </c:pt>
                <c:pt idx="8">
                  <c:v>50927.8145929901</c:v>
                </c:pt>
                <c:pt idx="9">
                  <c:v>50927.8145929901</c:v>
                </c:pt>
                <c:pt idx="10">
                  <c:v>50927.8145929901</c:v>
                </c:pt>
                <c:pt idx="11">
                  <c:v>50927.8145929901</c:v>
                </c:pt>
                <c:pt idx="12">
                  <c:v>50927.8145929901</c:v>
                </c:pt>
                <c:pt idx="13">
                  <c:v>50927.8145929901</c:v>
                </c:pt>
                <c:pt idx="14">
                  <c:v>50927.8145929901</c:v>
                </c:pt>
                <c:pt idx="15">
                  <c:v>50927.8145929901</c:v>
                </c:pt>
                <c:pt idx="16">
                  <c:v>50927.8145929901</c:v>
                </c:pt>
                <c:pt idx="17">
                  <c:v>50927.8145929901</c:v>
                </c:pt>
                <c:pt idx="18">
                  <c:v>50927.8145929901</c:v>
                </c:pt>
                <c:pt idx="19">
                  <c:v>50927.8145929901</c:v>
                </c:pt>
                <c:pt idx="20">
                  <c:v>50927.81459299008</c:v>
                </c:pt>
                <c:pt idx="21">
                  <c:v>50927.81459299008</c:v>
                </c:pt>
                <c:pt idx="22">
                  <c:v>50927.81459299008</c:v>
                </c:pt>
                <c:pt idx="23">
                  <c:v>50927.81459299008</c:v>
                </c:pt>
                <c:pt idx="24">
                  <c:v>50927.81459299008</c:v>
                </c:pt>
                <c:pt idx="25">
                  <c:v>50927.81459299008</c:v>
                </c:pt>
                <c:pt idx="26">
                  <c:v>50927.81459299008</c:v>
                </c:pt>
                <c:pt idx="27">
                  <c:v>50927.81459299008</c:v>
                </c:pt>
                <c:pt idx="28">
                  <c:v>50927.81459299008</c:v>
                </c:pt>
                <c:pt idx="29">
                  <c:v>50927.81459299008</c:v>
                </c:pt>
                <c:pt idx="30">
                  <c:v>50927.81459299008</c:v>
                </c:pt>
                <c:pt idx="31">
                  <c:v>50927.81459299008</c:v>
                </c:pt>
                <c:pt idx="32">
                  <c:v>50927.81459299008</c:v>
                </c:pt>
                <c:pt idx="33">
                  <c:v>50927.81459299008</c:v>
                </c:pt>
                <c:pt idx="34">
                  <c:v>50927.81459299008</c:v>
                </c:pt>
                <c:pt idx="35">
                  <c:v>50927.81459299008</c:v>
                </c:pt>
                <c:pt idx="36">
                  <c:v>50927.81459299008</c:v>
                </c:pt>
                <c:pt idx="37">
                  <c:v>50927.81459299008</c:v>
                </c:pt>
                <c:pt idx="38">
                  <c:v>50927.81459299008</c:v>
                </c:pt>
                <c:pt idx="39">
                  <c:v>50927.81459299008</c:v>
                </c:pt>
                <c:pt idx="40">
                  <c:v>50927.81459299008</c:v>
                </c:pt>
                <c:pt idx="41">
                  <c:v>50927.81459299008</c:v>
                </c:pt>
                <c:pt idx="42">
                  <c:v>50927.81459299008</c:v>
                </c:pt>
                <c:pt idx="43">
                  <c:v>50927.81459299008</c:v>
                </c:pt>
                <c:pt idx="44">
                  <c:v>50927.81459299008</c:v>
                </c:pt>
                <c:pt idx="45">
                  <c:v>50927.81459299008</c:v>
                </c:pt>
                <c:pt idx="46">
                  <c:v>50927.81459299008</c:v>
                </c:pt>
                <c:pt idx="47">
                  <c:v>50927.81459299007</c:v>
                </c:pt>
                <c:pt idx="48">
                  <c:v>50927.81459299007</c:v>
                </c:pt>
                <c:pt idx="49">
                  <c:v>50927.81459299007</c:v>
                </c:pt>
                <c:pt idx="50">
                  <c:v>50927.81459299007</c:v>
                </c:pt>
                <c:pt idx="51">
                  <c:v>50927.81459299007</c:v>
                </c:pt>
                <c:pt idx="52">
                  <c:v>50927.81459299007</c:v>
                </c:pt>
                <c:pt idx="53">
                  <c:v>50927.81459299007</c:v>
                </c:pt>
                <c:pt idx="54">
                  <c:v>50927.81459299007</c:v>
                </c:pt>
                <c:pt idx="55">
                  <c:v>50927.81459299007</c:v>
                </c:pt>
                <c:pt idx="56">
                  <c:v>50927.81459299007</c:v>
                </c:pt>
                <c:pt idx="57">
                  <c:v>50927.81459299007</c:v>
                </c:pt>
                <c:pt idx="58">
                  <c:v>50927.81459299007</c:v>
                </c:pt>
                <c:pt idx="59">
                  <c:v>50927.81459299007</c:v>
                </c:pt>
                <c:pt idx="60">
                  <c:v>50927.81459299007</c:v>
                </c:pt>
                <c:pt idx="61">
                  <c:v>50927.81459299007</c:v>
                </c:pt>
                <c:pt idx="62">
                  <c:v>50927.81459299007</c:v>
                </c:pt>
                <c:pt idx="63">
                  <c:v>50927.81459299007</c:v>
                </c:pt>
                <c:pt idx="64">
                  <c:v>50927.81459299007</c:v>
                </c:pt>
                <c:pt idx="65">
                  <c:v>50927.81459299007</c:v>
                </c:pt>
                <c:pt idx="66">
                  <c:v>50927.81459299007</c:v>
                </c:pt>
                <c:pt idx="67">
                  <c:v>50927.81459299007</c:v>
                </c:pt>
                <c:pt idx="68">
                  <c:v>50927.81459299007</c:v>
                </c:pt>
                <c:pt idx="69">
                  <c:v>50927.81459299007</c:v>
                </c:pt>
                <c:pt idx="70">
                  <c:v>50927.81459299007</c:v>
                </c:pt>
                <c:pt idx="71">
                  <c:v>50927.81459299007</c:v>
                </c:pt>
                <c:pt idx="72">
                  <c:v>50927.81459299007</c:v>
                </c:pt>
                <c:pt idx="73">
                  <c:v>50927.81459299007</c:v>
                </c:pt>
                <c:pt idx="74">
                  <c:v>50927.81459299007</c:v>
                </c:pt>
                <c:pt idx="75">
                  <c:v>50927.81459299007</c:v>
                </c:pt>
                <c:pt idx="76">
                  <c:v>50927.81459299007</c:v>
                </c:pt>
                <c:pt idx="77">
                  <c:v>50927.81459299007</c:v>
                </c:pt>
                <c:pt idx="78">
                  <c:v>50927.81459299007</c:v>
                </c:pt>
                <c:pt idx="79">
                  <c:v>50927.81459299007</c:v>
                </c:pt>
                <c:pt idx="80">
                  <c:v>50927.81459299007</c:v>
                </c:pt>
                <c:pt idx="81">
                  <c:v>50927.81459299007</c:v>
                </c:pt>
                <c:pt idx="82">
                  <c:v>50927.81459299007</c:v>
                </c:pt>
                <c:pt idx="83">
                  <c:v>50927.81459299007</c:v>
                </c:pt>
                <c:pt idx="84">
                  <c:v>50927.81459299007</c:v>
                </c:pt>
                <c:pt idx="85">
                  <c:v>50927.81459299008</c:v>
                </c:pt>
                <c:pt idx="86">
                  <c:v>50927.81459299008</c:v>
                </c:pt>
                <c:pt idx="87">
                  <c:v>50927.81459299008</c:v>
                </c:pt>
                <c:pt idx="88">
                  <c:v>50927.81459299008</c:v>
                </c:pt>
                <c:pt idx="89">
                  <c:v>50927.81459299008</c:v>
                </c:pt>
                <c:pt idx="90">
                  <c:v>50927.81459299008</c:v>
                </c:pt>
                <c:pt idx="91">
                  <c:v>50927.81459299008</c:v>
                </c:pt>
                <c:pt idx="92">
                  <c:v>50927.81459299008</c:v>
                </c:pt>
                <c:pt idx="93">
                  <c:v>50927.81459299008</c:v>
                </c:pt>
                <c:pt idx="94">
                  <c:v>50927.81459299008</c:v>
                </c:pt>
                <c:pt idx="95">
                  <c:v>50927.81459299008</c:v>
                </c:pt>
                <c:pt idx="96">
                  <c:v>50927.81459299008</c:v>
                </c:pt>
                <c:pt idx="97">
                  <c:v>50927.81459299008</c:v>
                </c:pt>
                <c:pt idx="98">
                  <c:v>50927.81459299008</c:v>
                </c:pt>
                <c:pt idx="99">
                  <c:v>50927.81459299008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54042.79116143639</c:v>
                </c:pt>
                <c:pt idx="1">
                  <c:v>53702.53116143639</c:v>
                </c:pt>
                <c:pt idx="2">
                  <c:v>53362.27116143639</c:v>
                </c:pt>
                <c:pt idx="3">
                  <c:v>53022.01116143639</c:v>
                </c:pt>
                <c:pt idx="4">
                  <c:v>52681.75116143639</c:v>
                </c:pt>
                <c:pt idx="5">
                  <c:v>52341.49116143639</c:v>
                </c:pt>
                <c:pt idx="6">
                  <c:v>52001.23116143639</c:v>
                </c:pt>
                <c:pt idx="7">
                  <c:v>51660.97116143639</c:v>
                </c:pt>
                <c:pt idx="8">
                  <c:v>51320.71116143639</c:v>
                </c:pt>
                <c:pt idx="9">
                  <c:v>50980.45116143639</c:v>
                </c:pt>
                <c:pt idx="10">
                  <c:v>50640.19116143639</c:v>
                </c:pt>
                <c:pt idx="11">
                  <c:v>51259.5997782264</c:v>
                </c:pt>
                <c:pt idx="12">
                  <c:v>51879.0083950164</c:v>
                </c:pt>
                <c:pt idx="13">
                  <c:v>52498.41701180642</c:v>
                </c:pt>
                <c:pt idx="14">
                  <c:v>53117.82562859642</c:v>
                </c:pt>
                <c:pt idx="15">
                  <c:v>53737.23424538643</c:v>
                </c:pt>
                <c:pt idx="16">
                  <c:v>54356.64286217644</c:v>
                </c:pt>
                <c:pt idx="17">
                  <c:v>54976.05147896644</c:v>
                </c:pt>
                <c:pt idx="18">
                  <c:v>55595.46009575646</c:v>
                </c:pt>
                <c:pt idx="19">
                  <c:v>56214.86871254647</c:v>
                </c:pt>
                <c:pt idx="20">
                  <c:v>56834.27732933648</c:v>
                </c:pt>
                <c:pt idx="21">
                  <c:v>57453.68594612648</c:v>
                </c:pt>
                <c:pt idx="22">
                  <c:v>58073.09456291649</c:v>
                </c:pt>
                <c:pt idx="23">
                  <c:v>58692.5031797065</c:v>
                </c:pt>
                <c:pt idx="24">
                  <c:v>59311.91179649651</c:v>
                </c:pt>
                <c:pt idx="25">
                  <c:v>59931.32041328652</c:v>
                </c:pt>
                <c:pt idx="26">
                  <c:v>60550.72903007653</c:v>
                </c:pt>
                <c:pt idx="27">
                  <c:v>61170.13764686654</c:v>
                </c:pt>
                <c:pt idx="28">
                  <c:v>61789.54626365655</c:v>
                </c:pt>
                <c:pt idx="29">
                  <c:v>62408.95488044656</c:v>
                </c:pt>
                <c:pt idx="30">
                  <c:v>63028.36349723657</c:v>
                </c:pt>
                <c:pt idx="31">
                  <c:v>63647.77211402657</c:v>
                </c:pt>
                <c:pt idx="32">
                  <c:v>64267.18073081658</c:v>
                </c:pt>
                <c:pt idx="33">
                  <c:v>64886.5893476066</c:v>
                </c:pt>
                <c:pt idx="34">
                  <c:v>66626.3325921957</c:v>
                </c:pt>
                <c:pt idx="35">
                  <c:v>69486.4104645839</c:v>
                </c:pt>
                <c:pt idx="36">
                  <c:v>72346.48833697211</c:v>
                </c:pt>
                <c:pt idx="37">
                  <c:v>75206.5662093603</c:v>
                </c:pt>
                <c:pt idx="38">
                  <c:v>78066.64408174851</c:v>
                </c:pt>
                <c:pt idx="39">
                  <c:v>80926.7219541367</c:v>
                </c:pt>
                <c:pt idx="40">
                  <c:v>83786.79982652491</c:v>
                </c:pt>
                <c:pt idx="41">
                  <c:v>86646.8776989131</c:v>
                </c:pt>
                <c:pt idx="42">
                  <c:v>89506.95557130133</c:v>
                </c:pt>
                <c:pt idx="43">
                  <c:v>92367.03344368952</c:v>
                </c:pt>
                <c:pt idx="44">
                  <c:v>95227.1113160777</c:v>
                </c:pt>
                <c:pt idx="45">
                  <c:v>98087.1891884659</c:v>
                </c:pt>
                <c:pt idx="46">
                  <c:v>100947.2670608541</c:v>
                </c:pt>
                <c:pt idx="47">
                  <c:v>103807.3449332423</c:v>
                </c:pt>
                <c:pt idx="48">
                  <c:v>106667.4228056305</c:v>
                </c:pt>
                <c:pt idx="49">
                  <c:v>109527.5006780187</c:v>
                </c:pt>
                <c:pt idx="50">
                  <c:v>112387.5785504069</c:v>
                </c:pt>
                <c:pt idx="51">
                  <c:v>115247.6564227951</c:v>
                </c:pt>
                <c:pt idx="52">
                  <c:v>118107.7342951833</c:v>
                </c:pt>
                <c:pt idx="53">
                  <c:v>120967.8121675715</c:v>
                </c:pt>
                <c:pt idx="54">
                  <c:v>123827.8900399597</c:v>
                </c:pt>
                <c:pt idx="55">
                  <c:v>126687.9679123479</c:v>
                </c:pt>
                <c:pt idx="56">
                  <c:v>129548.0457847361</c:v>
                </c:pt>
                <c:pt idx="57">
                  <c:v>132408.1236571243</c:v>
                </c:pt>
                <c:pt idx="58">
                  <c:v>135268.2015295125</c:v>
                </c:pt>
                <c:pt idx="59">
                  <c:v>138128.2794019007</c:v>
                </c:pt>
                <c:pt idx="60">
                  <c:v>140988.357274289</c:v>
                </c:pt>
                <c:pt idx="61">
                  <c:v>143848.4351466771</c:v>
                </c:pt>
                <c:pt idx="62">
                  <c:v>146708.5130190653</c:v>
                </c:pt>
                <c:pt idx="63">
                  <c:v>149568.5908914536</c:v>
                </c:pt>
                <c:pt idx="64">
                  <c:v>152428.6687638417</c:v>
                </c:pt>
                <c:pt idx="65">
                  <c:v>155288.7466362299</c:v>
                </c:pt>
                <c:pt idx="66">
                  <c:v>158148.8245086181</c:v>
                </c:pt>
                <c:pt idx="67">
                  <c:v>159904.5097268307</c:v>
                </c:pt>
                <c:pt idx="68">
                  <c:v>161660.1949450433</c:v>
                </c:pt>
                <c:pt idx="69">
                  <c:v>163415.8801632558</c:v>
                </c:pt>
                <c:pt idx="70">
                  <c:v>165171.5653814684</c:v>
                </c:pt>
                <c:pt idx="71">
                  <c:v>166927.250599681</c:v>
                </c:pt>
                <c:pt idx="72">
                  <c:v>168682.9358178935</c:v>
                </c:pt>
                <c:pt idx="73">
                  <c:v>170438.6210361061</c:v>
                </c:pt>
                <c:pt idx="74">
                  <c:v>172194.3062543187</c:v>
                </c:pt>
                <c:pt idx="75">
                  <c:v>173949.9914725312</c:v>
                </c:pt>
                <c:pt idx="76">
                  <c:v>175705.6766907438</c:v>
                </c:pt>
                <c:pt idx="77">
                  <c:v>177461.3619089564</c:v>
                </c:pt>
                <c:pt idx="78">
                  <c:v>179217.047127169</c:v>
                </c:pt>
                <c:pt idx="79">
                  <c:v>180972.7323453815</c:v>
                </c:pt>
                <c:pt idx="80">
                  <c:v>182728.417563594</c:v>
                </c:pt>
                <c:pt idx="81">
                  <c:v>184484.1027818066</c:v>
                </c:pt>
                <c:pt idx="82">
                  <c:v>186239.7880000192</c:v>
                </c:pt>
                <c:pt idx="83">
                  <c:v>187995.4732182317</c:v>
                </c:pt>
                <c:pt idx="84">
                  <c:v>189751.1584364443</c:v>
                </c:pt>
                <c:pt idx="85">
                  <c:v>191506.8436546568</c:v>
                </c:pt>
                <c:pt idx="86">
                  <c:v>193262.5288728695</c:v>
                </c:pt>
                <c:pt idx="87">
                  <c:v>195018.214091082</c:v>
                </c:pt>
                <c:pt idx="88">
                  <c:v>196773.8993092946</c:v>
                </c:pt>
                <c:pt idx="89">
                  <c:v>198529.5845275071</c:v>
                </c:pt>
                <c:pt idx="90">
                  <c:v>200285.2697457197</c:v>
                </c:pt>
                <c:pt idx="91">
                  <c:v>202040.9549639323</c:v>
                </c:pt>
                <c:pt idx="92">
                  <c:v>203796.6401821448</c:v>
                </c:pt>
                <c:pt idx="93">
                  <c:v>210128.2982912512</c:v>
                </c:pt>
                <c:pt idx="94">
                  <c:v>221035.9292912511</c:v>
                </c:pt>
                <c:pt idx="95">
                  <c:v>231943.5602912511</c:v>
                </c:pt>
                <c:pt idx="96">
                  <c:v>242851.1912912511</c:v>
                </c:pt>
                <c:pt idx="97">
                  <c:v>253758.8222912511</c:v>
                </c:pt>
                <c:pt idx="98">
                  <c:v>264666.4532912511</c:v>
                </c:pt>
                <c:pt idx="99">
                  <c:v>275574.0842912511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429304"/>
        <c:axId val="1791435048"/>
      </c:lineChart>
      <c:catAx>
        <c:axId val="179142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14350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914350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1429304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0.15758635516812</c:v>
                </c:pt>
                <c:pt idx="1">
                  <c:v>0.0315172710336239</c:v>
                </c:pt>
                <c:pt idx="2" formatCode="0.0%">
                  <c:v>0.0315172710336239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0.0788348891656289</c:v>
                </c:pt>
                <c:pt idx="1">
                  <c:v>0.0157669778331258</c:v>
                </c:pt>
                <c:pt idx="2" formatCode="0.0%">
                  <c:v>0.0157669778331258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0.0601233343711083</c:v>
                </c:pt>
                <c:pt idx="1">
                  <c:v>0.0120246668742217</c:v>
                </c:pt>
                <c:pt idx="2" formatCode="0.0%">
                  <c:v>0.0120246668742217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0.00566666666666667</c:v>
                </c:pt>
                <c:pt idx="2" formatCode="0.0%">
                  <c:v>0.00566666666666667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0.236582876712329</c:v>
                </c:pt>
                <c:pt idx="1">
                  <c:v>0.0709748630136986</c:v>
                </c:pt>
                <c:pt idx="2" formatCode="0.0%">
                  <c:v>0.178881534005165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0.0707011307596513</c:v>
                </c:pt>
                <c:pt idx="1">
                  <c:v>0.0141402261519303</c:v>
                </c:pt>
                <c:pt idx="2" formatCode="0.0%">
                  <c:v>0.0141402261519303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0.0199433499377335</c:v>
                </c:pt>
                <c:pt idx="1">
                  <c:v>0.0039886699875467</c:v>
                </c:pt>
                <c:pt idx="2" formatCode="0.0%">
                  <c:v>0.00436768102202086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0.0059960398505604</c:v>
                </c:pt>
                <c:pt idx="1">
                  <c:v>0.00119920797011208</c:v>
                </c:pt>
                <c:pt idx="2" formatCode="0.0%">
                  <c:v>0.00530144504912651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0.0048879202988792</c:v>
                </c:pt>
                <c:pt idx="1">
                  <c:v>0.00097758405977584</c:v>
                </c:pt>
                <c:pt idx="2" formatCode="0.0%">
                  <c:v>0.00172071928417475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0.0036425902864259</c:v>
                </c:pt>
                <c:pt idx="1">
                  <c:v>0.00072851805728518</c:v>
                </c:pt>
                <c:pt idx="2" formatCode="0.0%">
                  <c:v>0.00072851805728518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0.00338906600249066</c:v>
                </c:pt>
                <c:pt idx="1">
                  <c:v>0.000677813200498132</c:v>
                </c:pt>
                <c:pt idx="2" formatCode="0.0%">
                  <c:v>0.000677813200498132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0.00130759651307596</c:v>
                </c:pt>
                <c:pt idx="1">
                  <c:v>0.000261519302615193</c:v>
                </c:pt>
                <c:pt idx="2" formatCode="0.0%">
                  <c:v>0.000261519302615193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0.130952380952381</c:v>
                </c:pt>
                <c:pt idx="1">
                  <c:v>0.130952380952381</c:v>
                </c:pt>
                <c:pt idx="2" formatCode="0.0%">
                  <c:v>0.130952380952381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0.0318155088418431</c:v>
                </c:pt>
                <c:pt idx="1">
                  <c:v>0.0318155088418431</c:v>
                </c:pt>
                <c:pt idx="2" formatCode="0.0%">
                  <c:v>0.019722827365444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0.0266067750933997</c:v>
                </c:pt>
                <c:pt idx="1">
                  <c:v>0.0266067750933997</c:v>
                </c:pt>
                <c:pt idx="2" formatCode="0.0%">
                  <c:v>0.0164938689029598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0.197786413300124</c:v>
                </c:pt>
                <c:pt idx="1">
                  <c:v>0.197786413300124</c:v>
                </c:pt>
                <c:pt idx="2" formatCode="0.0%">
                  <c:v>0.207991903345331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0.461121534246575</c:v>
                </c:pt>
                <c:pt idx="1">
                  <c:v>0.106621174881869</c:v>
                </c:pt>
                <c:pt idx="2" formatCode="0.0%">
                  <c:v>0.35378398095343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3446936"/>
        <c:axId val="1773391032"/>
      </c:barChart>
      <c:catAx>
        <c:axId val="1773446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3391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3391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34469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0.0187702117061021</c:v>
                </c:pt>
                <c:pt idx="1">
                  <c:v>0.00375404234122042</c:v>
                </c:pt>
                <c:pt idx="2" formatCode="0.0%">
                  <c:v>0.00375404234122042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0.0261715733966376</c:v>
                </c:pt>
                <c:pt idx="1">
                  <c:v>0.00523431467932752</c:v>
                </c:pt>
                <c:pt idx="2" formatCode="0.0%">
                  <c:v>0.00523431467932752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0.0416666666666667</c:v>
                </c:pt>
                <c:pt idx="1">
                  <c:v>0.00833333333333333</c:v>
                </c:pt>
                <c:pt idx="2" formatCode="0.0%">
                  <c:v>0.00833333333333333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0.0414020034246575</c:v>
                </c:pt>
                <c:pt idx="1">
                  <c:v>0.0124206010273973</c:v>
                </c:pt>
                <c:pt idx="2" formatCode="0.0%">
                  <c:v>0.0124206010273973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0.0276176292029888</c:v>
                </c:pt>
                <c:pt idx="1">
                  <c:v>0.00552352584059776</c:v>
                </c:pt>
                <c:pt idx="2" formatCode="0.0%">
                  <c:v>0.00552352584059776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0.0249291874221669</c:v>
                </c:pt>
                <c:pt idx="1">
                  <c:v>0.00498583748443337</c:v>
                </c:pt>
                <c:pt idx="2" formatCode="0.0%">
                  <c:v>0.00623229685554172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0.00628346824408468</c:v>
                </c:pt>
                <c:pt idx="1">
                  <c:v>0.00125669364881694</c:v>
                </c:pt>
                <c:pt idx="2" formatCode="0.0%">
                  <c:v>0.00230393835616438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0.00455323785803238</c:v>
                </c:pt>
                <c:pt idx="1">
                  <c:v>0.000910647571606475</c:v>
                </c:pt>
                <c:pt idx="2" formatCode="0.0%">
                  <c:v>0.000910647571606475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0.00423633250311332</c:v>
                </c:pt>
                <c:pt idx="1">
                  <c:v>0.000847266500622665</c:v>
                </c:pt>
                <c:pt idx="2" formatCode="0.0%">
                  <c:v>0.000847266500622665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0.00163449564134496</c:v>
                </c:pt>
                <c:pt idx="1">
                  <c:v>0.000326899128268991</c:v>
                </c:pt>
                <c:pt idx="2" formatCode="0.0%">
                  <c:v>0.000326899128268991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0.0142340772104608</c:v>
                </c:pt>
                <c:pt idx="1">
                  <c:v>0.0142340772104608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0.191282469769614</c:v>
                </c:pt>
                <c:pt idx="1">
                  <c:v>0.191282469769614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0.576401917808219</c:v>
                </c:pt>
                <c:pt idx="1">
                  <c:v>0.151843303362471</c:v>
                </c:pt>
                <c:pt idx="2" formatCode="0.0%">
                  <c:v>0.115259008256027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8492136"/>
        <c:axId val="1788495432"/>
      </c:barChart>
      <c:catAx>
        <c:axId val="1788492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8495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8495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84921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0.00306329855043586</c:v>
                </c:pt>
                <c:pt idx="1">
                  <c:v>0.00306329855043586</c:v>
                </c:pt>
                <c:pt idx="2">
                  <c:v>0.00594640306849315</c:v>
                </c:pt>
                <c:pt idx="3">
                  <c:v>0.00594640306849315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0.00900970161892901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0.0167498069738481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0.0266666666666667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0.0397459232876712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0.0176752826899128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0.0113577377895392</c:v>
                </c:pt>
                <c:pt idx="3">
                  <c:v>0.00559410965753425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0.00195516811955168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0.00072851805728518</c:v>
                </c:pt>
                <c:pt idx="1">
                  <c:v>0.00072851805728518</c:v>
                </c:pt>
                <c:pt idx="2">
                  <c:v>0.00072851805728518</c:v>
                </c:pt>
                <c:pt idx="3">
                  <c:v>0.00072851805728518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0.0271125280199253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6.15302615193026E-5</c:v>
                </c:pt>
                <c:pt idx="1">
                  <c:v>3.69265255292653E-5</c:v>
                </c:pt>
                <c:pt idx="2">
                  <c:v>4.92283935242839E-5</c:v>
                </c:pt>
                <c:pt idx="3">
                  <c:v>6.15302615193026E-5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0.330858847260873</c:v>
                </c:pt>
                <c:pt idx="1">
                  <c:v>0.448745987402011</c:v>
                </c:pt>
                <c:pt idx="2">
                  <c:v>0.426957998892671</c:v>
                </c:pt>
                <c:pt idx="3">
                  <c:v>0.720383326343755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8586024"/>
        <c:axId val="1788589336"/>
      </c:barChart>
      <c:catAx>
        <c:axId val="178858602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858933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88589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85860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0.00255274879202989</c:v>
                </c:pt>
                <c:pt idx="1">
                  <c:v>0.00255274879202989</c:v>
                </c:pt>
                <c:pt idx="2">
                  <c:v>0.00495533589041096</c:v>
                </c:pt>
                <c:pt idx="3">
                  <c:v>0.00495533589041096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0.0209372587173101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0.0333333333333333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0.049682404109589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0.022094103362391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0.0167025555728518</c:v>
                </c:pt>
                <c:pt idx="3">
                  <c:v>0.00822663184931507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0.00921575342465753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0.000910647571606475</c:v>
                </c:pt>
                <c:pt idx="1">
                  <c:v>0.000910647571606475</c:v>
                </c:pt>
                <c:pt idx="2">
                  <c:v>0.000910647571606475</c:v>
                </c:pt>
                <c:pt idx="3">
                  <c:v>0.000910647571606475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0.176468778106369</c:v>
                </c:pt>
                <c:pt idx="1">
                  <c:v>0.0948557516392469</c:v>
                </c:pt>
                <c:pt idx="2">
                  <c:v>0.0948557516392469</c:v>
                </c:pt>
                <c:pt idx="3">
                  <c:v>0.0948557516392469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7559512"/>
        <c:axId val="1787562824"/>
      </c:barChart>
      <c:catAx>
        <c:axId val="178755951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756282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87562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7559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0.0102109951681195</c:v>
                </c:pt>
                <c:pt idx="1">
                  <c:v>0.0102109951681195</c:v>
                </c:pt>
                <c:pt idx="2">
                  <c:v>0.0198213435616438</c:v>
                </c:pt>
                <c:pt idx="3">
                  <c:v>0.0198213435616438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0.0300323387297634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0.0390321917808219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0.0226666666666667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0.126177534246575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0.039278405977584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0.0121792129257955</c:v>
                </c:pt>
                <c:pt idx="3">
                  <c:v>0.00599871681419778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0.00133245330012453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0.00868963608689636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0.000809464508094645</c:v>
                </c:pt>
                <c:pt idx="1">
                  <c:v>0.000809464508094645</c:v>
                </c:pt>
                <c:pt idx="2">
                  <c:v>0.000809464508094645</c:v>
                </c:pt>
                <c:pt idx="3">
                  <c:v>0.000809464508094645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0.00301250311332503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0.000205100871731009</c:v>
                </c:pt>
                <c:pt idx="1">
                  <c:v>0.000123088418430884</c:v>
                </c:pt>
                <c:pt idx="2">
                  <c:v>0.000164094645080946</c:v>
                </c:pt>
                <c:pt idx="3">
                  <c:v>0.000205100871731009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0.0299667994813018</c:v>
                </c:pt>
                <c:pt idx="3">
                  <c:v>0.0299667994813018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0.198243631050993</c:v>
                </c:pt>
                <c:pt idx="1">
                  <c:v>0.198243631050993</c:v>
                </c:pt>
                <c:pt idx="2">
                  <c:v>0.198243631050993</c:v>
                </c:pt>
                <c:pt idx="3">
                  <c:v>0.198243631050993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0.416540910926644</c:v>
                </c:pt>
                <c:pt idx="1">
                  <c:v>0.63642053926482</c:v>
                </c:pt>
                <c:pt idx="2">
                  <c:v>0.593312808324445</c:v>
                </c:pt>
                <c:pt idx="3">
                  <c:v>0.566407456366304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7670440"/>
        <c:axId val="1787673752"/>
      </c:barChart>
      <c:catAx>
        <c:axId val="178767044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767375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87673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76704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0.0214317443028643</c:v>
                </c:pt>
                <c:pt idx="1">
                  <c:v>0.0214317443028643</c:v>
                </c:pt>
                <c:pt idx="2">
                  <c:v>0.0416027977643836</c:v>
                </c:pt>
                <c:pt idx="3">
                  <c:v>0.0416027977643835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0.0630679113325031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0.0341063414319627</c:v>
                </c:pt>
                <c:pt idx="1">
                  <c:v>0.013992326064924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0.0160727336678893</c:v>
                </c:pt>
                <c:pt idx="1">
                  <c:v>0.00659393299877741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0.507373280147382</c:v>
                </c:pt>
                <c:pt idx="1">
                  <c:v>0.208152855873279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0.0401068392253584</c:v>
                </c:pt>
                <c:pt idx="1">
                  <c:v>0.0164540653823626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0.0117053851390159</c:v>
                </c:pt>
                <c:pt idx="3">
                  <c:v>0.00576533894906753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0.0212057801965061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0.00688287713669901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0.00072851805728518</c:v>
                </c:pt>
                <c:pt idx="1">
                  <c:v>0.00072851805728518</c:v>
                </c:pt>
                <c:pt idx="2">
                  <c:v>0.00072851805728518</c:v>
                </c:pt>
                <c:pt idx="3">
                  <c:v>0.00072851805728518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0.00271125280199253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0.000307651307596513</c:v>
                </c:pt>
                <c:pt idx="1">
                  <c:v>0.000184632627646326</c:v>
                </c:pt>
                <c:pt idx="2">
                  <c:v>0.00024614196762142</c:v>
                </c:pt>
                <c:pt idx="3">
                  <c:v>0.000307651307596513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0.0329877378059196</c:v>
                </c:pt>
                <c:pt idx="3">
                  <c:v>0.0329877378059196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0.207991903345331</c:v>
                </c:pt>
                <c:pt idx="1">
                  <c:v>0.207991903345331</c:v>
                </c:pt>
                <c:pt idx="2">
                  <c:v>0.207991903345331</c:v>
                </c:pt>
                <c:pt idx="3">
                  <c:v>0.207991903345331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1.11022302462516E-16</c:v>
                </c:pt>
                <c:pt idx="1">
                  <c:v>0.366911935893006</c:v>
                </c:pt>
                <c:pt idx="2">
                  <c:v>0.554062307602618</c:v>
                </c:pt>
                <c:pt idx="3">
                  <c:v>0.494161680318096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7776408"/>
        <c:axId val="1787779720"/>
      </c:barChart>
      <c:catAx>
        <c:axId val="178777640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777972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87779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77764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0.0833547063349577</c:v>
                </c:pt>
                <c:pt idx="1">
                  <c:v>0.049179276737625</c:v>
                </c:pt>
                <c:pt idx="2">
                  <c:v>0.049179276737625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0.0192357014619133</c:v>
                </c:pt>
                <c:pt idx="1">
                  <c:v>0.0113490638625289</c:v>
                </c:pt>
                <c:pt idx="2">
                  <c:v>0.0113490638625289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0.00384714029238266</c:v>
                </c:pt>
                <c:pt idx="1">
                  <c:v>0.00107719928186715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0.0169274172864837</c:v>
                </c:pt>
                <c:pt idx="1">
                  <c:v>0.00939471659399846</c:v>
                </c:pt>
                <c:pt idx="2">
                  <c:v>0.00939471659399846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0.703257245447551</c:v>
                </c:pt>
                <c:pt idx="1">
                  <c:v>0.82984354962811</c:v>
                </c:pt>
                <c:pt idx="2">
                  <c:v>0.82984354962811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0.140035906642729</c:v>
                </c:pt>
                <c:pt idx="1">
                  <c:v>0.16524236983842</c:v>
                </c:pt>
                <c:pt idx="2">
                  <c:v>0.16524236983842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0.0333418825339831</c:v>
                </c:pt>
                <c:pt idx="1">
                  <c:v>0.0370094896127212</c:v>
                </c:pt>
                <c:pt idx="2">
                  <c:v>0.0370094896127212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9828776"/>
        <c:axId val="1789831832"/>
      </c:barChart>
      <c:catAx>
        <c:axId val="1789828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831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9831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8287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olo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olo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ZAOLO</v>
          </cell>
          <cell r="D1">
            <v>59107</v>
          </cell>
        </row>
        <row r="2">
          <cell r="A2" t="str">
            <v>Inland open access livestock and other income</v>
          </cell>
        </row>
        <row r="9">
          <cell r="CK9">
            <v>0.2</v>
          </cell>
        </row>
        <row r="10">
          <cell r="CK10">
            <v>0.27</v>
          </cell>
        </row>
        <row r="11">
          <cell r="CK11">
            <v>0.38</v>
          </cell>
        </row>
        <row r="12">
          <cell r="CK12">
            <v>0.15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17090.28254293184</v>
          </cell>
          <cell r="E1031">
            <v>21362.853178664795</v>
          </cell>
          <cell r="H1031">
            <v>19226.567860798317</v>
          </cell>
          <cell r="J1031">
            <v>21362.853178664795</v>
          </cell>
        </row>
        <row r="1032">
          <cell r="C1032">
            <v>13978.666666666668</v>
          </cell>
          <cell r="E1032">
            <v>17473.333333333336</v>
          </cell>
          <cell r="H1032">
            <v>15726.000000000002</v>
          </cell>
          <cell r="J1032">
            <v>17473.333333333336</v>
          </cell>
        </row>
        <row r="1033">
          <cell r="C1033">
            <v>27744</v>
          </cell>
          <cell r="E1033">
            <v>34680</v>
          </cell>
          <cell r="H1033">
            <v>31212</v>
          </cell>
          <cell r="J1033">
            <v>34680</v>
          </cell>
        </row>
        <row r="1034">
          <cell r="C1034">
            <v>0</v>
          </cell>
          <cell r="E1034">
            <v>520</v>
          </cell>
          <cell r="H1034">
            <v>1620</v>
          </cell>
          <cell r="J1034">
            <v>6280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0.66497859757083322</v>
          </cell>
          <cell r="E1038">
            <v>0.66497859757083322</v>
          </cell>
          <cell r="H1038">
            <v>0.66497859757083322</v>
          </cell>
          <cell r="J1038">
            <v>0.66497859757083322</v>
          </cell>
        </row>
        <row r="1039">
          <cell r="C1039">
            <v>8</v>
          </cell>
          <cell r="E1039">
            <v>10</v>
          </cell>
          <cell r="H1039">
            <v>9</v>
          </cell>
          <cell r="J1039">
            <v>10</v>
          </cell>
        </row>
        <row r="1040">
          <cell r="C1040">
            <v>6.7692307692307692</v>
          </cell>
          <cell r="E1040">
            <v>6.7692307692307692</v>
          </cell>
          <cell r="H1040">
            <v>6.7692307692307692</v>
          </cell>
          <cell r="J1040">
            <v>6.7692307692307692</v>
          </cell>
        </row>
        <row r="1044">
          <cell r="A1044" t="str">
            <v>Cows' milk - season 1</v>
          </cell>
          <cell r="C1044">
            <v>1.8770211706102116E-2</v>
          </cell>
          <cell r="D1044">
            <v>0</v>
          </cell>
          <cell r="E1044">
            <v>2.2524254047322535E-2</v>
          </cell>
          <cell r="F1044">
            <v>0</v>
          </cell>
          <cell r="H1044">
            <v>7.5080846824408465E-2</v>
          </cell>
          <cell r="I1044">
            <v>0</v>
          </cell>
          <cell r="J1044">
            <v>0.15758635516811953</v>
          </cell>
          <cell r="K1044">
            <v>0</v>
          </cell>
        </row>
        <row r="1045">
          <cell r="A1045" t="str">
            <v>Cows' milk - season 2</v>
          </cell>
          <cell r="C1045">
            <v>0</v>
          </cell>
          <cell r="D1045">
            <v>0</v>
          </cell>
          <cell r="E1045">
            <v>1.1262127023661268E-2</v>
          </cell>
          <cell r="F1045">
            <v>0</v>
          </cell>
          <cell r="H1045">
            <v>3.7540423412204232E-2</v>
          </cell>
          <cell r="I1045">
            <v>0</v>
          </cell>
          <cell r="J1045">
            <v>7.8834889165628891E-2</v>
          </cell>
          <cell r="K1045">
            <v>0</v>
          </cell>
        </row>
        <row r="1046">
          <cell r="A1046" t="str">
            <v>Own meat</v>
          </cell>
          <cell r="C1046">
            <v>2.6171573396637608E-2</v>
          </cell>
          <cell r="D1046">
            <v>0</v>
          </cell>
          <cell r="E1046">
            <v>2.0937258717310087E-2</v>
          </cell>
          <cell r="F1046">
            <v>0</v>
          </cell>
          <cell r="H1046">
            <v>4.8790239726027397E-2</v>
          </cell>
          <cell r="I1046">
            <v>0</v>
          </cell>
          <cell r="J1046">
            <v>6.0123334371108353E-2</v>
          </cell>
          <cell r="K1046">
            <v>0</v>
          </cell>
        </row>
        <row r="1047">
          <cell r="A1047" t="str">
            <v>Green cons - Season 1: no of months</v>
          </cell>
          <cell r="C1047">
            <v>4.1666666666666664E-2</v>
          </cell>
          <cell r="D1047">
            <v>0</v>
          </cell>
          <cell r="E1047">
            <v>3.3333333333333333E-2</v>
          </cell>
          <cell r="F1047">
            <v>0</v>
          </cell>
          <cell r="H1047">
            <v>2.8333333333333335E-2</v>
          </cell>
          <cell r="I1047">
            <v>0</v>
          </cell>
          <cell r="J1047">
            <v>2.8333333333333335E-2</v>
          </cell>
          <cell r="K1047">
            <v>0</v>
          </cell>
        </row>
        <row r="1048">
          <cell r="A1048" t="str">
            <v>Maize: kg produced</v>
          </cell>
          <cell r="C1048">
            <v>4.1402003424657531E-2</v>
          </cell>
          <cell r="D1048">
            <v>0</v>
          </cell>
          <cell r="E1048">
            <v>3.3121602739726023E-2</v>
          </cell>
          <cell r="F1048">
            <v>0</v>
          </cell>
          <cell r="H1048">
            <v>0.10514794520547943</v>
          </cell>
          <cell r="I1048">
            <v>0</v>
          </cell>
          <cell r="J1048">
            <v>0.23658287671232875</v>
          </cell>
          <cell r="K1048">
            <v>0.946331506849315</v>
          </cell>
        </row>
        <row r="1049">
          <cell r="A1049" t="str">
            <v>Beans: kg produced</v>
          </cell>
          <cell r="C1049">
            <v>2.761762920298879E-2</v>
          </cell>
          <cell r="D1049">
            <v>0</v>
          </cell>
          <cell r="E1049">
            <v>2.2094103362391031E-2</v>
          </cell>
          <cell r="F1049">
            <v>0</v>
          </cell>
          <cell r="H1049">
            <v>4.9098007471980072E-2</v>
          </cell>
          <cell r="I1049">
            <v>0</v>
          </cell>
          <cell r="J1049">
            <v>7.0701130759651315E-2</v>
          </cell>
          <cell r="K1049">
            <v>0</v>
          </cell>
        </row>
        <row r="1050">
          <cell r="A1050" t="str">
            <v>Sweetpotatoes: no. local meas.</v>
          </cell>
          <cell r="C1050">
            <v>2.4929187422166876E-2</v>
          </cell>
          <cell r="D1050">
            <v>6.2322968555417191E-3</v>
          </cell>
          <cell r="E1050">
            <v>1.6951847447073471E-2</v>
          </cell>
          <cell r="F1050">
            <v>4.2379618617683738E-3</v>
          </cell>
          <cell r="H1050">
            <v>2.215927770859278E-2</v>
          </cell>
          <cell r="I1050">
            <v>5.5398194271481897E-3</v>
          </cell>
          <cell r="J1050">
            <v>1.9943349937733501E-2</v>
          </cell>
          <cell r="K1050">
            <v>4.9858374844333753E-3</v>
          </cell>
        </row>
        <row r="1051">
          <cell r="A1051" t="str">
            <v>Cabbage: no. local meas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H1051">
            <v>1.665566625155666E-3</v>
          </cell>
          <cell r="I1051">
            <v>0</v>
          </cell>
          <cell r="J1051">
            <v>5.996039850560398E-3</v>
          </cell>
          <cell r="K1051">
            <v>5.3964358655043593E-2</v>
          </cell>
        </row>
        <row r="1052">
          <cell r="A1052" t="str">
            <v>Other root crops: no. local meas Potatoes</v>
          </cell>
          <cell r="C1052">
            <v>6.2834682440846825E-3</v>
          </cell>
          <cell r="D1052">
            <v>5.2362235367372353E-3</v>
          </cell>
          <cell r="E1052">
            <v>2.4439601494396015E-3</v>
          </cell>
          <cell r="F1052">
            <v>0</v>
          </cell>
          <cell r="H1052">
            <v>1.086204510862045E-2</v>
          </cell>
          <cell r="I1052">
            <v>0</v>
          </cell>
          <cell r="J1052">
            <v>4.8879202988792031E-3</v>
          </cell>
          <cell r="K1052">
            <v>9.7758405977584062E-3</v>
          </cell>
        </row>
        <row r="1053">
          <cell r="A1053" t="str">
            <v>Spinach (vegetables):</v>
          </cell>
          <cell r="C1053">
            <v>4.5532378580323786E-3</v>
          </cell>
          <cell r="D1053">
            <v>0</v>
          </cell>
          <cell r="E1053">
            <v>3.0962017434620175E-3</v>
          </cell>
          <cell r="F1053">
            <v>5.4638854296388531E-4</v>
          </cell>
          <cell r="H1053">
            <v>4.0473225404732251E-3</v>
          </cell>
          <cell r="I1053">
            <v>0</v>
          </cell>
          <cell r="J1053">
            <v>3.6425902864259028E-3</v>
          </cell>
          <cell r="K1053">
            <v>0</v>
          </cell>
        </row>
        <row r="1054">
          <cell r="A1054" t="str">
            <v>Other crop: pumpkin / butternut</v>
          </cell>
          <cell r="C1054">
            <v>4.2363325031133251E-3</v>
          </cell>
          <cell r="D1054">
            <v>0</v>
          </cell>
          <cell r="E1054">
            <v>3.3890660024906601E-2</v>
          </cell>
          <cell r="F1054">
            <v>0</v>
          </cell>
          <cell r="H1054">
            <v>3.7656288916562888E-3</v>
          </cell>
          <cell r="I1054">
            <v>0</v>
          </cell>
          <cell r="J1054">
            <v>3.3890660024906601E-3</v>
          </cell>
          <cell r="K1054">
            <v>0</v>
          </cell>
        </row>
        <row r="1055">
          <cell r="A1055" t="str">
            <v>Other crop: tomatoes</v>
          </cell>
          <cell r="C1055">
            <v>1.6344956413449564E-3</v>
          </cell>
          <cell r="D1055">
            <v>0</v>
          </cell>
          <cell r="E1055">
            <v>2.6151930261519304E-4</v>
          </cell>
          <cell r="F1055">
            <v>0</v>
          </cell>
          <cell r="H1055">
            <v>8.7173100871731002E-4</v>
          </cell>
          <cell r="I1055">
            <v>0</v>
          </cell>
          <cell r="J1055">
            <v>1.307596513075965E-3</v>
          </cell>
          <cell r="K1055">
            <v>0</v>
          </cell>
        </row>
        <row r="1056">
          <cell r="A1056" t="str">
            <v>FISHING -- see worksheet Data 3</v>
          </cell>
          <cell r="C1056">
            <v>0</v>
          </cell>
          <cell r="D1056">
            <v>0</v>
          </cell>
          <cell r="E1056">
            <v>3.2278953922789538E-2</v>
          </cell>
          <cell r="F1056">
            <v>8.0697384806973915E-3</v>
          </cell>
          <cell r="H1056">
            <v>1.4859750933997508E-2</v>
          </cell>
          <cell r="I1056">
            <v>3.714937733499379E-3</v>
          </cell>
          <cell r="J1056">
            <v>0</v>
          </cell>
          <cell r="K1056">
            <v>0</v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0.13095238095238096</v>
          </cell>
          <cell r="F1064">
            <v>0</v>
          </cell>
          <cell r="H1064">
            <v>0.14550264550264552</v>
          </cell>
          <cell r="I1064">
            <v>0</v>
          </cell>
          <cell r="J1064">
            <v>0.13095238095238096</v>
          </cell>
          <cell r="K1064">
            <v>0</v>
          </cell>
        </row>
        <row r="1065">
          <cell r="A1065" t="str">
            <v>Purchase - other</v>
          </cell>
          <cell r="C1065">
            <v>3.314115504358655E-2</v>
          </cell>
          <cell r="D1065">
            <v>-3.314115504358655E-2</v>
          </cell>
          <cell r="E1065">
            <v>5.3025848069738471E-3</v>
          </cell>
          <cell r="F1065">
            <v>-5.3025848069738471E-3</v>
          </cell>
          <cell r="H1065">
            <v>0</v>
          </cell>
          <cell r="I1065">
            <v>0</v>
          </cell>
          <cell r="J1065">
            <v>3.1815508841843095E-2</v>
          </cell>
          <cell r="K1065">
            <v>-3.1815508841843095E-2</v>
          </cell>
        </row>
        <row r="1066">
          <cell r="A1066" t="str">
            <v>Purchase - desirable</v>
          </cell>
          <cell r="C1066">
            <v>1.4234077210460772E-2</v>
          </cell>
          <cell r="D1066">
            <v>-1.4234077210460772E-2</v>
          </cell>
          <cell r="E1066">
            <v>1.5010955417185555E-2</v>
          </cell>
          <cell r="F1066">
            <v>-1.5010955417185555E-2</v>
          </cell>
          <cell r="H1066">
            <v>1.6678839352428396E-2</v>
          </cell>
          <cell r="I1066">
            <v>-1.6678839352428396E-2</v>
          </cell>
          <cell r="J1066">
            <v>2.6606775093399756E-2</v>
          </cell>
          <cell r="K1066">
            <v>-2.6606775093399756E-2</v>
          </cell>
        </row>
        <row r="1067">
          <cell r="A1067" t="str">
            <v>Purchase - fpl non staple</v>
          </cell>
          <cell r="C1067">
            <v>0.19128246976961394</v>
          </cell>
          <cell r="D1067">
            <v>3.3354304172383137E-2</v>
          </cell>
          <cell r="E1067">
            <v>0.24127855800747197</v>
          </cell>
          <cell r="F1067">
            <v>-1.6641784065474931E-2</v>
          </cell>
          <cell r="H1067">
            <v>0.19525712727272729</v>
          </cell>
          <cell r="I1067">
            <v>2.9379646669269802E-2</v>
          </cell>
          <cell r="J1067">
            <v>0.19778641330012453</v>
          </cell>
          <cell r="K1067">
            <v>2.6850360641872531E-2</v>
          </cell>
        </row>
        <row r="1068">
          <cell r="A1068" t="str">
            <v>Purchase - staple</v>
          </cell>
          <cell r="C1068">
            <v>0.57640191780821914</v>
          </cell>
          <cell r="E1068">
            <v>0.64272333250311331</v>
          </cell>
          <cell r="H1068">
            <v>0.70110216687422167</v>
          </cell>
          <cell r="J1068">
            <v>0.46112153424657532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3250</v>
          </cell>
          <cell r="F1072">
            <v>0</v>
          </cell>
          <cell r="H1072">
            <v>9000</v>
          </cell>
          <cell r="I1072">
            <v>0</v>
          </cell>
          <cell r="J1072">
            <v>33250</v>
          </cell>
          <cell r="K1072">
            <v>4750</v>
          </cell>
        </row>
        <row r="1073">
          <cell r="A1073" t="str">
            <v>Goat sales - local: no. sold</v>
          </cell>
          <cell r="C1073">
            <v>750</v>
          </cell>
          <cell r="D1073">
            <v>0</v>
          </cell>
          <cell r="E1073">
            <v>750</v>
          </cell>
          <cell r="F1073">
            <v>0</v>
          </cell>
          <cell r="H1073">
            <v>750</v>
          </cell>
          <cell r="I1073">
            <v>375</v>
          </cell>
          <cell r="J1073">
            <v>750</v>
          </cell>
          <cell r="K1073">
            <v>375</v>
          </cell>
        </row>
        <row r="1074">
          <cell r="A1074" t="str">
            <v>Maize: kg produced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0</v>
          </cell>
          <cell r="I1074">
            <v>0</v>
          </cell>
          <cell r="J1074">
            <v>5000</v>
          </cell>
          <cell r="K1074">
            <v>-5000</v>
          </cell>
        </row>
        <row r="1075">
          <cell r="A1075" t="str">
            <v>Beans: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0</v>
          </cell>
          <cell r="I1075">
            <v>0</v>
          </cell>
          <cell r="J1075">
            <v>4000</v>
          </cell>
          <cell r="K1075">
            <v>0</v>
          </cell>
        </row>
        <row r="1076">
          <cell r="A1076" t="str">
            <v>Cabbage: no. local meas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0</v>
          </cell>
          <cell r="I1076">
            <v>0</v>
          </cell>
          <cell r="J1076">
            <v>9000</v>
          </cell>
          <cell r="K1076">
            <v>-9000</v>
          </cell>
        </row>
        <row r="1077">
          <cell r="A1077" t="str">
            <v>Other root crops: no. local meas Potatoes</v>
          </cell>
          <cell r="C1077">
            <v>200</v>
          </cell>
          <cell r="D1077">
            <v>-200</v>
          </cell>
          <cell r="E1077">
            <v>0</v>
          </cell>
          <cell r="F1077">
            <v>0</v>
          </cell>
          <cell r="H1077">
            <v>0</v>
          </cell>
          <cell r="I1077">
            <v>0</v>
          </cell>
          <cell r="J1077">
            <v>100</v>
          </cell>
          <cell r="K1077">
            <v>-100</v>
          </cell>
        </row>
        <row r="1078">
          <cell r="A1078" t="str">
            <v>Spinach (vegetables):</v>
          </cell>
          <cell r="C1078">
            <v>0</v>
          </cell>
          <cell r="D1078">
            <v>0</v>
          </cell>
          <cell r="E1078">
            <v>150</v>
          </cell>
          <cell r="F1078">
            <v>-150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Agricultural cash income -- see Data2</v>
          </cell>
          <cell r="C1079">
            <v>0</v>
          </cell>
          <cell r="D1079">
            <v>0</v>
          </cell>
          <cell r="E1079">
            <v>660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Formal Employment (conservancies, etc.)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H1080">
            <v>0</v>
          </cell>
          <cell r="I1080">
            <v>0</v>
          </cell>
          <cell r="J1080">
            <v>63360</v>
          </cell>
          <cell r="K1080">
            <v>0</v>
          </cell>
        </row>
        <row r="1081">
          <cell r="A1081" t="str">
            <v>Small business -- see Data2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36000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Social development -- see Data2</v>
          </cell>
          <cell r="C1082">
            <v>22020</v>
          </cell>
          <cell r="D1082">
            <v>0</v>
          </cell>
          <cell r="E1082">
            <v>27420</v>
          </cell>
          <cell r="F1082">
            <v>0</v>
          </cell>
          <cell r="H1082">
            <v>27420</v>
          </cell>
          <cell r="I1082">
            <v>0</v>
          </cell>
          <cell r="J1082">
            <v>8412</v>
          </cell>
          <cell r="K1082">
            <v>0</v>
          </cell>
        </row>
        <row r="1083">
          <cell r="A1083" t="str">
            <v>Public works -- see Data2</v>
          </cell>
          <cell r="C1083">
            <v>0</v>
          </cell>
          <cell r="D1083">
            <v>0</v>
          </cell>
          <cell r="E1083">
            <v>5460</v>
          </cell>
          <cell r="F1083">
            <v>0</v>
          </cell>
          <cell r="H1083">
            <v>14040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>Remittances: no. times per year</v>
          </cell>
          <cell r="C1084">
            <v>0</v>
          </cell>
          <cell r="D1084">
            <v>0</v>
          </cell>
          <cell r="E1084">
            <v>1300</v>
          </cell>
          <cell r="F1084">
            <v>0</v>
          </cell>
          <cell r="H1084">
            <v>2000</v>
          </cell>
          <cell r="I1084">
            <v>0</v>
          </cell>
          <cell r="J1084">
            <v>4800</v>
          </cell>
          <cell r="K1084">
            <v>0</v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29" sqref="D29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ZAOLO: 59107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2" t="str">
        <f>Poor!Z1</f>
        <v>Apr-Jun</v>
      </c>
      <c r="AA1" s="253"/>
      <c r="AB1" s="252" t="str">
        <f>Poor!AB1</f>
        <v>Jul-Sep</v>
      </c>
      <c r="AC1" s="253"/>
      <c r="AD1" s="252" t="str">
        <f>Poor!AD1</f>
        <v>Oct-Dec</v>
      </c>
      <c r="AE1" s="253"/>
      <c r="AF1" s="252" t="str">
        <f>Poor!AF1</f>
        <v>Jan-Mar</v>
      </c>
      <c r="AG1" s="253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1.8770211706102116E-2</v>
      </c>
      <c r="C6" s="215">
        <f>IF([1]Summ!D1044="",0,[1]Summ!D1044)</f>
        <v>0</v>
      </c>
      <c r="D6" s="24">
        <f t="shared" ref="D6:D28" si="0">(B6+C6)</f>
        <v>1.8770211706102116E-2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3.7540423412204234E-3</v>
      </c>
      <c r="J6" s="24">
        <f t="shared" ref="J6:J13" si="3">IF(I$32&lt;=1+I$131,I6,B6*H6+J$33*(I6-B6*H6))</f>
        <v>3.7540423412204234E-3</v>
      </c>
      <c r="K6" s="22">
        <f t="shared" ref="K6:K31" si="4">B6</f>
        <v>1.8770211706102116E-2</v>
      </c>
      <c r="L6" s="22">
        <f t="shared" ref="L6:L29" si="5">IF(K6="","",K6*H6)</f>
        <v>3.7540423412204234E-3</v>
      </c>
      <c r="M6" s="177">
        <f t="shared" ref="M6:M31" si="6">J6</f>
        <v>3.7540423412204234E-3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1.5016169364881694E-2</v>
      </c>
      <c r="Z6" s="156">
        <f>Poor!Z6</f>
        <v>0.17</v>
      </c>
      <c r="AA6" s="121">
        <f>$M6*Z6*4</f>
        <v>2.5527487920298879E-3</v>
      </c>
      <c r="AB6" s="156">
        <f>Poor!AB6</f>
        <v>0.17</v>
      </c>
      <c r="AC6" s="121">
        <f t="shared" ref="AC6:AC29" si="7">$M6*AB6*4</f>
        <v>2.5527487920298879E-3</v>
      </c>
      <c r="AD6" s="156">
        <f>Poor!AD6</f>
        <v>0.33</v>
      </c>
      <c r="AE6" s="121">
        <f t="shared" ref="AE6:AE29" si="8">$M6*AD6*4</f>
        <v>4.9553358904109593E-3</v>
      </c>
      <c r="AF6" s="122">
        <f>1-SUM(Z6,AB6,AD6)</f>
        <v>0.32999999999999996</v>
      </c>
      <c r="AG6" s="121">
        <f>$M6*AF6*4</f>
        <v>4.9553358904109585E-3</v>
      </c>
      <c r="AH6" s="123">
        <f>SUM(Z6,AB6,AD6,AF6)</f>
        <v>1</v>
      </c>
      <c r="AI6" s="183">
        <f>SUM(AA6,AC6,AE6,AG6)/4</f>
        <v>3.7540423412204234E-3</v>
      </c>
      <c r="AJ6" s="120">
        <f>(AA6+AC6)/2</f>
        <v>2.5527487920298879E-3</v>
      </c>
      <c r="AK6" s="119">
        <f>(AE6+AG6)/2</f>
        <v>4.9553358904109585E-3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3737.4795715132113</v>
      </c>
      <c r="S7" s="223">
        <f>IF($B$81=0,0,(SUMIF($N$6:$N$28,$U7,L$6:L$28)+SUMIF($N$91:$N$118,$U7,L$91:L$118))*$I$83*Poor!$B$81/$B$81)</f>
        <v>938.12389208113484</v>
      </c>
      <c r="T7" s="223">
        <f>IF($B$81=0,0,(SUMIF($N$6:$N$28,$U7,M$6:M$28)+SUMIF($N$91:$N$118,$U7,M$91:M$118))*$I$83*Poor!$B$81/$B$81)</f>
        <v>1000.3053904676433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f>IF([1]Summ!C1046="",0,[1]Summ!C1046)</f>
        <v>2.6171573396637608E-2</v>
      </c>
      <c r="C8" s="215">
        <f>IF([1]Summ!D1046="",0,[1]Summ!D1046)</f>
        <v>0</v>
      </c>
      <c r="D8" s="24">
        <f t="shared" si="0"/>
        <v>2.6171573396637608E-2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5.2343146793275216E-3</v>
      </c>
      <c r="J8" s="24">
        <f t="shared" si="3"/>
        <v>5.2343146793275216E-3</v>
      </c>
      <c r="K8" s="22">
        <f t="shared" si="4"/>
        <v>2.6171573396637608E-2</v>
      </c>
      <c r="L8" s="22">
        <f t="shared" si="5"/>
        <v>5.2343146793275216E-3</v>
      </c>
      <c r="M8" s="225">
        <f t="shared" si="6"/>
        <v>5.2343146793275216E-3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373.34766535125414</v>
      </c>
      <c r="S8" s="223">
        <f>IF($B$81=0,0,(SUMIF($N$6:$N$28,$U8,L$6:L$28)+SUMIF($N$91:$N$118,$U8,L$91:L$118))*$I$83*Poor!$B$81/$B$81)</f>
        <v>69.999999999999986</v>
      </c>
      <c r="T8" s="223">
        <f>IF($B$81=0,0,(SUMIF($N$6:$N$28,$U8,M$6:M$28)+SUMIF($N$91:$N$118,$U8,M$91:M$118))*$I$83*Poor!$B$81/$B$81)</f>
        <v>0</v>
      </c>
      <c r="U8" s="224">
        <v>2</v>
      </c>
      <c r="V8" s="56"/>
      <c r="W8" s="115"/>
      <c r="X8" s="118">
        <f>Poor!X8</f>
        <v>1</v>
      </c>
      <c r="Y8" s="183">
        <f t="shared" si="9"/>
        <v>2.0937258717310087E-2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2.0937258717310087E-2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5.2343146793275216E-3</v>
      </c>
      <c r="AJ8" s="120">
        <f t="shared" si="14"/>
        <v>1.0468629358655043E-2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215">
        <f>IF([1]Summ!C1047="",0,[1]Summ!C1047)</f>
        <v>4.1666666666666664E-2</v>
      </c>
      <c r="C9" s="215">
        <f>IF([1]Summ!D1047="",0,[1]Summ!D1047)</f>
        <v>0</v>
      </c>
      <c r="D9" s="24">
        <f t="shared" si="0"/>
        <v>4.1666666666666664E-2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8.3333333333333332E-3</v>
      </c>
      <c r="J9" s="24">
        <f t="shared" si="3"/>
        <v>8.3333333333333332E-3</v>
      </c>
      <c r="K9" s="22">
        <f t="shared" si="4"/>
        <v>4.1666666666666664E-2</v>
      </c>
      <c r="L9" s="22">
        <f t="shared" si="5"/>
        <v>8.3333333333333332E-3</v>
      </c>
      <c r="M9" s="225">
        <f t="shared" si="6"/>
        <v>8.3333333333333332E-3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1102.7158118769594</v>
      </c>
      <c r="S9" s="223">
        <f>IF($B$81=0,0,(SUMIF($N$6:$N$28,$U9,L$6:L$28)+SUMIF($N$91:$N$118,$U9,L$91:L$118))*$I$83*Poor!$B$81/$B$81)</f>
        <v>243.67114869797999</v>
      </c>
      <c r="T9" s="223">
        <f>IF($B$81=0,0,(SUMIF($N$6:$N$28,$U9,M$6:M$28)+SUMIF($N$91:$N$118,$U9,M$91:M$118))*$I$83*Poor!$B$81/$B$81)</f>
        <v>243.67114869797999</v>
      </c>
      <c r="U9" s="224">
        <v>3</v>
      </c>
      <c r="V9" s="56"/>
      <c r="W9" s="115"/>
      <c r="X9" s="118">
        <f>Poor!X9</f>
        <v>1</v>
      </c>
      <c r="Y9" s="183">
        <f t="shared" si="9"/>
        <v>3.3333333333333333E-2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3.3333333333333333E-2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8.3333333333333332E-3</v>
      </c>
      <c r="AJ9" s="120">
        <f t="shared" si="14"/>
        <v>1.6666666666666666E-2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f>IF([1]Summ!C1048="",0,[1]Summ!C1048)</f>
        <v>4.1402003424657531E-2</v>
      </c>
      <c r="C10" s="215">
        <f>IF([1]Summ!D1048="",0,[1]Summ!D1048)</f>
        <v>0</v>
      </c>
      <c r="D10" s="24">
        <f t="shared" si="0"/>
        <v>4.1402003424657531E-2</v>
      </c>
      <c r="E10" s="75">
        <f>Poor!E10</f>
        <v>0.3</v>
      </c>
      <c r="H10" s="24">
        <f t="shared" si="1"/>
        <v>0.3</v>
      </c>
      <c r="I10" s="22">
        <f t="shared" si="2"/>
        <v>1.242060102739726E-2</v>
      </c>
      <c r="J10" s="24">
        <f t="shared" si="3"/>
        <v>1.242060102739726E-2</v>
      </c>
      <c r="K10" s="22">
        <f t="shared" si="4"/>
        <v>4.1402003424657531E-2</v>
      </c>
      <c r="L10" s="22">
        <f t="shared" si="5"/>
        <v>1.242060102739726E-2</v>
      </c>
      <c r="M10" s="225">
        <f t="shared" si="6"/>
        <v>1.242060102739726E-2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4.9682404109589039E-2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4.9682404109589039E-2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1.242060102739726E-2</v>
      </c>
      <c r="AJ10" s="120">
        <f t="shared" si="14"/>
        <v>2.4841202054794519E-2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5">
        <f>IF([1]Summ!C1049="",0,[1]Summ!C1049)</f>
        <v>2.761762920298879E-2</v>
      </c>
      <c r="C11" s="215">
        <f>IF([1]Summ!D1049="",0,[1]Summ!D1049)</f>
        <v>0</v>
      </c>
      <c r="D11" s="24">
        <f t="shared" si="0"/>
        <v>2.761762920298879E-2</v>
      </c>
      <c r="E11" s="75">
        <f>Poor!E11</f>
        <v>0.2</v>
      </c>
      <c r="H11" s="24">
        <f t="shared" si="1"/>
        <v>0.2</v>
      </c>
      <c r="I11" s="22">
        <f t="shared" si="2"/>
        <v>5.5235258405977586E-3</v>
      </c>
      <c r="J11" s="24">
        <f t="shared" si="3"/>
        <v>5.5235258405977586E-3</v>
      </c>
      <c r="K11" s="22">
        <f t="shared" si="4"/>
        <v>2.761762920298879E-2</v>
      </c>
      <c r="L11" s="22">
        <f t="shared" si="5"/>
        <v>5.5235258405977586E-3</v>
      </c>
      <c r="M11" s="225">
        <f t="shared" si="6"/>
        <v>5.5235258405977586E-3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1400.053745067203</v>
      </c>
      <c r="S11" s="223">
        <f>IF($B$81=0,0,(SUMIF($N$6:$N$28,$U11,L$6:L$28)+SUMIF($N$91:$N$118,$U11,L$91:L$118))*$I$83*Poor!$B$81/$B$81)</f>
        <v>553.12499999999989</v>
      </c>
      <c r="T11" s="223">
        <f>IF($B$81=0,0,(SUMIF($N$6:$N$28,$U11,M$6:M$28)+SUMIF($N$91:$N$118,$U11,M$91:M$118))*$I$83*Poor!$B$81/$B$81)</f>
        <v>553.12499999999989</v>
      </c>
      <c r="U11" s="224">
        <v>5</v>
      </c>
      <c r="V11" s="56"/>
      <c r="W11" s="115"/>
      <c r="X11" s="118">
        <f>Poor!X11</f>
        <v>1</v>
      </c>
      <c r="Y11" s="183">
        <f t="shared" si="9"/>
        <v>2.2094103362391034E-2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2.2094103362391034E-2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5.5235258405977586E-3</v>
      </c>
      <c r="AJ11" s="120">
        <f t="shared" si="14"/>
        <v>1.1047051681195517E-2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Sweetpotatoes: no. local meas.</v>
      </c>
      <c r="B12" s="215">
        <f>IF([1]Summ!C1050="",0,[1]Summ!C1050)</f>
        <v>2.4929187422166876E-2</v>
      </c>
      <c r="C12" s="215">
        <f>IF([1]Summ!D1050="",0,[1]Summ!D1050)</f>
        <v>6.2322968555417191E-3</v>
      </c>
      <c r="D12" s="24">
        <f t="shared" si="0"/>
        <v>3.1161484277708595E-2</v>
      </c>
      <c r="E12" s="75">
        <f>Poor!E12</f>
        <v>0.2</v>
      </c>
      <c r="H12" s="24">
        <f t="shared" si="1"/>
        <v>0.2</v>
      </c>
      <c r="I12" s="22">
        <f t="shared" si="2"/>
        <v>6.2322968555417191E-3</v>
      </c>
      <c r="J12" s="24">
        <f t="shared" si="3"/>
        <v>6.2322968555417191E-3</v>
      </c>
      <c r="K12" s="22">
        <f t="shared" si="4"/>
        <v>2.4929187422166876E-2</v>
      </c>
      <c r="L12" s="22">
        <f t="shared" si="5"/>
        <v>4.9858374844333753E-3</v>
      </c>
      <c r="M12" s="225">
        <f t="shared" si="6"/>
        <v>6.2322968555417191E-3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0</v>
      </c>
      <c r="S12" s="223">
        <f>IF($B$81=0,0,(SUMIF($N$6:$N$28,$U12,L$6:L$28)+SUMIF($N$91:$N$118,$U12,L$91:L$118))*$I$83*Poor!$B$81/$B$81)</f>
        <v>0</v>
      </c>
      <c r="T12" s="223">
        <f>IF($B$81=0,0,(SUMIF($N$6:$N$28,$U12,M$6:M$28)+SUMIF($N$91:$N$118,$U12,M$91:M$118))*$I$83*Poor!$B$81/$B$81)</f>
        <v>0</v>
      </c>
      <c r="U12" s="224">
        <v>6</v>
      </c>
      <c r="V12" s="56"/>
      <c r="W12" s="117"/>
      <c r="X12" s="118">
        <v>1</v>
      </c>
      <c r="Y12" s="183">
        <f t="shared" si="9"/>
        <v>2.4929187422166876E-2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1.6702555572851809E-2</v>
      </c>
      <c r="AF12" s="122">
        <f>1-SUM(Z12,AB12,AD12)</f>
        <v>0.32999999999999996</v>
      </c>
      <c r="AG12" s="121">
        <f>$M12*AF12*4</f>
        <v>8.2266318493150678E-3</v>
      </c>
      <c r="AH12" s="123">
        <f t="shared" si="12"/>
        <v>1</v>
      </c>
      <c r="AI12" s="183">
        <f t="shared" si="13"/>
        <v>6.2322968555417191E-3</v>
      </c>
      <c r="AJ12" s="120">
        <f t="shared" si="14"/>
        <v>0</v>
      </c>
      <c r="AK12" s="119">
        <f t="shared" si="15"/>
        <v>1.2464593711083438E-2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Cabbage: no. local meas</v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6">
        <f t="shared" si="6"/>
        <v>0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root crops: no. local meas Potatoes</v>
      </c>
      <c r="B14" s="215">
        <f>IF([1]Summ!C1052="",0,[1]Summ!C1052)</f>
        <v>6.2834682440846825E-3</v>
      </c>
      <c r="C14" s="215">
        <f>IF([1]Summ!D1052="",0,[1]Summ!D1052)</f>
        <v>5.2362235367372353E-3</v>
      </c>
      <c r="D14" s="24">
        <f t="shared" si="0"/>
        <v>1.1519691780821918E-2</v>
      </c>
      <c r="E14" s="75">
        <f>Poor!E14</f>
        <v>0.2</v>
      </c>
      <c r="F14" s="22"/>
      <c r="H14" s="24">
        <f t="shared" si="1"/>
        <v>0.2</v>
      </c>
      <c r="I14" s="22">
        <f t="shared" si="2"/>
        <v>2.3039383561643837E-3</v>
      </c>
      <c r="J14" s="24">
        <f>IF(I$32&lt;=1+I131,I14,B14*H14+J$33*(I14-B14*H14))</f>
        <v>2.3039383561643837E-3</v>
      </c>
      <c r="K14" s="22">
        <f t="shared" si="4"/>
        <v>6.2834682440846825E-3</v>
      </c>
      <c r="L14" s="22">
        <f t="shared" si="5"/>
        <v>1.2566936488169365E-3</v>
      </c>
      <c r="M14" s="226">
        <f t="shared" si="6"/>
        <v>2.3039383561643837E-3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9.215753424657535E-3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9.215753424657535E-3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2.3039383561643837E-3</v>
      </c>
      <c r="AJ14" s="120">
        <f t="shared" si="14"/>
        <v>4.6078767123287675E-3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Spinach (vegetables):</v>
      </c>
      <c r="B15" s="215">
        <f>IF([1]Summ!C1053="",0,[1]Summ!C1053)</f>
        <v>4.5532378580323786E-3</v>
      </c>
      <c r="C15" s="215">
        <f>IF([1]Summ!D1053="",0,[1]Summ!D1053)</f>
        <v>0</v>
      </c>
      <c r="D15" s="24">
        <f t="shared" si="0"/>
        <v>4.5532378580323786E-3</v>
      </c>
      <c r="E15" s="75">
        <f>Poor!E15</f>
        <v>0.2</v>
      </c>
      <c r="F15" s="22"/>
      <c r="H15" s="24">
        <f t="shared" si="1"/>
        <v>0.2</v>
      </c>
      <c r="I15" s="22">
        <f t="shared" si="2"/>
        <v>9.106475716064758E-4</v>
      </c>
      <c r="J15" s="24">
        <f t="shared" ref="J15:J25" si="17">IF(I$32&lt;=1+I131,I15,B15*H15+J$33*(I15-B15*H15))</f>
        <v>9.106475716064758E-4</v>
      </c>
      <c r="K15" s="22">
        <f t="shared" si="4"/>
        <v>4.5532378580323786E-3</v>
      </c>
      <c r="L15" s="22">
        <f t="shared" si="5"/>
        <v>9.106475716064758E-4</v>
      </c>
      <c r="M15" s="227">
        <f t="shared" si="6"/>
        <v>9.106475716064758E-4</v>
      </c>
      <c r="N15" s="230">
        <v>1</v>
      </c>
      <c r="O15" s="2"/>
      <c r="P15" s="22"/>
      <c r="Q15" s="59" t="s">
        <v>128</v>
      </c>
      <c r="R15" s="223">
        <f>IF($B$81=0,0,(SUMIF($N$6:$N$28,$U15,K$6:K$28)+SUMIF($N$91:$N$118,$U15,K$91:K$118))*$B$83*$H$84*Poor!$B$81/$B$81)</f>
        <v>0</v>
      </c>
      <c r="S15" s="223">
        <f>IF($B$81=0,0,(SUMIF($N$6:$N$28,$U15,L$6:L$28)+SUMIF($N$91:$N$118,$U15,L$91:L$118))*$I$83*Poor!$B$81/$B$81)</f>
        <v>0</v>
      </c>
      <c r="T15" s="223">
        <f>IF($B$81=0,0,(SUMIF($N$6:$N$28,$U15,M$6:M$28)+SUMIF($N$91:$N$118,$U15,M$91:M$118))*$I$83*Poor!$B$81/$B$81)</f>
        <v>0</v>
      </c>
      <c r="U15" s="224">
        <v>9</v>
      </c>
      <c r="V15" s="56"/>
      <c r="W15" s="110"/>
      <c r="X15" s="118"/>
      <c r="Y15" s="183">
        <f t="shared" si="9"/>
        <v>3.6425902864259032E-3</v>
      </c>
      <c r="Z15" s="156">
        <f>Poor!Z15</f>
        <v>0.25</v>
      </c>
      <c r="AA15" s="121">
        <f t="shared" si="16"/>
        <v>9.106475716064758E-4</v>
      </c>
      <c r="AB15" s="156">
        <f>Poor!AB15</f>
        <v>0.25</v>
      </c>
      <c r="AC15" s="121">
        <f t="shared" si="7"/>
        <v>9.106475716064758E-4</v>
      </c>
      <c r="AD15" s="156">
        <f>Poor!AD15</f>
        <v>0.25</v>
      </c>
      <c r="AE15" s="121">
        <f t="shared" si="8"/>
        <v>9.106475716064758E-4</v>
      </c>
      <c r="AF15" s="122">
        <f t="shared" si="10"/>
        <v>0.25</v>
      </c>
      <c r="AG15" s="121">
        <f t="shared" si="11"/>
        <v>9.106475716064758E-4</v>
      </c>
      <c r="AH15" s="123">
        <f t="shared" si="12"/>
        <v>1</v>
      </c>
      <c r="AI15" s="183">
        <f t="shared" si="13"/>
        <v>9.106475716064758E-4</v>
      </c>
      <c r="AJ15" s="120">
        <f t="shared" si="14"/>
        <v>9.106475716064758E-4</v>
      </c>
      <c r="AK15" s="119">
        <f t="shared" si="15"/>
        <v>9.106475716064758E-4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pumpkin / butternut</v>
      </c>
      <c r="B16" s="215">
        <f>IF([1]Summ!C1054="",0,[1]Summ!C1054)</f>
        <v>4.2363325031133251E-3</v>
      </c>
      <c r="C16" s="215">
        <f>IF([1]Summ!D1054="",0,[1]Summ!D1054)</f>
        <v>0</v>
      </c>
      <c r="D16" s="24">
        <f t="shared" ref="D16:D25" si="18">(B16+C16)</f>
        <v>4.2363325031133251E-3</v>
      </c>
      <c r="E16" s="75">
        <f>Poor!E16</f>
        <v>0.2</v>
      </c>
      <c r="F16" s="22"/>
      <c r="H16" s="24">
        <f t="shared" ref="H16:H25" si="19">(E16*F$7/F$9)</f>
        <v>0.2</v>
      </c>
      <c r="I16" s="22">
        <f t="shared" ref="I16:I25" si="20">(D16*H16)</f>
        <v>8.4726650062266502E-4</v>
      </c>
      <c r="J16" s="24">
        <f t="shared" si="17"/>
        <v>8.4726650062266502E-4</v>
      </c>
      <c r="K16" s="22">
        <f t="shared" ref="K16:K25" si="21">B16</f>
        <v>4.2363325031133251E-3</v>
      </c>
      <c r="L16" s="22">
        <f t="shared" ref="L16:L25" si="22">IF(K16="","",K16*H16)</f>
        <v>8.4726650062266502E-4</v>
      </c>
      <c r="M16" s="227">
        <f t="shared" ref="M16:M25" si="23">J16</f>
        <v>8.4726650062266502E-4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tomatoes</v>
      </c>
      <c r="B17" s="215">
        <f>IF([1]Summ!C1055="",0,[1]Summ!C1055)</f>
        <v>1.6344956413449564E-3</v>
      </c>
      <c r="C17" s="215">
        <f>IF([1]Summ!D1055="",0,[1]Summ!D1055)</f>
        <v>0</v>
      </c>
      <c r="D17" s="24">
        <f t="shared" si="18"/>
        <v>1.6344956413449564E-3</v>
      </c>
      <c r="E17" s="75">
        <f>Poor!E17</f>
        <v>0.2</v>
      </c>
      <c r="F17" s="22"/>
      <c r="H17" s="24">
        <f t="shared" si="19"/>
        <v>0.2</v>
      </c>
      <c r="I17" s="22">
        <f t="shared" si="20"/>
        <v>3.2689912826899131E-4</v>
      </c>
      <c r="J17" s="24">
        <f t="shared" si="17"/>
        <v>3.2689912826899131E-4</v>
      </c>
      <c r="K17" s="22">
        <f t="shared" si="21"/>
        <v>1.6344956413449564E-3</v>
      </c>
      <c r="L17" s="22">
        <f t="shared" si="22"/>
        <v>3.2689912826899131E-4</v>
      </c>
      <c r="M17" s="227">
        <f t="shared" si="23"/>
        <v>3.2689912826899131E-4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41105.577955173074</v>
      </c>
      <c r="S17" s="223">
        <f>IF($B$81=0,0,(SUMIF($N$6:$N$28,$U17,L$6:L$28)+SUMIF($N$91:$N$118,$U17,L$91:L$118))*$I$83*Poor!$B$81/$B$81)</f>
        <v>32479.500000000004</v>
      </c>
      <c r="T17" s="223">
        <f>IF($B$81=0,0,(SUMIF($N$6:$N$28,$U17,M$6:M$28)+SUMIF($N$91:$N$118,$U17,M$91:M$118))*$I$83*Poor!$B$81/$B$81)</f>
        <v>32479.500000000004</v>
      </c>
      <c r="U17" s="224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FISHING -- see worksheet Data 3</v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7">
        <f t="shared" si="23"/>
        <v>0</v>
      </c>
      <c r="N18" s="230">
        <v>6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2921.0164124546845</v>
      </c>
      <c r="S18" s="223">
        <f>IF($B$81=0,0,(SUMIF($N$6:$N$28,$U18,L$6:L$28)+SUMIF($N$91:$N$118,$U18,L$91:L$118))*$I$83*Poor!$B$81/$B$81)</f>
        <v>3227.3384353533893</v>
      </c>
      <c r="T18" s="223">
        <f>IF($B$81=0,0,(SUMIF($N$6:$N$28,$U18,M$6:M$28)+SUMIF($N$91:$N$118,$U18,M$91:M$118))*$I$83*Poor!$B$81/$B$81)</f>
        <v>3227.3384353533893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7">
        <f t="shared" si="23"/>
        <v>0</v>
      </c>
      <c r="N19" s="230">
        <v>6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7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0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7">
        <f t="shared" si="23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7">
        <f t="shared" si="23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7">
        <f t="shared" si="23"/>
        <v>0</v>
      </c>
      <c r="N23" s="230"/>
      <c r="O23" s="2"/>
      <c r="P23" s="22"/>
      <c r="Q23" s="171" t="s">
        <v>100</v>
      </c>
      <c r="R23" s="179">
        <f>SUM(R7:R22)</f>
        <v>50640.191161436385</v>
      </c>
      <c r="S23" s="179">
        <f>SUM(S7:S22)</f>
        <v>37511.758476132512</v>
      </c>
      <c r="T23" s="179">
        <f>SUM(T7:T22)</f>
        <v>37503.939974519017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7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50927.814592990093</v>
      </c>
      <c r="S24" s="41">
        <f>IF($B$81=0,0,(SUM(($B$70*$H$70))+((1-$D$29)*$I$83))*Poor!$B$81/$B$81)</f>
        <v>50927.814592990093</v>
      </c>
      <c r="T24" s="41">
        <f>IF($B$81=0,0,(SUM(($B$70*$H$70))+((1-$D$29)*$I$83))*Poor!$B$81/$B$81)</f>
        <v>50927.814592990093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7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71546.347926323419</v>
      </c>
      <c r="S25" s="41">
        <f>IF($B$81=0,0,(SUM(($B$70*$H$70),($B$71*$H$71))+((1-$D$29)*$I$83))*Poor!$B$81/$B$81)</f>
        <v>71546.347926323419</v>
      </c>
      <c r="T25" s="41">
        <f>IF($B$81=0,0,(SUM(($B$70*$H$70),($B$71*$H$71))+((1-$D$29)*$I$83))*Poor!$B$81/$B$81)</f>
        <v>71546.347926323419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0.11904761904761904</v>
      </c>
      <c r="C26" s="215">
        <f>IF([1]Summ!D1064="",0,[1]Summ!D1064)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5">
        <f t="shared" si="6"/>
        <v>0.11904761904761904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112468.74792632343</v>
      </c>
      <c r="S26" s="41">
        <f>IF($B$81=0,0,(SUM(($B$70*$H$70),($B$71*$H$71),($B$72*$H$72))+((1-$D$29)*$I$83))*Poor!$B$81/$B$81)</f>
        <v>112468.74792632343</v>
      </c>
      <c r="T26" s="41">
        <f>IF($B$81=0,0,(SUM(($B$70*$H$70),($B$71*$H$71),($B$72*$H$72))+((1-$D$29)*$I$83))*Poor!$B$81/$B$81)</f>
        <v>112468.74792632343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3.314115504358655E-2</v>
      </c>
      <c r="C27" s="215">
        <f>IF([1]Summ!D1065="",0,[1]Summ!D1065)</f>
        <v>-3.314115504358655E-2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1.4234077210460772E-2</v>
      </c>
      <c r="C28" s="215">
        <f>IF([1]Summ!D1066="",0,[1]Summ!D1066)</f>
        <v>-1.4234077210460772E-2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1.4234077210460772E-2</v>
      </c>
      <c r="L28" s="22">
        <f t="shared" si="5"/>
        <v>1.4234077210460772E-2</v>
      </c>
      <c r="M28" s="225">
        <f t="shared" si="6"/>
        <v>0</v>
      </c>
      <c r="N28" s="230"/>
      <c r="O28" s="2"/>
      <c r="P28" s="22"/>
      <c r="U28" s="56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0.19128246976961394</v>
      </c>
      <c r="C29" s="215">
        <f>IF([1]Summ!D1067="",0,[1]Summ!D1067)</f>
        <v>3.3354304172383137E-2</v>
      </c>
      <c r="D29" s="24">
        <f>(B29+C29)</f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0.19128246976961394</v>
      </c>
      <c r="L29" s="22">
        <f t="shared" si="5"/>
        <v>0.19128246976961394</v>
      </c>
      <c r="M29" s="225">
        <f t="shared" si="6"/>
        <v>0.22463677394199708</v>
      </c>
      <c r="N29" s="230"/>
      <c r="P29" s="22"/>
      <c r="V29" s="56"/>
      <c r="W29" s="110"/>
      <c r="X29" s="118"/>
      <c r="Y29" s="183">
        <f t="shared" si="9"/>
        <v>0.8985470957679883</v>
      </c>
      <c r="Z29" s="156">
        <f>Poor!Z29</f>
        <v>0.25</v>
      </c>
      <c r="AA29" s="121">
        <f t="shared" si="16"/>
        <v>0.22463677394199708</v>
      </c>
      <c r="AB29" s="156">
        <f>Poor!AB29</f>
        <v>0.25</v>
      </c>
      <c r="AC29" s="121">
        <f t="shared" si="7"/>
        <v>0.22463677394199708</v>
      </c>
      <c r="AD29" s="156">
        <f>Poor!AD29</f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0.57640191780821914</v>
      </c>
      <c r="C30" s="103"/>
      <c r="D30" s="24">
        <f>(D119-B124)</f>
        <v>0.4321125629359559</v>
      </c>
      <c r="E30" s="75">
        <f>Poor!E30</f>
        <v>1</v>
      </c>
      <c r="H30" s="96">
        <f>(E30*F$7/F$9)</f>
        <v>1</v>
      </c>
      <c r="I30" s="29">
        <f>IF(E30&gt;=1,I119-I124,MIN(I119-I124,B30*H30))</f>
        <v>0.11525900825602742</v>
      </c>
      <c r="J30" s="232">
        <f>IF(I$32&lt;=1,I30,1-SUM(J6:J29))</f>
        <v>0.11525900825602742</v>
      </c>
      <c r="K30" s="22">
        <f t="shared" si="4"/>
        <v>0.57640191780821914</v>
      </c>
      <c r="L30" s="22">
        <f>IF(L124=L119,0,IF(K30="",0,(L119-L124)/(B119-B124)*K30))</f>
        <v>0.15184330336247057</v>
      </c>
      <c r="M30" s="175">
        <f t="shared" si="6"/>
        <v>0.11525900825602742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287.62343155370763</v>
      </c>
      <c r="S30" s="235">
        <f t="shared" si="24"/>
        <v>13416.05611685758</v>
      </c>
      <c r="T30" s="235">
        <f t="shared" si="24"/>
        <v>13423.874618471076</v>
      </c>
      <c r="U30" s="56"/>
      <c r="V30" s="56"/>
      <c r="W30" s="110"/>
      <c r="X30" s="118"/>
      <c r="Y30" s="183">
        <f>M30*4</f>
        <v>0.46103603302410967</v>
      </c>
      <c r="Z30" s="122">
        <f>IF($Y30=0,0,AA30/($Y$30))</f>
        <v>0.38276569609720895</v>
      </c>
      <c r="AA30" s="187">
        <f>IF(AA79*4/$I$83+SUM(AA6:AA29)&lt;1,AA79*4/$I$83,1-SUM(AA6:AA29))</f>
        <v>0.17646877810636916</v>
      </c>
      <c r="AB30" s="122">
        <f>IF($Y30=0,0,AC30/($Y$30))</f>
        <v>0.20574476796759711</v>
      </c>
      <c r="AC30" s="187">
        <f>IF(AC79*4/$I$83+SUM(AC6:AC29)&lt;1,AC79*4/$I$83,1-SUM(AC6:AC29))</f>
        <v>9.485575163924688E-2</v>
      </c>
      <c r="AD30" s="122">
        <f>IF($Y30=0,0,AE30/($Y$30))</f>
        <v>0.20574476796759711</v>
      </c>
      <c r="AE30" s="187">
        <f>IF(AE79*4/$I$83+SUM(AE6:AE29)&lt;1,AE79*4/$I$83,1-SUM(AE6:AE29))</f>
        <v>9.485575163924688E-2</v>
      </c>
      <c r="AF30" s="122">
        <f>IF($Y30=0,0,AG30/($Y$30))</f>
        <v>0.20574476796759711</v>
      </c>
      <c r="AG30" s="187">
        <f>IF(AG79*4/$I$83+SUM(AG6:AG29)&lt;1,AG79*4/$I$83,1-SUM(AG6:AG29))</f>
        <v>9.485575163924688E-2</v>
      </c>
      <c r="AH30" s="123">
        <f t="shared" si="12"/>
        <v>1.0000000000000002</v>
      </c>
      <c r="AI30" s="183">
        <f t="shared" si="13"/>
        <v>0.11525900825602745</v>
      </c>
      <c r="AJ30" s="120">
        <f t="shared" si="14"/>
        <v>0.13566226487280802</v>
      </c>
      <c r="AK30" s="119">
        <f t="shared" si="15"/>
        <v>9.485575163924688E-2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0.4951697331202759</v>
      </c>
      <c r="K31" s="22" t="str">
        <f t="shared" si="4"/>
        <v/>
      </c>
      <c r="L31" s="22">
        <f>(1-SUM(L6:L30))</f>
        <v>0.44685821401062442</v>
      </c>
      <c r="M31" s="242">
        <f t="shared" si="6"/>
        <v>0.4951697331202759</v>
      </c>
      <c r="N31" s="167">
        <f>M31*I83</f>
        <v>10739.099694776858</v>
      </c>
      <c r="P31" s="22"/>
      <c r="Q31" s="239" t="s">
        <v>142</v>
      </c>
      <c r="R31" s="235">
        <f t="shared" si="24"/>
        <v>20906.156764887033</v>
      </c>
      <c r="S31" s="235">
        <f t="shared" si="24"/>
        <v>34034.589450190906</v>
      </c>
      <c r="T31" s="235">
        <f>IF(T25&gt;T$23,T25-T$23,0)</f>
        <v>34042.407951804402</v>
      </c>
      <c r="U31" s="243"/>
      <c r="V31" s="56"/>
      <c r="W31" s="129" t="s">
        <v>84</v>
      </c>
      <c r="X31" s="130"/>
      <c r="Y31" s="121">
        <f>M31*4</f>
        <v>1.9806789324811036</v>
      </c>
      <c r="Z31" s="131"/>
      <c r="AA31" s="132">
        <f>1-AA32+IF($Y32&lt;0,$Y32/4,0)</f>
        <v>0.35033633301775491</v>
      </c>
      <c r="AB31" s="131"/>
      <c r="AC31" s="133">
        <f>1-AC32+IF($Y32&lt;0,$Y32/4,0)</f>
        <v>0.54878070558284309</v>
      </c>
      <c r="AD31" s="134"/>
      <c r="AE31" s="133">
        <f>1-AE32+IF($Y32&lt;0,$Y32/4,0)</f>
        <v>0.53889131633626774</v>
      </c>
      <c r="AF31" s="134"/>
      <c r="AG31" s="133">
        <f>1-AG32+IF($Y32&lt;0,$Y32/4,0)</f>
        <v>0.54736724005980453</v>
      </c>
      <c r="AH31" s="123"/>
      <c r="AI31" s="182">
        <f>SUM(AA31,AC31,AE31,AG31)/4</f>
        <v>0.49634389874916751</v>
      </c>
      <c r="AJ31" s="135">
        <f t="shared" si="14"/>
        <v>0.449558519300299</v>
      </c>
      <c r="AK31" s="136">
        <f t="shared" si="15"/>
        <v>0.54312927819803614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20">
        <f>SUM(B6:B30)</f>
        <v>1.1313720449452944</v>
      </c>
      <c r="C32" s="77">
        <f>SUM(C6:C31)</f>
        <v>-2.5524076893852291E-3</v>
      </c>
      <c r="D32" s="24">
        <f>SUM(D6:D30)</f>
        <v>0.98453028238364593</v>
      </c>
      <c r="E32" s="2"/>
      <c r="F32" s="2"/>
      <c r="H32" s="17"/>
      <c r="I32" s="22">
        <f>SUM(I6:I30)</f>
        <v>0.5048302668797241</v>
      </c>
      <c r="J32" s="17"/>
      <c r="L32" s="22">
        <f>SUM(L6:L30)</f>
        <v>0.55314178598937558</v>
      </c>
      <c r="M32" s="23"/>
      <c r="N32" s="56"/>
      <c r="O32" s="2"/>
      <c r="P32" s="22"/>
      <c r="Q32" s="235" t="s">
        <v>143</v>
      </c>
      <c r="R32" s="235">
        <f t="shared" si="24"/>
        <v>61828.556764887042</v>
      </c>
      <c r="S32" s="235">
        <f t="shared" si="24"/>
        <v>74956.989450190915</v>
      </c>
      <c r="T32" s="235">
        <f t="shared" si="24"/>
        <v>74964.807951804411</v>
      </c>
      <c r="U32" s="56"/>
      <c r="V32" s="56"/>
      <c r="W32" s="110"/>
      <c r="X32" s="118"/>
      <c r="Y32" s="115">
        <f>SUM(Y6:Y31)</f>
        <v>3.9953033374844331</v>
      </c>
      <c r="Z32" s="137"/>
      <c r="AA32" s="138">
        <f>SUM(AA6:AA30)</f>
        <v>0.64966366698224509</v>
      </c>
      <c r="AB32" s="137"/>
      <c r="AC32" s="139">
        <f>SUM(AC6:AC30)</f>
        <v>0.45121929441715691</v>
      </c>
      <c r="AD32" s="137"/>
      <c r="AE32" s="139">
        <f>SUM(AE6:AE30)</f>
        <v>0.46110868366373226</v>
      </c>
      <c r="AF32" s="137"/>
      <c r="AG32" s="139">
        <f>SUM(AG6:AG30)</f>
        <v>0.45263275994019547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-9.2495169319019173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16494.826666666668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750</v>
      </c>
      <c r="C38" s="216">
        <f>IF([1]Summ!D1073="",0,[1]Summ!D1073)</f>
        <v>0</v>
      </c>
      <c r="D38" s="38">
        <f t="shared" si="25"/>
        <v>750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442.5</v>
      </c>
      <c r="J38" s="38">
        <f t="shared" ref="J38:J64" si="32">J92*I$83</f>
        <v>442.49999999999994</v>
      </c>
      <c r="K38" s="40">
        <f t="shared" ref="K38:K64" si="33">(B38/B$65)</f>
        <v>3.2651284283848496E-2</v>
      </c>
      <c r="L38" s="22">
        <f t="shared" ref="L38:L64" si="34">(K38*H38)</f>
        <v>1.9264257727470611E-2</v>
      </c>
      <c r="M38" s="24">
        <f t="shared" ref="M38:M64" si="35">J38/B$65</f>
        <v>1.9264257727470611E-2</v>
      </c>
      <c r="N38" s="2"/>
      <c r="O38" s="2"/>
      <c r="P38" s="2"/>
      <c r="R38" s="79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442.49999999999994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442.49999999999994</v>
      </c>
      <c r="AJ38" s="148">
        <f t="shared" ref="AJ38:AJ64" si="38">(AA38+AC38)</f>
        <v>442.49999999999994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Maize: kg produced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0.2</v>
      </c>
      <c r="F39" s="75">
        <f>Poor!F39</f>
        <v>1.4</v>
      </c>
      <c r="G39" s="75">
        <f>Poor!G39</f>
        <v>1.65</v>
      </c>
      <c r="H39" s="24">
        <f t="shared" si="30"/>
        <v>0.27999999999999997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Beans: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R40" s="79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Cabbage: no. local meas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0.2</v>
      </c>
      <c r="F41" s="75">
        <f>Poor!F41</f>
        <v>1.4</v>
      </c>
      <c r="G41" s="75">
        <f>Poor!G41</f>
        <v>1.65</v>
      </c>
      <c r="H41" s="24">
        <f t="shared" si="30"/>
        <v>0.27999999999999997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Other root crops: no. local meas Potatoes</v>
      </c>
      <c r="B42" s="216">
        <f>IF([1]Summ!C1077="",0,[1]Summ!C1077)</f>
        <v>200</v>
      </c>
      <c r="C42" s="216">
        <f>IF([1]Summ!D1077="",0,[1]Summ!D1077)</f>
        <v>-200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8.7070091423595997E-3</v>
      </c>
      <c r="L42" s="22">
        <f t="shared" si="34"/>
        <v>2.4379625598606879E-3</v>
      </c>
      <c r="M42" s="24">
        <f t="shared" si="35"/>
        <v>0</v>
      </c>
      <c r="N42" s="2"/>
      <c r="O42" s="2"/>
      <c r="P42" s="17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Spinach (vegetables):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Agricultural cash income -- see Data2</v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Formal Employment (conservancies, etc.)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0.4</v>
      </c>
      <c r="F45" s="75">
        <f>Poor!F45</f>
        <v>1.18</v>
      </c>
      <c r="G45" s="75">
        <f>Poor!G45</f>
        <v>1.65</v>
      </c>
      <c r="H45" s="24">
        <f t="shared" si="30"/>
        <v>0.47199999999999998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Small business -- see Data2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30"/>
        <v>0.94399999999999995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Social development -- see Data2</v>
      </c>
      <c r="B47" s="216">
        <f>IF([1]Summ!C1082="",0,[1]Summ!C1082)</f>
        <v>22020</v>
      </c>
      <c r="C47" s="216">
        <f>IF([1]Summ!D1082="",0,[1]Summ!D1082)</f>
        <v>0</v>
      </c>
      <c r="D47" s="38">
        <f t="shared" si="25"/>
        <v>22020</v>
      </c>
      <c r="E47" s="75">
        <f>Poor!E47</f>
        <v>1</v>
      </c>
      <c r="F47" s="75">
        <f>Poor!F47</f>
        <v>1.18</v>
      </c>
      <c r="G47" s="75">
        <f>Poor!G47</f>
        <v>1.65</v>
      </c>
      <c r="H47" s="24">
        <f t="shared" si="30"/>
        <v>1.18</v>
      </c>
      <c r="I47" s="39">
        <f t="shared" si="31"/>
        <v>25983.599999999999</v>
      </c>
      <c r="J47" s="38">
        <f t="shared" si="32"/>
        <v>25983.600000000002</v>
      </c>
      <c r="K47" s="40">
        <f t="shared" si="33"/>
        <v>0.95864170657379189</v>
      </c>
      <c r="L47" s="22">
        <f t="shared" si="34"/>
        <v>1.1311972137570743</v>
      </c>
      <c r="M47" s="24">
        <f t="shared" si="35"/>
        <v>1.1311972137570745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6495.9000000000005</v>
      </c>
      <c r="AB47" s="156">
        <f>Poor!AB47</f>
        <v>0.25</v>
      </c>
      <c r="AC47" s="147">
        <f t="shared" si="41"/>
        <v>6495.9000000000005</v>
      </c>
      <c r="AD47" s="156">
        <f>Poor!AD47</f>
        <v>0.25</v>
      </c>
      <c r="AE47" s="147">
        <f t="shared" si="42"/>
        <v>6495.9000000000005</v>
      </c>
      <c r="AF47" s="122">
        <f t="shared" si="29"/>
        <v>0.25</v>
      </c>
      <c r="AG47" s="147">
        <f t="shared" si="36"/>
        <v>6495.9000000000005</v>
      </c>
      <c r="AH47" s="123">
        <f t="shared" si="37"/>
        <v>1</v>
      </c>
      <c r="AI47" s="112">
        <f t="shared" si="37"/>
        <v>25983.600000000002</v>
      </c>
      <c r="AJ47" s="148">
        <f t="shared" si="38"/>
        <v>12991.800000000001</v>
      </c>
      <c r="AK47" s="147">
        <f t="shared" si="39"/>
        <v>12991.800000000001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Public works -- see Data2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Remittances: no. times per year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1.1100000000000001</v>
      </c>
      <c r="G49" s="75">
        <f>Poor!G49</f>
        <v>1.65</v>
      </c>
      <c r="H49" s="24">
        <f t="shared" si="30"/>
        <v>1.1100000000000001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/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/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1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22970</v>
      </c>
      <c r="C65" s="39">
        <f>SUM(C37:C64)</f>
        <v>-200</v>
      </c>
      <c r="D65" s="42">
        <f>SUM(D37:D64)</f>
        <v>22770</v>
      </c>
      <c r="E65" s="32"/>
      <c r="F65" s="32"/>
      <c r="G65" s="32"/>
      <c r="H65" s="31"/>
      <c r="I65" s="39">
        <f>SUM(I37:I64)</f>
        <v>26426.1</v>
      </c>
      <c r="J65" s="39">
        <f>SUM(J37:J64)</f>
        <v>26426.100000000002</v>
      </c>
      <c r="K65" s="40">
        <f>SUM(K37:K64)</f>
        <v>1</v>
      </c>
      <c r="L65" s="22">
        <f>SUM(L37:L64)</f>
        <v>1.1528994340444056</v>
      </c>
      <c r="M65" s="24">
        <f>SUM(M37:M64)</f>
        <v>1.1504614714845451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6938.4000000000005</v>
      </c>
      <c r="AB65" s="137"/>
      <c r="AC65" s="153">
        <f>SUM(AC37:AC64)</f>
        <v>6495.9000000000005</v>
      </c>
      <c r="AD65" s="137"/>
      <c r="AE65" s="153">
        <f>SUM(AE37:AE64)</f>
        <v>6495.9000000000005</v>
      </c>
      <c r="AF65" s="137"/>
      <c r="AG65" s="153">
        <f>SUM(AG37:AG64)</f>
        <v>6495.9000000000005</v>
      </c>
      <c r="AH65" s="137"/>
      <c r="AI65" s="153">
        <f>SUM(AI37:AI64)</f>
        <v>26426.100000000002</v>
      </c>
      <c r="AJ65" s="153">
        <f>SUM(AJ37:AJ64)</f>
        <v>13434.300000000001</v>
      </c>
      <c r="AK65" s="153">
        <f>SUM(AK37:AK64)</f>
        <v>12991.800000000001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17090.28254293184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23926.395560104575</v>
      </c>
      <c r="J70" s="51">
        <f t="shared" ref="J70:J77" si="44">J124*I$83</f>
        <v>23926.395560104575</v>
      </c>
      <c r="K70" s="40">
        <f>B70/B$76</f>
        <v>0.744026231734081</v>
      </c>
      <c r="L70" s="22">
        <f t="shared" ref="L70:L74" si="45">(L124*G$37*F$9/F$7)/B$130</f>
        <v>1.0416367244277136</v>
      </c>
      <c r="M70" s="24">
        <f>J70/B$76</f>
        <v>1.0416367244277134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5981.5988900261436</v>
      </c>
      <c r="AB70" s="156">
        <f>Poor!AB70</f>
        <v>0.25</v>
      </c>
      <c r="AC70" s="147">
        <f>$J70*AB70</f>
        <v>5981.5988900261436</v>
      </c>
      <c r="AD70" s="156">
        <f>Poor!AD70</f>
        <v>0.25</v>
      </c>
      <c r="AE70" s="147">
        <f>$J70*AD70</f>
        <v>5981.5988900261436</v>
      </c>
      <c r="AF70" s="156">
        <f>Poor!AF70</f>
        <v>0.25</v>
      </c>
      <c r="AG70" s="147">
        <f>$J70*AF70</f>
        <v>5981.5988900261436</v>
      </c>
      <c r="AH70" s="155">
        <f>SUM(Z70,AB70,AD70,AF70)</f>
        <v>1</v>
      </c>
      <c r="AI70" s="147">
        <f>SUM(AA70,AC70,AE70,AG70)</f>
        <v>23926.395560104575</v>
      </c>
      <c r="AJ70" s="148">
        <f>(AA70+AC70)</f>
        <v>11963.197780052287</v>
      </c>
      <c r="AK70" s="147">
        <f>(AE70+AG70)</f>
        <v>11963.197780052287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13978.666666666668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2499.7044398954272</v>
      </c>
      <c r="J71" s="51">
        <f t="shared" si="44"/>
        <v>2499.7044398954272</v>
      </c>
      <c r="K71" s="40">
        <f t="shared" ref="K71:K72" si="47">B71/B$76</f>
        <v>0.60856189232332036</v>
      </c>
      <c r="L71" s="22">
        <f t="shared" si="45"/>
        <v>0.11126270961669245</v>
      </c>
      <c r="M71" s="24">
        <f t="shared" ref="M71:M72" si="48">J71/B$76</f>
        <v>0.10882474705683183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1.2078363082281236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0</v>
      </c>
      <c r="AB73" s="156">
        <f>Poor!AB73</f>
        <v>0.09</v>
      </c>
      <c r="AC73" s="147">
        <f>$H$73*$B$73*AB73</f>
        <v>0</v>
      </c>
      <c r="AD73" s="156">
        <f>Poor!AD73</f>
        <v>0.23</v>
      </c>
      <c r="AE73" s="147">
        <f>$H$73*$B$73*AD73</f>
        <v>0</v>
      </c>
      <c r="AF73" s="156">
        <f>Poor!AF73</f>
        <v>0.59</v>
      </c>
      <c r="AG73" s="147">
        <f>$H$73*$B$73*AF73</f>
        <v>0</v>
      </c>
      <c r="AH73" s="155">
        <f>SUM(Z73,AB73,AD73,AF73)</f>
        <v>1</v>
      </c>
      <c r="AI73" s="147">
        <f>SUM(AA73,AC73,AE73,AG73)</f>
        <v>0</v>
      </c>
      <c r="AJ73" s="148">
        <f>(AA73+AC73)</f>
        <v>0</v>
      </c>
      <c r="AK73" s="147">
        <f>(AE73+AG73)</f>
        <v>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7576.2667315648569</v>
      </c>
      <c r="C74" s="39"/>
      <c r="D74" s="38"/>
      <c r="E74" s="32"/>
      <c r="F74" s="32"/>
      <c r="G74" s="32"/>
      <c r="H74" s="31"/>
      <c r="I74" s="39">
        <f>I128*I$83</f>
        <v>2499.7044398954272</v>
      </c>
      <c r="J74" s="51">
        <f t="shared" si="44"/>
        <v>2499.7044398954272</v>
      </c>
      <c r="K74" s="40">
        <f>B74/B$76</f>
        <v>0.32983311848345043</v>
      </c>
      <c r="L74" s="22">
        <f t="shared" si="45"/>
        <v>0.14336674703975261</v>
      </c>
      <c r="M74" s="24">
        <f>J74/B$76</f>
        <v>0.10882474705683183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956.80110997385691</v>
      </c>
      <c r="AB74" s="156"/>
      <c r="AC74" s="147">
        <f>AC30*$I$83/4</f>
        <v>514.30110997385691</v>
      </c>
      <c r="AD74" s="156"/>
      <c r="AE74" s="147">
        <f>AE30*$I$83/4</f>
        <v>514.30110997385691</v>
      </c>
      <c r="AF74" s="156"/>
      <c r="AG74" s="147">
        <f>AG30*$I$83/4</f>
        <v>514.30110997385691</v>
      </c>
      <c r="AH74" s="155"/>
      <c r="AI74" s="147">
        <f>SUM(AA74,AC74,AE74,AG74)</f>
        <v>2499.7044398954276</v>
      </c>
      <c r="AJ74" s="148">
        <f>(AA74+AC74)</f>
        <v>1471.1022199477138</v>
      </c>
      <c r="AK74" s="147">
        <f>(AE74+AG74)</f>
        <v>1028.6022199477138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22970</v>
      </c>
      <c r="C76" s="39"/>
      <c r="D76" s="38"/>
      <c r="E76" s="32"/>
      <c r="F76" s="32"/>
      <c r="G76" s="32"/>
      <c r="H76" s="31"/>
      <c r="I76" s="39">
        <f>I130*I$83</f>
        <v>26426.100000000002</v>
      </c>
      <c r="J76" s="51">
        <f t="shared" si="44"/>
        <v>26426.100000000002</v>
      </c>
      <c r="K76" s="40">
        <f>SUM(K70:K75)</f>
        <v>2.8902575507689754</v>
      </c>
      <c r="L76" s="22">
        <f>SUM(L70:L75)</f>
        <v>1.2962661810841587</v>
      </c>
      <c r="M76" s="24">
        <f>SUM(M70:M75)</f>
        <v>1.2592862185413769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6938.4000000000005</v>
      </c>
      <c r="AB76" s="137"/>
      <c r="AC76" s="153">
        <f>AC65</f>
        <v>6495.9000000000005</v>
      </c>
      <c r="AD76" s="137"/>
      <c r="AE76" s="153">
        <f>AE65</f>
        <v>6495.9000000000005</v>
      </c>
      <c r="AF76" s="137"/>
      <c r="AG76" s="153">
        <f>AG65</f>
        <v>6495.9000000000005</v>
      </c>
      <c r="AH76" s="137"/>
      <c r="AI76" s="153">
        <f>SUM(AA76,AC76,AE76,AG76)</f>
        <v>26426.100000000002</v>
      </c>
      <c r="AJ76" s="154">
        <f>SUM(AA76,AC76)</f>
        <v>13434.300000000001</v>
      </c>
      <c r="AK76" s="154">
        <f>SUM(AE76,AG76)</f>
        <v>12991.800000000001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16494.826666666668</v>
      </c>
      <c r="J77" s="100">
        <f t="shared" si="44"/>
        <v>16494.826666666668</v>
      </c>
      <c r="K77" s="40"/>
      <c r="L77" s="22">
        <f>-(L131*G$37*F$9/F$7)/B$130</f>
        <v>-0.718103032941518</v>
      </c>
      <c r="M77" s="24">
        <f>-J77/B$76</f>
        <v>-0.718103032941518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1899.4985735862615</v>
      </c>
      <c r="AB77" s="112"/>
      <c r="AC77" s="111">
        <f>AC31*$I$83/4</f>
        <v>2975.449787029208</v>
      </c>
      <c r="AD77" s="112"/>
      <c r="AE77" s="111">
        <f>AE31*$I$83/4</f>
        <v>2921.8302249195676</v>
      </c>
      <c r="AF77" s="112"/>
      <c r="AG77" s="111">
        <f>AG31*$I$83/4</f>
        <v>2967.786077925165</v>
      </c>
      <c r="AH77" s="110"/>
      <c r="AI77" s="154">
        <f>SUM(AA77,AC77,AE77,AG77)</f>
        <v>10764.564663460202</v>
      </c>
      <c r="AJ77" s="153">
        <f>SUM(AA77,AC77)</f>
        <v>4874.9483606154699</v>
      </c>
      <c r="AK77" s="160">
        <f>SUM(AE77,AG77)</f>
        <v>5889.6163028447327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956.80110997385691</v>
      </c>
      <c r="AB79" s="112"/>
      <c r="AC79" s="112">
        <f>AA79-AA74+AC65-AC70</f>
        <v>514.30110997385691</v>
      </c>
      <c r="AD79" s="112"/>
      <c r="AE79" s="112">
        <f>AC79-AC74+AE65-AE70</f>
        <v>514.30110997385691</v>
      </c>
      <c r="AF79" s="112"/>
      <c r="AG79" s="112">
        <f>AE79-AE74+AG65-AG70</f>
        <v>514.30110997385691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0.66497859757083322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6.7692307692307692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13144.069263984715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21687.714285574777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5421.9285713936943</v>
      </c>
      <c r="AB83" s="112"/>
      <c r="AC83" s="165">
        <f>$I$83*AB82/4</f>
        <v>5421.9285713936943</v>
      </c>
      <c r="AD83" s="112"/>
      <c r="AE83" s="165">
        <f>$I$83*AD82/4</f>
        <v>5421.9285713936943</v>
      </c>
      <c r="AF83" s="112"/>
      <c r="AG83" s="165">
        <f>$I$83*AF82/4</f>
        <v>5421.9285713936943</v>
      </c>
      <c r="AH83" s="165">
        <f>SUM(AA83,AC83,AE83,AG83)</f>
        <v>21687.714285574777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27281.710490984868</v>
      </c>
      <c r="C84" s="46"/>
      <c r="D84" s="236"/>
      <c r="E84" s="64"/>
      <c r="F84" s="64"/>
      <c r="G84" s="64"/>
      <c r="H84" s="237">
        <f>IF(B84=0,0,I84/B84)</f>
        <v>1.4933906614050165</v>
      </c>
      <c r="I84" s="235">
        <f>(B70*H70)+((1-(D29*H29))*I83)</f>
        <v>40742.251674392071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8">
        <f t="shared" si="49"/>
        <v>0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5.7059954945233783E-2</v>
      </c>
      <c r="C92" s="75">
        <f t="shared" si="51"/>
        <v>0</v>
      </c>
      <c r="D92" s="24">
        <f t="shared" si="52"/>
        <v>5.7059954945233783E-2</v>
      </c>
      <c r="H92" s="24">
        <f t="shared" si="53"/>
        <v>0.3575757575757576</v>
      </c>
      <c r="I92" s="22">
        <f t="shared" si="54"/>
        <v>2.0403256616780566E-2</v>
      </c>
      <c r="J92" s="24">
        <f t="shared" si="55"/>
        <v>2.0403256616780566E-2</v>
      </c>
      <c r="K92" s="22">
        <f t="shared" si="56"/>
        <v>5.7059954945233783E-2</v>
      </c>
      <c r="L92" s="22">
        <f t="shared" si="57"/>
        <v>2.0403256616780566E-2</v>
      </c>
      <c r="M92" s="228">
        <f t="shared" si="49"/>
        <v>2.0403256616780566E-2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Maize: kg produced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0.16969696969696968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8">
        <f t="shared" si="49"/>
        <v>0</v>
      </c>
      <c r="N93" s="230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Beans: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0.25454545454545457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9">
        <f t="shared" si="49"/>
        <v>0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Cabbage: no. local meas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0.16969696969696968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9">
        <f t="shared" si="49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Other root crops: no. local meas Potatoes</v>
      </c>
      <c r="B96" s="75">
        <f t="shared" si="51"/>
        <v>1.5215987985395675E-2</v>
      </c>
      <c r="C96" s="75">
        <f t="shared" si="51"/>
        <v>-1.5215987985395675E-2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1.5215987985395675E-2</v>
      </c>
      <c r="L96" s="22">
        <f t="shared" si="57"/>
        <v>2.5821070520671446E-3</v>
      </c>
      <c r="M96" s="229">
        <f t="shared" si="49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Spinach (vegetables):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9">
        <f t="shared" si="49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Agricultural cash income -- see Data2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0.33636363636363642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9">
        <f t="shared" si="49"/>
        <v>0</v>
      </c>
      <c r="N98" s="230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Formal Employment (conservancies, etc.)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0.28606060606060607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9">
        <f t="shared" si="49"/>
        <v>0</v>
      </c>
      <c r="N99" s="230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Small business -- see Data2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0.57212121212121214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9">
        <f t="shared" si="49"/>
        <v>0</v>
      </c>
      <c r="N100" s="230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Social development -- see Data2</v>
      </c>
      <c r="B101" s="75">
        <f t="shared" si="51"/>
        <v>1.6752802771920638</v>
      </c>
      <c r="C101" s="75">
        <f t="shared" si="51"/>
        <v>0</v>
      </c>
      <c r="D101" s="24">
        <f t="shared" si="52"/>
        <v>1.6752802771920638</v>
      </c>
      <c r="H101" s="24">
        <f t="shared" si="53"/>
        <v>0.7151515151515152</v>
      </c>
      <c r="I101" s="22">
        <f t="shared" si="54"/>
        <v>1.1980792285373549</v>
      </c>
      <c r="J101" s="24">
        <f>IF(I$32&lt;=1+I131,I101,L101+J$33*(I101-L101))</f>
        <v>1.1980792285373549</v>
      </c>
      <c r="K101" s="22">
        <f t="shared" si="56"/>
        <v>1.6752802771920638</v>
      </c>
      <c r="L101" s="22">
        <f t="shared" si="57"/>
        <v>1.1980792285373549</v>
      </c>
      <c r="M101" s="228">
        <f t="shared" si="49"/>
        <v>1.1980792285373549</v>
      </c>
      <c r="N101" s="230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Public works -- see Data2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0.7151515151515152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9">
        <f t="shared" si="49"/>
        <v>0</v>
      </c>
      <c r="N102" s="230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Remittances: no. times per year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0.67272727272727284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9">
        <f t="shared" si="49"/>
        <v>0</v>
      </c>
      <c r="N103" s="230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9">
        <f t="shared" si="49"/>
        <v>0</v>
      </c>
      <c r="N104" s="230">
        <v>15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9">
        <f t="shared" si="49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9">
        <f>(J106)</f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9">
        <f t="shared" ref="M107:M118" si="65">(J107)</f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9">
        <f t="shared" si="65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9">
        <f t="shared" si="65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9">
        <f t="shared" si="65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9">
        <f t="shared" si="65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9">
        <f t="shared" si="65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9">
        <f t="shared" si="65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9">
        <f t="shared" si="65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9">
        <f t="shared" si="65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9">
        <f t="shared" si="65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9">
        <f t="shared" si="65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9">
        <f t="shared" si="65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1.7475562201226933</v>
      </c>
      <c r="C119" s="22">
        <f>SUM(C91:C118)</f>
        <v>-1.5215987985395675E-2</v>
      </c>
      <c r="D119" s="24">
        <f>SUM(D91:D118)</f>
        <v>1.7323402321372976</v>
      </c>
      <c r="E119" s="22"/>
      <c r="F119" s="2"/>
      <c r="G119" s="2"/>
      <c r="H119" s="31"/>
      <c r="I119" s="22">
        <f>SUM(I91:I118)</f>
        <v>1.2184824851541356</v>
      </c>
      <c r="J119" s="24">
        <f>SUM(J91:J118)</f>
        <v>1.2184824851541356</v>
      </c>
      <c r="K119" s="22">
        <f>SUM(K91:K118)</f>
        <v>1.7475562201226933</v>
      </c>
      <c r="L119" s="22">
        <f>SUM(L91:L118)</f>
        <v>1.2210645922062027</v>
      </c>
      <c r="M119" s="57">
        <f t="shared" si="49"/>
        <v>1.2184824851541356</v>
      </c>
      <c r="N119" s="224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1.3002276692013417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1.1032234768981082</v>
      </c>
      <c r="J124" s="238">
        <f>IF(SUMPRODUCT($B$124:$B124,$H$124:$H124)&lt;J$119,($B124*$H124),J$119)</f>
        <v>1.1032234768981082</v>
      </c>
      <c r="K124" s="29">
        <f>(B124)</f>
        <v>1.3002276692013417</v>
      </c>
      <c r="L124" s="29">
        <f>IF(SUMPRODUCT($B$124:$B124,$H$124:$H124)&lt;L$119,($B124*$H124),L$119)</f>
        <v>1.1032234768981082</v>
      </c>
      <c r="M124" s="241">
        <f t="shared" si="66"/>
        <v>1.1032234768981082</v>
      </c>
      <c r="N124" s="58"/>
      <c r="O124" s="174">
        <f>B124*H124</f>
        <v>1.1032234768981082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1.0634961202592552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0.11525900825602742</v>
      </c>
      <c r="J125" s="238">
        <f>IF(SUMPRODUCT($B$124:$B125,$H$124:$H125)&lt;J$119,($B125*$H125),IF(SUMPRODUCT($B$124:$B124,$H$124:$H124)&lt;J$119,J$119-SUMPRODUCT($B$124:$B124,$H$124:$H124),0))</f>
        <v>0.11525900825602742</v>
      </c>
      <c r="K125" s="29">
        <f>(B125)</f>
        <v>1.0634961202592552</v>
      </c>
      <c r="L125" s="29">
        <f>IF(SUMPRODUCT($B$124:$B125,$H$124:$H125)&lt;L$119,($B125*$H125),IF(SUMPRODUCT($B$124:$B124,$H$124:$H124)&lt;L$119,L$119-SUMPRODUCT($B$124:$B124,$H$124:$H124),0))</f>
        <v>0.11784111530809449</v>
      </c>
      <c r="M125" s="241">
        <f t="shared" si="66"/>
        <v>0.11525900825602742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2.1107618533340879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2.1107618533340879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1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66"/>
        <v>0</v>
      </c>
      <c r="N127" s="58"/>
      <c r="O127" s="174">
        <f>B127*H127</f>
        <v>0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0.57640191780821914</v>
      </c>
      <c r="C128" s="2"/>
      <c r="D128" s="31"/>
      <c r="E128" s="2"/>
      <c r="F128" s="2"/>
      <c r="G128" s="2"/>
      <c r="H128" s="24"/>
      <c r="I128" s="29">
        <f>(I30)</f>
        <v>0.11525900825602742</v>
      </c>
      <c r="J128" s="229">
        <f>(J30)</f>
        <v>0.11525900825602742</v>
      </c>
      <c r="K128" s="29">
        <f>(B128)</f>
        <v>0.57640191780821914</v>
      </c>
      <c r="L128" s="29">
        <f>IF(L124=L119,0,(L119-L124)/(B119-B124)*K128)</f>
        <v>0.15184330336247057</v>
      </c>
      <c r="M128" s="241">
        <f t="shared" si="66"/>
        <v>0.11525900825602742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1.7475562201226933</v>
      </c>
      <c r="C130" s="2"/>
      <c r="D130" s="31"/>
      <c r="E130" s="2"/>
      <c r="F130" s="2"/>
      <c r="G130" s="2"/>
      <c r="H130" s="24"/>
      <c r="I130" s="29">
        <f>(I119)</f>
        <v>1.2184824851541356</v>
      </c>
      <c r="J130" s="229">
        <f>(J119)</f>
        <v>1.2184824851541356</v>
      </c>
      <c r="K130" s="29">
        <f>(B130)</f>
        <v>1.7475562201226933</v>
      </c>
      <c r="L130" s="29">
        <f>(L119)</f>
        <v>1.2210645922062027</v>
      </c>
      <c r="M130" s="241">
        <f t="shared" si="66"/>
        <v>1.2184824851541356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0.76056086176116433</v>
      </c>
      <c r="J131" s="238">
        <f>IF(SUMPRODUCT($B124:$B125,$H124:$H125)&gt;(J119-J128),SUMPRODUCT($B124:$B125,$H124:$H125)+J128-J119,0)</f>
        <v>0.76056086176116433</v>
      </c>
      <c r="K131" s="29"/>
      <c r="L131" s="29">
        <f>IF(I131&lt;SUM(L126:L127),0,I131-(SUM(L126:L127)))</f>
        <v>0.76056086176116433</v>
      </c>
      <c r="M131" s="238">
        <f>IF(I131&lt;SUM(M126:M127),0,I131-(SUM(M126:M127)))</f>
        <v>0.76056086176116433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619" priority="308" operator="equal">
      <formula>16</formula>
    </cfRule>
    <cfRule type="cellIs" dxfId="618" priority="309" operator="equal">
      <formula>15</formula>
    </cfRule>
    <cfRule type="cellIs" dxfId="617" priority="310" operator="equal">
      <formula>14</formula>
    </cfRule>
    <cfRule type="cellIs" dxfId="616" priority="311" operator="equal">
      <formula>13</formula>
    </cfRule>
    <cfRule type="cellIs" dxfId="615" priority="312" operator="equal">
      <formula>12</formula>
    </cfRule>
    <cfRule type="cellIs" dxfId="614" priority="313" operator="equal">
      <formula>11</formula>
    </cfRule>
    <cfRule type="cellIs" dxfId="613" priority="314" operator="equal">
      <formula>10</formula>
    </cfRule>
    <cfRule type="cellIs" dxfId="612" priority="315" operator="equal">
      <formula>9</formula>
    </cfRule>
    <cfRule type="cellIs" dxfId="611" priority="316" operator="equal">
      <formula>8</formula>
    </cfRule>
    <cfRule type="cellIs" dxfId="610" priority="317" operator="equal">
      <formula>7</formula>
    </cfRule>
    <cfRule type="cellIs" dxfId="609" priority="318" operator="equal">
      <formula>6</formula>
    </cfRule>
    <cfRule type="cellIs" dxfId="608" priority="319" operator="equal">
      <formula>5</formula>
    </cfRule>
    <cfRule type="cellIs" dxfId="607" priority="320" operator="equal">
      <formula>4</formula>
    </cfRule>
    <cfRule type="cellIs" dxfId="606" priority="321" operator="equal">
      <formula>3</formula>
    </cfRule>
    <cfRule type="cellIs" dxfId="605" priority="322" operator="equal">
      <formula>2</formula>
    </cfRule>
    <cfRule type="cellIs" dxfId="604" priority="323" operator="equal">
      <formula>1</formula>
    </cfRule>
  </conditionalFormatting>
  <conditionalFormatting sqref="N29">
    <cfRule type="cellIs" dxfId="603" priority="292" operator="equal">
      <formula>16</formula>
    </cfRule>
    <cfRule type="cellIs" dxfId="602" priority="293" operator="equal">
      <formula>15</formula>
    </cfRule>
    <cfRule type="cellIs" dxfId="601" priority="294" operator="equal">
      <formula>14</formula>
    </cfRule>
    <cfRule type="cellIs" dxfId="600" priority="295" operator="equal">
      <formula>13</formula>
    </cfRule>
    <cfRule type="cellIs" dxfId="599" priority="296" operator="equal">
      <formula>12</formula>
    </cfRule>
    <cfRule type="cellIs" dxfId="598" priority="297" operator="equal">
      <formula>11</formula>
    </cfRule>
    <cfRule type="cellIs" dxfId="597" priority="298" operator="equal">
      <formula>10</formula>
    </cfRule>
    <cfRule type="cellIs" dxfId="596" priority="299" operator="equal">
      <formula>9</formula>
    </cfRule>
    <cfRule type="cellIs" dxfId="595" priority="300" operator="equal">
      <formula>8</formula>
    </cfRule>
    <cfRule type="cellIs" dxfId="594" priority="301" operator="equal">
      <formula>7</formula>
    </cfRule>
    <cfRule type="cellIs" dxfId="593" priority="302" operator="equal">
      <formula>6</formula>
    </cfRule>
    <cfRule type="cellIs" dxfId="592" priority="303" operator="equal">
      <formula>5</formula>
    </cfRule>
    <cfRule type="cellIs" dxfId="591" priority="304" operator="equal">
      <formula>4</formula>
    </cfRule>
    <cfRule type="cellIs" dxfId="590" priority="305" operator="equal">
      <formula>3</formula>
    </cfRule>
    <cfRule type="cellIs" dxfId="589" priority="306" operator="equal">
      <formula>2</formula>
    </cfRule>
    <cfRule type="cellIs" dxfId="588" priority="307" operator="equal">
      <formula>1</formula>
    </cfRule>
  </conditionalFormatting>
  <conditionalFormatting sqref="N119">
    <cfRule type="cellIs" dxfId="587" priority="276" operator="equal">
      <formula>16</formula>
    </cfRule>
    <cfRule type="cellIs" dxfId="586" priority="277" operator="equal">
      <formula>15</formula>
    </cfRule>
    <cfRule type="cellIs" dxfId="585" priority="278" operator="equal">
      <formula>14</formula>
    </cfRule>
    <cfRule type="cellIs" dxfId="584" priority="279" operator="equal">
      <formula>13</formula>
    </cfRule>
    <cfRule type="cellIs" dxfId="583" priority="280" operator="equal">
      <formula>12</formula>
    </cfRule>
    <cfRule type="cellIs" dxfId="582" priority="281" operator="equal">
      <formula>11</formula>
    </cfRule>
    <cfRule type="cellIs" dxfId="581" priority="282" operator="equal">
      <formula>10</formula>
    </cfRule>
    <cfRule type="cellIs" dxfId="580" priority="283" operator="equal">
      <formula>9</formula>
    </cfRule>
    <cfRule type="cellIs" dxfId="579" priority="284" operator="equal">
      <formula>8</formula>
    </cfRule>
    <cfRule type="cellIs" dxfId="578" priority="285" operator="equal">
      <formula>7</formula>
    </cfRule>
    <cfRule type="cellIs" dxfId="577" priority="286" operator="equal">
      <formula>6</formula>
    </cfRule>
    <cfRule type="cellIs" dxfId="576" priority="287" operator="equal">
      <formula>5</formula>
    </cfRule>
    <cfRule type="cellIs" dxfId="575" priority="288" operator="equal">
      <formula>4</formula>
    </cfRule>
    <cfRule type="cellIs" dxfId="574" priority="289" operator="equal">
      <formula>3</formula>
    </cfRule>
    <cfRule type="cellIs" dxfId="573" priority="290" operator="equal">
      <formula>2</formula>
    </cfRule>
    <cfRule type="cellIs" dxfId="572" priority="291" operator="equal">
      <formula>1</formula>
    </cfRule>
  </conditionalFormatting>
  <conditionalFormatting sqref="N27:N28">
    <cfRule type="cellIs" dxfId="571" priority="228" operator="equal">
      <formula>16</formula>
    </cfRule>
    <cfRule type="cellIs" dxfId="570" priority="229" operator="equal">
      <formula>15</formula>
    </cfRule>
    <cfRule type="cellIs" dxfId="569" priority="230" operator="equal">
      <formula>14</formula>
    </cfRule>
    <cfRule type="cellIs" dxfId="568" priority="231" operator="equal">
      <formula>13</formula>
    </cfRule>
    <cfRule type="cellIs" dxfId="567" priority="232" operator="equal">
      <formula>12</formula>
    </cfRule>
    <cfRule type="cellIs" dxfId="566" priority="233" operator="equal">
      <formula>11</formula>
    </cfRule>
    <cfRule type="cellIs" dxfId="565" priority="234" operator="equal">
      <formula>10</formula>
    </cfRule>
    <cfRule type="cellIs" dxfId="564" priority="235" operator="equal">
      <formula>9</formula>
    </cfRule>
    <cfRule type="cellIs" dxfId="563" priority="236" operator="equal">
      <formula>8</formula>
    </cfRule>
    <cfRule type="cellIs" dxfId="562" priority="237" operator="equal">
      <formula>7</formula>
    </cfRule>
    <cfRule type="cellIs" dxfId="561" priority="238" operator="equal">
      <formula>6</formula>
    </cfRule>
    <cfRule type="cellIs" dxfId="560" priority="239" operator="equal">
      <formula>5</formula>
    </cfRule>
    <cfRule type="cellIs" dxfId="559" priority="240" operator="equal">
      <formula>4</formula>
    </cfRule>
    <cfRule type="cellIs" dxfId="558" priority="241" operator="equal">
      <formula>3</formula>
    </cfRule>
    <cfRule type="cellIs" dxfId="557" priority="242" operator="equal">
      <formula>2</formula>
    </cfRule>
    <cfRule type="cellIs" dxfId="556" priority="243" operator="equal">
      <formula>1</formula>
    </cfRule>
  </conditionalFormatting>
  <conditionalFormatting sqref="N6:N26">
    <cfRule type="cellIs" dxfId="555" priority="116" operator="equal">
      <formula>16</formula>
    </cfRule>
    <cfRule type="cellIs" dxfId="554" priority="117" operator="equal">
      <formula>15</formula>
    </cfRule>
    <cfRule type="cellIs" dxfId="553" priority="118" operator="equal">
      <formula>14</formula>
    </cfRule>
    <cfRule type="cellIs" dxfId="552" priority="119" operator="equal">
      <formula>13</formula>
    </cfRule>
    <cfRule type="cellIs" dxfId="551" priority="120" operator="equal">
      <formula>12</formula>
    </cfRule>
    <cfRule type="cellIs" dxfId="550" priority="121" operator="equal">
      <formula>11</formula>
    </cfRule>
    <cfRule type="cellIs" dxfId="549" priority="122" operator="equal">
      <formula>10</formula>
    </cfRule>
    <cfRule type="cellIs" dxfId="548" priority="123" operator="equal">
      <formula>9</formula>
    </cfRule>
    <cfRule type="cellIs" dxfId="547" priority="124" operator="equal">
      <formula>8</formula>
    </cfRule>
    <cfRule type="cellIs" dxfId="546" priority="125" operator="equal">
      <formula>7</formula>
    </cfRule>
    <cfRule type="cellIs" dxfId="545" priority="126" operator="equal">
      <formula>6</formula>
    </cfRule>
    <cfRule type="cellIs" dxfId="544" priority="127" operator="equal">
      <formula>5</formula>
    </cfRule>
    <cfRule type="cellIs" dxfId="543" priority="128" operator="equal">
      <formula>4</formula>
    </cfRule>
    <cfRule type="cellIs" dxfId="542" priority="129" operator="equal">
      <formula>3</formula>
    </cfRule>
    <cfRule type="cellIs" dxfId="541" priority="130" operator="equal">
      <formula>2</formula>
    </cfRule>
    <cfRule type="cellIs" dxfId="540" priority="131" operator="equal">
      <formula>1</formula>
    </cfRule>
  </conditionalFormatting>
  <conditionalFormatting sqref="N113:N118">
    <cfRule type="cellIs" dxfId="539" priority="100" operator="equal">
      <formula>16</formula>
    </cfRule>
    <cfRule type="cellIs" dxfId="538" priority="101" operator="equal">
      <formula>15</formula>
    </cfRule>
    <cfRule type="cellIs" dxfId="537" priority="102" operator="equal">
      <formula>14</formula>
    </cfRule>
    <cfRule type="cellIs" dxfId="536" priority="103" operator="equal">
      <formula>13</formula>
    </cfRule>
    <cfRule type="cellIs" dxfId="535" priority="104" operator="equal">
      <formula>12</formula>
    </cfRule>
    <cfRule type="cellIs" dxfId="534" priority="105" operator="equal">
      <formula>11</formula>
    </cfRule>
    <cfRule type="cellIs" dxfId="533" priority="106" operator="equal">
      <formula>10</formula>
    </cfRule>
    <cfRule type="cellIs" dxfId="532" priority="107" operator="equal">
      <formula>9</formula>
    </cfRule>
    <cfRule type="cellIs" dxfId="531" priority="108" operator="equal">
      <formula>8</formula>
    </cfRule>
    <cfRule type="cellIs" dxfId="530" priority="109" operator="equal">
      <formula>7</formula>
    </cfRule>
    <cfRule type="cellIs" dxfId="529" priority="110" operator="equal">
      <formula>6</formula>
    </cfRule>
    <cfRule type="cellIs" dxfId="528" priority="111" operator="equal">
      <formula>5</formula>
    </cfRule>
    <cfRule type="cellIs" dxfId="527" priority="112" operator="equal">
      <formula>4</formula>
    </cfRule>
    <cfRule type="cellIs" dxfId="526" priority="113" operator="equal">
      <formula>3</formula>
    </cfRule>
    <cfRule type="cellIs" dxfId="525" priority="114" operator="equal">
      <formula>2</formula>
    </cfRule>
    <cfRule type="cellIs" dxfId="524" priority="115" operator="equal">
      <formula>1</formula>
    </cfRule>
  </conditionalFormatting>
  <conditionalFormatting sqref="N112">
    <cfRule type="cellIs" dxfId="523" priority="84" operator="equal">
      <formula>16</formula>
    </cfRule>
    <cfRule type="cellIs" dxfId="522" priority="85" operator="equal">
      <formula>15</formula>
    </cfRule>
    <cfRule type="cellIs" dxfId="521" priority="86" operator="equal">
      <formula>14</formula>
    </cfRule>
    <cfRule type="cellIs" dxfId="520" priority="87" operator="equal">
      <formula>13</formula>
    </cfRule>
    <cfRule type="cellIs" dxfId="519" priority="88" operator="equal">
      <formula>12</formula>
    </cfRule>
    <cfRule type="cellIs" dxfId="518" priority="89" operator="equal">
      <formula>11</formula>
    </cfRule>
    <cfRule type="cellIs" dxfId="517" priority="90" operator="equal">
      <formula>10</formula>
    </cfRule>
    <cfRule type="cellIs" dxfId="516" priority="91" operator="equal">
      <formula>9</formula>
    </cfRule>
    <cfRule type="cellIs" dxfId="515" priority="92" operator="equal">
      <formula>8</formula>
    </cfRule>
    <cfRule type="cellIs" dxfId="514" priority="93" operator="equal">
      <formula>7</formula>
    </cfRule>
    <cfRule type="cellIs" dxfId="513" priority="94" operator="equal">
      <formula>6</formula>
    </cfRule>
    <cfRule type="cellIs" dxfId="512" priority="95" operator="equal">
      <formula>5</formula>
    </cfRule>
    <cfRule type="cellIs" dxfId="511" priority="96" operator="equal">
      <formula>4</formula>
    </cfRule>
    <cfRule type="cellIs" dxfId="510" priority="97" operator="equal">
      <formula>3</formula>
    </cfRule>
    <cfRule type="cellIs" dxfId="509" priority="98" operator="equal">
      <formula>2</formula>
    </cfRule>
    <cfRule type="cellIs" dxfId="508" priority="99" operator="equal">
      <formula>1</formula>
    </cfRule>
  </conditionalFormatting>
  <conditionalFormatting sqref="N111">
    <cfRule type="cellIs" dxfId="507" priority="68" operator="equal">
      <formula>16</formula>
    </cfRule>
    <cfRule type="cellIs" dxfId="506" priority="69" operator="equal">
      <formula>15</formula>
    </cfRule>
    <cfRule type="cellIs" dxfId="505" priority="70" operator="equal">
      <formula>14</formula>
    </cfRule>
    <cfRule type="cellIs" dxfId="504" priority="71" operator="equal">
      <formula>13</formula>
    </cfRule>
    <cfRule type="cellIs" dxfId="503" priority="72" operator="equal">
      <formula>12</formula>
    </cfRule>
    <cfRule type="cellIs" dxfId="502" priority="73" operator="equal">
      <formula>11</formula>
    </cfRule>
    <cfRule type="cellIs" dxfId="501" priority="74" operator="equal">
      <formula>10</formula>
    </cfRule>
    <cfRule type="cellIs" dxfId="500" priority="75" operator="equal">
      <formula>9</formula>
    </cfRule>
    <cfRule type="cellIs" dxfId="499" priority="76" operator="equal">
      <formula>8</formula>
    </cfRule>
    <cfRule type="cellIs" dxfId="498" priority="77" operator="equal">
      <formula>7</formula>
    </cfRule>
    <cfRule type="cellIs" dxfId="497" priority="78" operator="equal">
      <formula>6</formula>
    </cfRule>
    <cfRule type="cellIs" dxfId="496" priority="79" operator="equal">
      <formula>5</formula>
    </cfRule>
    <cfRule type="cellIs" dxfId="495" priority="80" operator="equal">
      <formula>4</formula>
    </cfRule>
    <cfRule type="cellIs" dxfId="494" priority="81" operator="equal">
      <formula>3</formula>
    </cfRule>
    <cfRule type="cellIs" dxfId="493" priority="82" operator="equal">
      <formula>2</formula>
    </cfRule>
    <cfRule type="cellIs" dxfId="492" priority="83" operator="equal">
      <formula>1</formula>
    </cfRule>
  </conditionalFormatting>
  <conditionalFormatting sqref="N110">
    <cfRule type="cellIs" dxfId="491" priority="36" operator="equal">
      <formula>16</formula>
    </cfRule>
    <cfRule type="cellIs" dxfId="490" priority="37" operator="equal">
      <formula>15</formula>
    </cfRule>
    <cfRule type="cellIs" dxfId="489" priority="38" operator="equal">
      <formula>14</formula>
    </cfRule>
    <cfRule type="cellIs" dxfId="488" priority="39" operator="equal">
      <formula>13</formula>
    </cfRule>
    <cfRule type="cellIs" dxfId="487" priority="40" operator="equal">
      <formula>12</formula>
    </cfRule>
    <cfRule type="cellIs" dxfId="486" priority="41" operator="equal">
      <formula>11</formula>
    </cfRule>
    <cfRule type="cellIs" dxfId="485" priority="42" operator="equal">
      <formula>10</formula>
    </cfRule>
    <cfRule type="cellIs" dxfId="484" priority="43" operator="equal">
      <formula>9</formula>
    </cfRule>
    <cfRule type="cellIs" dxfId="483" priority="44" operator="equal">
      <formula>8</formula>
    </cfRule>
    <cfRule type="cellIs" dxfId="482" priority="45" operator="equal">
      <formula>7</formula>
    </cfRule>
    <cfRule type="cellIs" dxfId="481" priority="46" operator="equal">
      <formula>6</formula>
    </cfRule>
    <cfRule type="cellIs" dxfId="480" priority="47" operator="equal">
      <formula>5</formula>
    </cfRule>
    <cfRule type="cellIs" dxfId="479" priority="48" operator="equal">
      <formula>4</formula>
    </cfRule>
    <cfRule type="cellIs" dxfId="478" priority="49" operator="equal">
      <formula>3</formula>
    </cfRule>
    <cfRule type="cellIs" dxfId="477" priority="50" operator="equal">
      <formula>2</formula>
    </cfRule>
    <cfRule type="cellIs" dxfId="476" priority="51" operator="equal">
      <formula>1</formula>
    </cfRule>
  </conditionalFormatting>
  <conditionalFormatting sqref="N91:N104">
    <cfRule type="cellIs" dxfId="475" priority="20" operator="equal">
      <formula>16</formula>
    </cfRule>
    <cfRule type="cellIs" dxfId="474" priority="21" operator="equal">
      <formula>15</formula>
    </cfRule>
    <cfRule type="cellIs" dxfId="473" priority="22" operator="equal">
      <formula>14</formula>
    </cfRule>
    <cfRule type="cellIs" dxfId="472" priority="23" operator="equal">
      <formula>13</formula>
    </cfRule>
    <cfRule type="cellIs" dxfId="471" priority="24" operator="equal">
      <formula>12</formula>
    </cfRule>
    <cfRule type="cellIs" dxfId="470" priority="25" operator="equal">
      <formula>11</formula>
    </cfRule>
    <cfRule type="cellIs" dxfId="469" priority="26" operator="equal">
      <formula>10</formula>
    </cfRule>
    <cfRule type="cellIs" dxfId="468" priority="27" operator="equal">
      <formula>9</formula>
    </cfRule>
    <cfRule type="cellIs" dxfId="467" priority="28" operator="equal">
      <formula>8</formula>
    </cfRule>
    <cfRule type="cellIs" dxfId="466" priority="29" operator="equal">
      <formula>7</formula>
    </cfRule>
    <cfRule type="cellIs" dxfId="465" priority="30" operator="equal">
      <formula>6</formula>
    </cfRule>
    <cfRule type="cellIs" dxfId="464" priority="31" operator="equal">
      <formula>5</formula>
    </cfRule>
    <cfRule type="cellIs" dxfId="463" priority="32" operator="equal">
      <formula>4</formula>
    </cfRule>
    <cfRule type="cellIs" dxfId="462" priority="33" operator="equal">
      <formula>3</formula>
    </cfRule>
    <cfRule type="cellIs" dxfId="461" priority="34" operator="equal">
      <formula>2</formula>
    </cfRule>
    <cfRule type="cellIs" dxfId="460" priority="35" operator="equal">
      <formula>1</formula>
    </cfRule>
  </conditionalFormatting>
  <conditionalFormatting sqref="N105:N109">
    <cfRule type="cellIs" dxfId="459" priority="4" operator="equal">
      <formula>16</formula>
    </cfRule>
    <cfRule type="cellIs" dxfId="458" priority="5" operator="equal">
      <formula>15</formula>
    </cfRule>
    <cfRule type="cellIs" dxfId="457" priority="6" operator="equal">
      <formula>14</formula>
    </cfRule>
    <cfRule type="cellIs" dxfId="456" priority="7" operator="equal">
      <formula>13</formula>
    </cfRule>
    <cfRule type="cellIs" dxfId="455" priority="8" operator="equal">
      <formula>12</formula>
    </cfRule>
    <cfRule type="cellIs" dxfId="454" priority="9" operator="equal">
      <formula>11</formula>
    </cfRule>
    <cfRule type="cellIs" dxfId="453" priority="10" operator="equal">
      <formula>10</formula>
    </cfRule>
    <cfRule type="cellIs" dxfId="452" priority="11" operator="equal">
      <formula>9</formula>
    </cfRule>
    <cfRule type="cellIs" dxfId="451" priority="12" operator="equal">
      <formula>8</formula>
    </cfRule>
    <cfRule type="cellIs" dxfId="450" priority="13" operator="equal">
      <formula>7</formula>
    </cfRule>
    <cfRule type="cellIs" dxfId="449" priority="14" operator="equal">
      <formula>6</formula>
    </cfRule>
    <cfRule type="cellIs" dxfId="448" priority="15" operator="equal">
      <formula>5</formula>
    </cfRule>
    <cfRule type="cellIs" dxfId="447" priority="16" operator="equal">
      <formula>4</formula>
    </cfRule>
    <cfRule type="cellIs" dxfId="446" priority="17" operator="equal">
      <formula>3</formula>
    </cfRule>
    <cfRule type="cellIs" dxfId="445" priority="18" operator="equal">
      <formula>2</formula>
    </cfRule>
    <cfRule type="cellIs" dxfId="444" priority="19" operator="equal">
      <formula>1</formula>
    </cfRule>
  </conditionalFormatting>
  <conditionalFormatting sqref="R31:T31">
    <cfRule type="cellIs" dxfId="443" priority="3" operator="greaterThan">
      <formula>0</formula>
    </cfRule>
  </conditionalFormatting>
  <conditionalFormatting sqref="R32:T32">
    <cfRule type="cellIs" dxfId="442" priority="2" operator="greaterThan">
      <formula>0</formula>
    </cfRule>
  </conditionalFormatting>
  <conditionalFormatting sqref="R30:T30">
    <cfRule type="cellIs" dxfId="44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13" activePane="bottomRight" state="frozen"/>
      <selection pane="topRight" activeCell="B1" sqref="B1"/>
      <selection pane="bottomLeft" activeCell="A3" sqref="A3"/>
      <selection pane="bottomRight" activeCell="E49" sqref="E49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ZAOLO: 59107</v>
      </c>
      <c r="B1" s="244" t="str">
        <f>[1]WB!$A$2</f>
        <v>Inland open access livestock and other income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6" t="s">
        <v>105</v>
      </c>
      <c r="AA1" s="257"/>
      <c r="AB1" s="256" t="s">
        <v>106</v>
      </c>
      <c r="AC1" s="257"/>
      <c r="AD1" s="256" t="s">
        <v>107</v>
      </c>
      <c r="AE1" s="257"/>
      <c r="AF1" s="256" t="s">
        <v>108</v>
      </c>
      <c r="AG1" s="257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4" t="s">
        <v>109</v>
      </c>
      <c r="AA2" s="258"/>
      <c r="AB2" s="254" t="s">
        <v>110</v>
      </c>
      <c r="AC2" s="258"/>
      <c r="AD2" s="254" t="s">
        <v>111</v>
      </c>
      <c r="AE2" s="258"/>
      <c r="AF2" s="254" t="s">
        <v>112</v>
      </c>
      <c r="AG2" s="258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2.2524254047322535E-2</v>
      </c>
      <c r="C6" s="215">
        <f>IF([1]Summ!F1044="",0,[1]Summ!F1044)</f>
        <v>0</v>
      </c>
      <c r="D6" s="24">
        <f t="shared" ref="D6:D16" si="0">SUM(B6,C6)</f>
        <v>2.2524254047322535E-2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4.5048508094645071E-3</v>
      </c>
      <c r="J6" s="24">
        <f t="shared" ref="J6:J13" si="3">IF(I$32&lt;=1+I$131,I6,B6*H6+J$33*(I6-B6*H6))</f>
        <v>4.5048508094645071E-3</v>
      </c>
      <c r="K6" s="22">
        <f t="shared" ref="K6:K31" si="4">B6</f>
        <v>2.2524254047322535E-2</v>
      </c>
      <c r="L6" s="22">
        <f t="shared" ref="L6:L29" si="5">IF(K6="","",K6*H6)</f>
        <v>4.5048508094645071E-3</v>
      </c>
      <c r="M6" s="225">
        <f t="shared" ref="M6:M31" si="6">J6</f>
        <v>4.5048508094645071E-3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1.8019403237858028E-2</v>
      </c>
      <c r="Z6" s="116">
        <v>0.17</v>
      </c>
      <c r="AA6" s="121">
        <f>$M6*Z6*4</f>
        <v>3.0632985504358652E-3</v>
      </c>
      <c r="AB6" s="116">
        <v>0.17</v>
      </c>
      <c r="AC6" s="121">
        <f t="shared" ref="AC6:AC29" si="7">$M6*AB6*4</f>
        <v>3.0632985504358652E-3</v>
      </c>
      <c r="AD6" s="116">
        <v>0.33</v>
      </c>
      <c r="AE6" s="121">
        <f t="shared" ref="AE6:AE29" si="8">$M6*AD6*4</f>
        <v>5.9464030684931498E-3</v>
      </c>
      <c r="AF6" s="122">
        <f>1-SUM(Z6,AB6,AD6)</f>
        <v>0.32999999999999996</v>
      </c>
      <c r="AG6" s="121">
        <f>$M6*AF6*4</f>
        <v>5.9464030684931489E-3</v>
      </c>
      <c r="AH6" s="123">
        <f>SUM(Z6,AB6,AD6,AF6)</f>
        <v>1</v>
      </c>
      <c r="AI6" s="183">
        <f>SUM(AA6,AC6,AE6,AG6)/4</f>
        <v>4.5048508094645071E-3</v>
      </c>
      <c r="AJ6" s="120">
        <f>(AA6+AC6)/2</f>
        <v>3.0632985504358652E-3</v>
      </c>
      <c r="AK6" s="119">
        <f>(AE6+AG6)/2</f>
        <v>5.9464030684931498E-3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5">
        <f>IF([1]Summ!E1045="",0,[1]Summ!E1045)</f>
        <v>1.1262127023661268E-2</v>
      </c>
      <c r="C7" s="215">
        <f>IF([1]Summ!F1045="",0,[1]Summ!F1045)</f>
        <v>0</v>
      </c>
      <c r="D7" s="24">
        <f t="shared" si="0"/>
        <v>1.1262127023661268E-2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2.2524254047322535E-3</v>
      </c>
      <c r="J7" s="24">
        <f t="shared" si="3"/>
        <v>2.2524254047322535E-3</v>
      </c>
      <c r="K7" s="22">
        <f t="shared" si="4"/>
        <v>1.1262127023661268E-2</v>
      </c>
      <c r="L7" s="22">
        <f t="shared" si="5"/>
        <v>2.2524254047322535E-3</v>
      </c>
      <c r="M7" s="225">
        <f t="shared" si="6"/>
        <v>2.2524254047322535E-3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3562.539139034282</v>
      </c>
      <c r="S7" s="223">
        <f>IF($B$81=0,0,(SUMIF($N$6:$N$28,$U7,L$6:L$28)+SUMIF($N$91:$N$118,$U7,L$91:L$118))*$I$83*Poor!$B$81/$B$81)</f>
        <v>877.01879393668787</v>
      </c>
      <c r="T7" s="223">
        <f>IF($B$81=0,0,(SUMIF($N$6:$N$28,$U7,M$6:M$28)+SUMIF($N$91:$N$118,$U7,M$91:M$118))*$I$83*Poor!$B$81/$B$81)</f>
        <v>902.9592000916648</v>
      </c>
      <c r="U7" s="224">
        <v>1</v>
      </c>
      <c r="V7" s="56"/>
      <c r="W7" s="115"/>
      <c r="X7" s="124">
        <v>4</v>
      </c>
      <c r="Y7" s="183">
        <f t="shared" ref="Y7:Y29" si="9">M7*4</f>
        <v>9.0097016189290141E-3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9.0097016189290141E-3</v>
      </c>
      <c r="AH7" s="123">
        <f t="shared" ref="AH7:AH30" si="12">SUM(Z7,AB7,AD7,AF7)</f>
        <v>1</v>
      </c>
      <c r="AI7" s="183">
        <f t="shared" ref="AI7:AI30" si="13">SUM(AA7,AC7,AE7,AG7)/4</f>
        <v>2.2524254047322535E-3</v>
      </c>
      <c r="AJ7" s="120">
        <f t="shared" ref="AJ7:AJ31" si="14">(AA7+AC7)/2</f>
        <v>0</v>
      </c>
      <c r="AK7" s="119">
        <f t="shared" ref="AK7:AK31" si="15">(AE7+AG7)/2</f>
        <v>4.5048508094645071E-3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5">
        <f>IF([1]Summ!E1046="",0,[1]Summ!E1046)</f>
        <v>2.0937258717310087E-2</v>
      </c>
      <c r="C8" s="215">
        <f>IF([1]Summ!F1046="",0,[1]Summ!F1046)</f>
        <v>0</v>
      </c>
      <c r="D8" s="24">
        <f t="shared" si="0"/>
        <v>2.0937258717310087E-2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4.1874517434620177E-3</v>
      </c>
      <c r="J8" s="24">
        <f t="shared" si="3"/>
        <v>4.1874517434620177E-3</v>
      </c>
      <c r="K8" s="22">
        <f t="shared" si="4"/>
        <v>2.0937258717310087E-2</v>
      </c>
      <c r="L8" s="22">
        <f t="shared" si="5"/>
        <v>4.1874517434620177E-3</v>
      </c>
      <c r="M8" s="225">
        <f t="shared" si="6"/>
        <v>4.1874517434620177E-3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224.00859921075249</v>
      </c>
      <c r="S8" s="223">
        <f>IF($B$81=0,0,(SUMIF($N$6:$N$28,$U8,L$6:L$28)+SUMIF($N$91:$N$118,$U8,L$91:L$118))*$I$83*Poor!$B$81/$B$81)</f>
        <v>41.999999999999993</v>
      </c>
      <c r="T8" s="223">
        <f>IF($B$81=0,0,(SUMIF($N$6:$N$28,$U8,M$6:M$28)+SUMIF($N$91:$N$118,$U8,M$91:M$118))*$I$83*Poor!$B$81/$B$81)</f>
        <v>0</v>
      </c>
      <c r="U8" s="224">
        <v>2</v>
      </c>
      <c r="V8" s="184"/>
      <c r="W8" s="115"/>
      <c r="X8" s="124">
        <v>1</v>
      </c>
      <c r="Y8" s="183">
        <f t="shared" si="9"/>
        <v>1.6749806973848071E-2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1.6749806973848071E-2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4.1874517434620177E-3</v>
      </c>
      <c r="AJ8" s="120">
        <f t="shared" si="14"/>
        <v>8.3749034869240353E-3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Green cons - Season 1: no of months</v>
      </c>
      <c r="B9" s="215">
        <f>IF([1]Summ!E1047="",0,[1]Summ!E1047)</f>
        <v>3.3333333333333333E-2</v>
      </c>
      <c r="C9" s="215">
        <f>IF([1]Summ!F1047="",0,[1]Summ!F1047)</f>
        <v>0</v>
      </c>
      <c r="D9" s="24">
        <f t="shared" si="0"/>
        <v>3.3333333333333333E-2</v>
      </c>
      <c r="E9" s="26">
        <v>0.2</v>
      </c>
      <c r="F9" s="28">
        <v>8800</v>
      </c>
      <c r="H9" s="24">
        <f t="shared" si="1"/>
        <v>0.2</v>
      </c>
      <c r="I9" s="22">
        <f t="shared" si="2"/>
        <v>6.6666666666666671E-3</v>
      </c>
      <c r="J9" s="24">
        <f t="shared" si="3"/>
        <v>6.6666666666666671E-3</v>
      </c>
      <c r="K9" s="22">
        <f t="shared" si="4"/>
        <v>3.3333333333333333E-2</v>
      </c>
      <c r="L9" s="22">
        <f t="shared" si="5"/>
        <v>6.6666666666666671E-3</v>
      </c>
      <c r="M9" s="225">
        <f t="shared" si="6"/>
        <v>6.6666666666666671E-3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1342.7286597552636</v>
      </c>
      <c r="S9" s="223">
        <f>IF($B$81=0,0,(SUMIF($N$6:$N$28,$U9,L$6:L$28)+SUMIF($N$91:$N$118,$U9,L$91:L$118))*$I$83*Poor!$B$81/$B$81)</f>
        <v>296.70766609880747</v>
      </c>
      <c r="T9" s="223">
        <f>IF($B$81=0,0,(SUMIF($N$6:$N$28,$U9,M$6:M$28)+SUMIF($N$91:$N$118,$U9,M$91:M$118))*$I$83*Poor!$B$81/$B$81)</f>
        <v>296.70766609880747</v>
      </c>
      <c r="U9" s="224">
        <v>3</v>
      </c>
      <c r="V9" s="56"/>
      <c r="W9" s="115"/>
      <c r="X9" s="124">
        <v>1</v>
      </c>
      <c r="Y9" s="183">
        <f t="shared" si="9"/>
        <v>2.6666666666666668E-2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2.6666666666666668E-2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6.6666666666666671E-3</v>
      </c>
      <c r="AJ9" s="120">
        <f t="shared" si="14"/>
        <v>1.3333333333333334E-2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Maize: kg produced</v>
      </c>
      <c r="B10" s="215">
        <f>IF([1]Summ!E1048="",0,[1]Summ!E1048)</f>
        <v>3.3121602739726023E-2</v>
      </c>
      <c r="C10" s="215">
        <f>IF([1]Summ!F1048="",0,[1]Summ!F1048)</f>
        <v>0</v>
      </c>
      <c r="D10" s="24">
        <f t="shared" si="0"/>
        <v>3.3121602739726023E-2</v>
      </c>
      <c r="E10" s="26">
        <v>0.3</v>
      </c>
      <c r="H10" s="24">
        <f t="shared" si="1"/>
        <v>0.3</v>
      </c>
      <c r="I10" s="22">
        <f t="shared" si="2"/>
        <v>9.9364808219178074E-3</v>
      </c>
      <c r="J10" s="24">
        <f t="shared" si="3"/>
        <v>9.9364808219178074E-3</v>
      </c>
      <c r="K10" s="22">
        <f t="shared" si="4"/>
        <v>3.3121602739726023E-2</v>
      </c>
      <c r="L10" s="22">
        <f t="shared" si="5"/>
        <v>9.9364808219178074E-3</v>
      </c>
      <c r="M10" s="225">
        <f t="shared" si="6"/>
        <v>9.9364808219178074E-3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24">
        <v>1</v>
      </c>
      <c r="Y10" s="183">
        <f t="shared" si="9"/>
        <v>3.974592328767123E-2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3.974592328767123E-2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9.9364808219178074E-3</v>
      </c>
      <c r="AJ10" s="120">
        <f t="shared" si="14"/>
        <v>1.9872961643835615E-2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5">
        <f>IF([1]Summ!E1049="",0,[1]Summ!E1049)</f>
        <v>2.2094103362391031E-2</v>
      </c>
      <c r="C11" s="215">
        <f>IF([1]Summ!F1049="",0,[1]Summ!F1049)</f>
        <v>0</v>
      </c>
      <c r="D11" s="24">
        <f t="shared" si="0"/>
        <v>2.2094103362391031E-2</v>
      </c>
      <c r="E11" s="26">
        <v>0.2</v>
      </c>
      <c r="H11" s="24">
        <f t="shared" si="1"/>
        <v>0.2</v>
      </c>
      <c r="I11" s="22">
        <f t="shared" si="2"/>
        <v>4.4188206724782063E-3</v>
      </c>
      <c r="J11" s="24">
        <f t="shared" si="3"/>
        <v>4.4188206724782063E-3</v>
      </c>
      <c r="K11" s="22">
        <f t="shared" si="4"/>
        <v>2.2094103362391031E-2</v>
      </c>
      <c r="L11" s="22">
        <f t="shared" si="5"/>
        <v>4.4188206724782063E-3</v>
      </c>
      <c r="M11" s="225">
        <f t="shared" si="6"/>
        <v>4.4188206724782063E-3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5973.5626456200653</v>
      </c>
      <c r="S11" s="223">
        <f>IF($B$81=0,0,(SUMIF($N$6:$N$28,$U11,L$6:L$28)+SUMIF($N$91:$N$118,$U11,L$91:L$118))*$I$83*Poor!$B$81/$B$81)</f>
        <v>2360</v>
      </c>
      <c r="T11" s="223">
        <f>IF($B$81=0,0,(SUMIF($N$6:$N$28,$U11,M$6:M$28)+SUMIF($N$91:$N$118,$U11,M$91:M$118))*$I$83*Poor!$B$81/$B$81)</f>
        <v>2360</v>
      </c>
      <c r="U11" s="224">
        <v>5</v>
      </c>
      <c r="V11" s="56"/>
      <c r="W11" s="115"/>
      <c r="X11" s="124">
        <v>1</v>
      </c>
      <c r="Y11" s="183">
        <f t="shared" si="9"/>
        <v>1.7675282689912825E-2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1.7675282689912825E-2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4.4188206724782063E-3</v>
      </c>
      <c r="AJ11" s="120">
        <f t="shared" si="14"/>
        <v>8.8376413449564126E-3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Sweetpotatoes: no. local meas.</v>
      </c>
      <c r="B12" s="215">
        <f>IF([1]Summ!E1050="",0,[1]Summ!E1050)</f>
        <v>1.6951847447073471E-2</v>
      </c>
      <c r="C12" s="215">
        <f>IF([1]Summ!F1050="",0,[1]Summ!F1050)</f>
        <v>4.2379618617683738E-3</v>
      </c>
      <c r="D12" s="24">
        <f t="shared" si="0"/>
        <v>2.1189809308841845E-2</v>
      </c>
      <c r="E12" s="26">
        <v>0.2</v>
      </c>
      <c r="H12" s="24">
        <f t="shared" si="1"/>
        <v>0.2</v>
      </c>
      <c r="I12" s="22">
        <f t="shared" si="2"/>
        <v>4.2379618617683695E-3</v>
      </c>
      <c r="J12" s="24">
        <f t="shared" si="3"/>
        <v>4.2379618617683695E-3</v>
      </c>
      <c r="K12" s="22">
        <f t="shared" si="4"/>
        <v>1.6951847447073471E-2</v>
      </c>
      <c r="L12" s="22">
        <f t="shared" si="5"/>
        <v>3.3903694894146944E-3</v>
      </c>
      <c r="M12" s="225">
        <f t="shared" si="6"/>
        <v>4.2379618617683695E-3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1777.6516116841399</v>
      </c>
      <c r="S12" s="223">
        <f>IF($B$81=0,0,(SUMIF($N$6:$N$28,$U12,L$6:L$28)+SUMIF($N$91:$N$118,$U12,L$91:L$118))*$I$83*Poor!$B$81/$B$81)</f>
        <v>1241.370912643366</v>
      </c>
      <c r="T12" s="223">
        <f>IF($B$81=0,0,(SUMIF($N$6:$N$28,$U12,M$6:M$28)+SUMIF($N$91:$N$118,$U12,M$91:M$118))*$I$83*Poor!$B$81/$B$81)</f>
        <v>1460.1386408042076</v>
      </c>
      <c r="U12" s="224">
        <v>6</v>
      </c>
      <c r="V12" s="56"/>
      <c r="W12" s="117"/>
      <c r="X12" s="118"/>
      <c r="Y12" s="183">
        <f t="shared" si="9"/>
        <v>1.6951847447073478E-2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1.1357737789539231E-2</v>
      </c>
      <c r="AF12" s="122">
        <f>1-SUM(Z12,AB12,AD12)</f>
        <v>0.32999999999999996</v>
      </c>
      <c r="AG12" s="121">
        <f>$M12*AF12*4</f>
        <v>5.5941096575342474E-3</v>
      </c>
      <c r="AH12" s="123">
        <f t="shared" si="12"/>
        <v>1</v>
      </c>
      <c r="AI12" s="183">
        <f t="shared" si="13"/>
        <v>4.2379618617683695E-3</v>
      </c>
      <c r="AJ12" s="120">
        <f t="shared" si="14"/>
        <v>0</v>
      </c>
      <c r="AK12" s="119">
        <f t="shared" si="15"/>
        <v>8.475923723536739E-3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Cabbage: no. local meas</v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6">
        <f t="shared" si="6"/>
        <v>0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Other root crops: no. local meas Potatoes</v>
      </c>
      <c r="B14" s="215">
        <f>IF([1]Summ!E1052="",0,[1]Summ!E1052)</f>
        <v>2.4439601494396015E-3</v>
      </c>
      <c r="C14" s="215">
        <f>IF([1]Summ!F1052="",0,[1]Summ!F1052)</f>
        <v>0</v>
      </c>
      <c r="D14" s="24">
        <f t="shared" si="0"/>
        <v>2.4439601494396015E-3</v>
      </c>
      <c r="E14" s="26">
        <v>0.2</v>
      </c>
      <c r="F14" s="22"/>
      <c r="H14" s="24">
        <f t="shared" si="1"/>
        <v>0.2</v>
      </c>
      <c r="I14" s="22">
        <f t="shared" si="2"/>
        <v>4.8879202988792031E-4</v>
      </c>
      <c r="J14" s="24">
        <f>IF(I$32&lt;=1+I131,I14,B14*H14+J$33*(I14-B14*H14))</f>
        <v>4.8879202988792031E-4</v>
      </c>
      <c r="K14" s="22">
        <f t="shared" si="4"/>
        <v>2.4439601494396015E-3</v>
      </c>
      <c r="L14" s="22">
        <f t="shared" si="5"/>
        <v>4.8879202988792031E-4</v>
      </c>
      <c r="M14" s="226">
        <f t="shared" si="6"/>
        <v>4.8879202988792031E-4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1.9551681195516812E-3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1.9551681195516812E-3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4.8879202988792031E-4</v>
      </c>
      <c r="AJ14" s="120">
        <f t="shared" si="14"/>
        <v>9.7758405977584062E-4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Spinach (vegetables):</v>
      </c>
      <c r="B15" s="215">
        <f>IF([1]Summ!E1053="",0,[1]Summ!E1053)</f>
        <v>3.0962017434620175E-3</v>
      </c>
      <c r="C15" s="215">
        <f>IF([1]Summ!F1053="",0,[1]Summ!F1053)</f>
        <v>5.4638854296388531E-4</v>
      </c>
      <c r="D15" s="24">
        <f t="shared" si="0"/>
        <v>3.6425902864259028E-3</v>
      </c>
      <c r="E15" s="26">
        <v>0.2</v>
      </c>
      <c r="F15" s="22"/>
      <c r="H15" s="24">
        <f t="shared" si="1"/>
        <v>0.2</v>
      </c>
      <c r="I15" s="22">
        <f t="shared" si="2"/>
        <v>7.2851805728518055E-4</v>
      </c>
      <c r="J15" s="24">
        <f>IF(I$32&lt;=1+I131,I15,B15*H15+J$33*(I15-B15*H15))</f>
        <v>7.2851805728518055E-4</v>
      </c>
      <c r="K15" s="22">
        <f t="shared" si="4"/>
        <v>3.0962017434620175E-3</v>
      </c>
      <c r="L15" s="22">
        <f t="shared" si="5"/>
        <v>6.1924034869240358E-4</v>
      </c>
      <c r="M15" s="227">
        <f t="shared" si="6"/>
        <v>7.2851805728518055E-4</v>
      </c>
      <c r="N15" s="230">
        <v>1</v>
      </c>
      <c r="O15" s="2"/>
      <c r="P15" s="22"/>
      <c r="Q15" s="59" t="s">
        <v>127</v>
      </c>
      <c r="R15" s="223">
        <f>IF($B$81=0,0,(SUMIF($N$6:$N$28,$U15,K$6:K$28)+SUMIF($N$91:$N$118,$U15,K$91:K$118))*$B$83*$H$84*Poor!$B$81/$B$81)</f>
        <v>1941.4078598265216</v>
      </c>
      <c r="S15" s="223">
        <f>IF($B$81=0,0,(SUMIF($N$6:$N$28,$U15,L$6:L$28)+SUMIF($N$91:$N$118,$U15,L$91:L$118))*$I$83*Poor!$B$81/$B$81)</f>
        <v>1443.0000000000002</v>
      </c>
      <c r="T15" s="223">
        <f>IF($B$81=0,0,(SUMIF($N$6:$N$28,$U15,M$6:M$28)+SUMIF($N$91:$N$118,$U15,M$91:M$118))*$I$83*Poor!$B$81/$B$81)</f>
        <v>1443.0000000000002</v>
      </c>
      <c r="U15" s="224">
        <v>9</v>
      </c>
      <c r="V15" s="56"/>
      <c r="W15" s="110"/>
      <c r="X15" s="118"/>
      <c r="Y15" s="183">
        <f t="shared" si="9"/>
        <v>2.9140722291407222E-3</v>
      </c>
      <c r="Z15" s="116">
        <v>0.25</v>
      </c>
      <c r="AA15" s="121">
        <f t="shared" si="16"/>
        <v>7.2851805728518055E-4</v>
      </c>
      <c r="AB15" s="116">
        <v>0.25</v>
      </c>
      <c r="AC15" s="121">
        <f t="shared" si="7"/>
        <v>7.2851805728518055E-4</v>
      </c>
      <c r="AD15" s="116">
        <v>0.25</v>
      </c>
      <c r="AE15" s="121">
        <f t="shared" si="8"/>
        <v>7.2851805728518055E-4</v>
      </c>
      <c r="AF15" s="122">
        <f t="shared" si="10"/>
        <v>0.25</v>
      </c>
      <c r="AG15" s="121">
        <f t="shared" si="11"/>
        <v>7.2851805728518055E-4</v>
      </c>
      <c r="AH15" s="123">
        <f t="shared" si="12"/>
        <v>1</v>
      </c>
      <c r="AI15" s="183">
        <f t="shared" si="13"/>
        <v>7.2851805728518055E-4</v>
      </c>
      <c r="AJ15" s="120">
        <f t="shared" si="14"/>
        <v>7.2851805728518055E-4</v>
      </c>
      <c r="AK15" s="119">
        <f t="shared" si="15"/>
        <v>7.2851805728518055E-4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Other crop: pumpkin / butternut</v>
      </c>
      <c r="B16" s="215">
        <f>IF([1]Summ!E1054="",0,[1]Summ!E1054)</f>
        <v>3.3890660024906601E-2</v>
      </c>
      <c r="C16" s="215">
        <f>IF([1]Summ!F1054="",0,[1]Summ!F1054)</f>
        <v>0</v>
      </c>
      <c r="D16" s="24">
        <f t="shared" si="0"/>
        <v>3.3890660024906601E-2</v>
      </c>
      <c r="E16" s="26">
        <v>0.2</v>
      </c>
      <c r="F16" s="22"/>
      <c r="H16" s="24">
        <f t="shared" si="1"/>
        <v>0.2</v>
      </c>
      <c r="I16" s="22">
        <f t="shared" si="2"/>
        <v>6.7781320049813201E-3</v>
      </c>
      <c r="J16" s="24">
        <f>IF(I$32&lt;=1+I131,I16,B16*H16+J$33*(I16-B16*H16))</f>
        <v>6.7781320049813201E-3</v>
      </c>
      <c r="K16" s="22">
        <f t="shared" si="4"/>
        <v>3.3890660024906601E-2</v>
      </c>
      <c r="L16" s="22">
        <f t="shared" si="5"/>
        <v>6.7781320049813201E-3</v>
      </c>
      <c r="M16" s="225">
        <f t="shared" si="6"/>
        <v>6.7781320049813201E-3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2.711252801992528E-2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2.711252801992528E-2</v>
      </c>
      <c r="AH16" s="123">
        <f t="shared" si="12"/>
        <v>1</v>
      </c>
      <c r="AI16" s="183">
        <f t="shared" si="13"/>
        <v>6.7781320049813201E-3</v>
      </c>
      <c r="AJ16" s="120">
        <f t="shared" si="14"/>
        <v>0</v>
      </c>
      <c r="AK16" s="119">
        <f t="shared" si="15"/>
        <v>1.355626400996264E-2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Other crop: tomatoes</v>
      </c>
      <c r="B17" s="215">
        <f>IF([1]Summ!E1055="",0,[1]Summ!E1055)</f>
        <v>2.6151930261519304E-4</v>
      </c>
      <c r="C17" s="215">
        <f>IF([1]Summ!F1055="",0,[1]Summ!F1055)</f>
        <v>0</v>
      </c>
      <c r="D17" s="24">
        <f>SUM(B17,C17)</f>
        <v>2.6151930261519304E-4</v>
      </c>
      <c r="E17" s="26">
        <v>0.2</v>
      </c>
      <c r="F17" s="22"/>
      <c r="H17" s="24">
        <f t="shared" si="1"/>
        <v>0.2</v>
      </c>
      <c r="I17" s="22">
        <f t="shared" si="2"/>
        <v>5.2303860523038613E-5</v>
      </c>
      <c r="J17" s="24">
        <f t="shared" ref="J17:J25" si="17">IF(I$32&lt;=1+I131,I17,B17*H17+J$33*(I17-B17*H17))</f>
        <v>5.2303860523038613E-5</v>
      </c>
      <c r="K17" s="22">
        <f t="shared" si="4"/>
        <v>2.6151930261519304E-4</v>
      </c>
      <c r="L17" s="22">
        <f t="shared" si="5"/>
        <v>5.2303860523038613E-5</v>
      </c>
      <c r="M17" s="226">
        <f t="shared" si="6"/>
        <v>5.2303860523038613E-5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40948.771935725556</v>
      </c>
      <c r="S17" s="223">
        <f>IF($B$81=0,0,(SUMIF($N$6:$N$28,$U17,L$6:L$28)+SUMIF($N$91:$N$118,$U17,L$91:L$118))*$I$83*Poor!$B$81/$B$81)</f>
        <v>32355.599999999999</v>
      </c>
      <c r="T17" s="223">
        <f>IF($B$81=0,0,(SUMIF($N$6:$N$28,$U17,M$6:M$28)+SUMIF($N$91:$N$118,$U17,M$91:M$118))*$I$83*Poor!$B$81/$B$81)</f>
        <v>32355.599999999999</v>
      </c>
      <c r="U17" s="224">
        <v>11</v>
      </c>
      <c r="V17" s="56"/>
      <c r="W17" s="110"/>
      <c r="X17" s="118"/>
      <c r="Y17" s="183">
        <f t="shared" si="9"/>
        <v>2.0921544209215445E-4</v>
      </c>
      <c r="Z17" s="116">
        <v>0.29409999999999997</v>
      </c>
      <c r="AA17" s="121">
        <f t="shared" si="16"/>
        <v>6.1530261519302621E-5</v>
      </c>
      <c r="AB17" s="116">
        <v>0.17649999999999999</v>
      </c>
      <c r="AC17" s="121">
        <f t="shared" si="7"/>
        <v>3.6926525529265259E-5</v>
      </c>
      <c r="AD17" s="116">
        <v>0.23530000000000001</v>
      </c>
      <c r="AE17" s="121">
        <f t="shared" si="8"/>
        <v>4.9228393524283943E-5</v>
      </c>
      <c r="AF17" s="122">
        <f t="shared" si="10"/>
        <v>0.29410000000000003</v>
      </c>
      <c r="AG17" s="121">
        <f t="shared" si="11"/>
        <v>6.1530261519302635E-5</v>
      </c>
      <c r="AH17" s="123">
        <f t="shared" si="12"/>
        <v>1</v>
      </c>
      <c r="AI17" s="183">
        <f t="shared" si="13"/>
        <v>5.2303860523038613E-5</v>
      </c>
      <c r="AJ17" s="120">
        <f t="shared" si="14"/>
        <v>4.9228393524283943E-5</v>
      </c>
      <c r="AK17" s="119">
        <f t="shared" si="15"/>
        <v>5.5379327521793289E-5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FISHING -- see worksheet Data 3</v>
      </c>
      <c r="B18" s="215">
        <f>IF([1]Summ!E1056="",0,[1]Summ!E1056)</f>
        <v>3.2278953922789538E-2</v>
      </c>
      <c r="C18" s="215">
        <f>IF([1]Summ!F1056="",0,[1]Summ!F1056)</f>
        <v>8.0697384806973915E-3</v>
      </c>
      <c r="D18" s="24">
        <f t="shared" ref="D18:D20" si="18">SUM(B18,C18)</f>
        <v>4.034869240348693E-2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4.034869240348693E-2</v>
      </c>
      <c r="J18" s="24">
        <f t="shared" si="17"/>
        <v>4.034869240348693E-2</v>
      </c>
      <c r="K18" s="22">
        <f t="shared" ref="K18:K20" si="21">B18</f>
        <v>3.2278953922789538E-2</v>
      </c>
      <c r="L18" s="22">
        <f t="shared" ref="L18:L20" si="22">IF(K18="","",K18*H18)</f>
        <v>3.2278953922789538E-2</v>
      </c>
      <c r="M18" s="226">
        <f t="shared" ref="M18:M20" si="23">J18</f>
        <v>4.034869240348693E-2</v>
      </c>
      <c r="N18" s="230">
        <v>6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3213.1180537001542</v>
      </c>
      <c r="S18" s="223">
        <f>IF($B$81=0,0,(SUMIF($N$6:$N$28,$U18,L$6:L$28)+SUMIF($N$91:$N$118,$U18,L$91:L$118))*$I$83*Poor!$B$81/$B$81)</f>
        <v>3550.0722788887297</v>
      </c>
      <c r="T18" s="223">
        <f>IF($B$81=0,0,(SUMIF($N$6:$N$28,$U18,M$6:M$28)+SUMIF($N$91:$N$118,$U18,M$91:M$118))*$I$83*Poor!$B$81/$B$81)</f>
        <v>3550.0722788887297</v>
      </c>
      <c r="U18" s="224">
        <v>12</v>
      </c>
      <c r="V18" s="56"/>
      <c r="W18" s="110"/>
      <c r="X18" s="118"/>
      <c r="Y18" s="183">
        <f t="shared" ref="Y18:Y20" si="24">M18*4</f>
        <v>0.16139476961394772</v>
      </c>
      <c r="Z18" s="116">
        <v>1.2941</v>
      </c>
      <c r="AA18" s="121">
        <f t="shared" ref="AA18:AA20" si="25">$M18*Z18*4</f>
        <v>0.20886097135740975</v>
      </c>
      <c r="AB18" s="116">
        <v>1.1765000000000001</v>
      </c>
      <c r="AC18" s="121">
        <f t="shared" ref="AC18:AC20" si="26">$M18*AB18*4</f>
        <v>0.1898809464508095</v>
      </c>
      <c r="AD18" s="116">
        <v>1.2353000000000001</v>
      </c>
      <c r="AE18" s="121">
        <f t="shared" ref="AE18:AE20" si="27">$M18*AD18*4</f>
        <v>0.19937095890410964</v>
      </c>
      <c r="AF18" s="122">
        <f t="shared" ref="AF18:AF20" si="28">1-SUM(Z18,AB18,AD18)</f>
        <v>-2.7059000000000002</v>
      </c>
      <c r="AG18" s="121">
        <f t="shared" ref="AG18:AG20" si="29">$M18*AF18*4</f>
        <v>-0.43671810709838116</v>
      </c>
      <c r="AH18" s="123">
        <f t="shared" ref="AH18:AH20" si="30">SUM(Z18,AB18,AD18,AF18)</f>
        <v>1</v>
      </c>
      <c r="AI18" s="183">
        <f t="shared" ref="AI18:AI20" si="31">SUM(AA18,AC18,AE18,AG18)/4</f>
        <v>4.0348692403486916E-2</v>
      </c>
      <c r="AJ18" s="120">
        <f t="shared" ref="AJ18:AJ20" si="32">(AA18+AC18)/2</f>
        <v>0.19937095890410961</v>
      </c>
      <c r="AK18" s="119">
        <f t="shared" ref="AK18:AK20" si="33">(AE18+AG18)/2</f>
        <v>-0.11867357409713576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30">
        <v>6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8153.9130112713901</v>
      </c>
      <c r="S20" s="223">
        <f>IF($B$81=0,0,(SUMIF($N$6:$N$28,$U20,L$6:L$28)+SUMIF($N$91:$N$118,$U20,L$91:L$118))*$I$83*Poor!$B$81/$B$81)</f>
        <v>6442.7999999999993</v>
      </c>
      <c r="T20" s="223">
        <f>IF($B$81=0,0,(SUMIF($N$6:$N$28,$U20,M$6:M$28)+SUMIF($N$91:$N$118,$U20,M$91:M$118))*$I$83*Poor!$B$81/$B$81)</f>
        <v>6442.7999999999993</v>
      </c>
      <c r="U20" s="224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6">
        <f t="shared" ref="M21:M25" si="39">J21</f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6">
        <f t="shared" si="39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6">
        <f t="shared" si="39"/>
        <v>0</v>
      </c>
      <c r="N23" s="230"/>
      <c r="O23" s="2"/>
      <c r="P23" s="22"/>
      <c r="Q23" s="171" t="s">
        <v>100</v>
      </c>
      <c r="R23" s="179">
        <f>SUM(R7:R22)</f>
        <v>67137.701515828128</v>
      </c>
      <c r="S23" s="179">
        <f>SUM(S7:S22)</f>
        <v>48608.569651567581</v>
      </c>
      <c r="T23" s="179">
        <f>SUM(T7:T22)</f>
        <v>48811.277785883402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6">
        <f t="shared" si="39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50927.814592990086</v>
      </c>
      <c r="S24" s="41">
        <f>IF($B$81=0,0,(SUM(($B$70*$H$70))+((1-$D$29)*$I$83))*Poor!$B$81/$B$81)</f>
        <v>50927.814592990086</v>
      </c>
      <c r="T24" s="41">
        <f>IF($B$81=0,0,(SUM(($B$70*$H$70))+((1-$D$29)*$I$83))*Poor!$B$81/$B$81)</f>
        <v>50927.814592990086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6">
        <f t="shared" si="39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71546.347926323419</v>
      </c>
      <c r="S25" s="41">
        <f>IF($B$81=0,0,(SUM(($B$70*$H$70),($B$71*$H$71))+((1-$D$29)*$I$83))*Poor!$B$81/$B$81)</f>
        <v>71546.347926323419</v>
      </c>
      <c r="T25" s="41">
        <f>IF($B$81=0,0,(SUM(($B$70*$H$70),($B$71*$H$71))+((1-$D$29)*$I$83))*Poor!$B$81/$B$81)</f>
        <v>71546.347926323419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0.13095238095238096</v>
      </c>
      <c r="C26" s="215">
        <f>IF([1]Summ!F1064="",0,[1]Summ!F1064)</f>
        <v>0</v>
      </c>
      <c r="D26" s="24">
        <f>SUM(B26,C26)</f>
        <v>0.13095238095238096</v>
      </c>
      <c r="E26" s="26">
        <v>1</v>
      </c>
      <c r="F26" s="22"/>
      <c r="H26" s="24">
        <f t="shared" si="1"/>
        <v>1</v>
      </c>
      <c r="I26" s="22">
        <f t="shared" si="2"/>
        <v>0.13095238095238096</v>
      </c>
      <c r="J26" s="24">
        <f>IF(I$32&lt;=1+I131,I26,B26*H26+J$33*(I26-B26*H26))</f>
        <v>0.13095238095238096</v>
      </c>
      <c r="K26" s="22">
        <f t="shared" si="4"/>
        <v>0.13095238095238096</v>
      </c>
      <c r="L26" s="22">
        <f t="shared" si="5"/>
        <v>0.13095238095238096</v>
      </c>
      <c r="M26" s="225">
        <f t="shared" si="6"/>
        <v>0.13095238095238096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112468.74792632341</v>
      </c>
      <c r="S26" s="41">
        <f>IF($B$81=0,0,(SUM(($B$70*$H$70),($B$71*$H$71),($B$72*$H$72))+((1-$D$29)*$I$83))*Poor!$B$81/$B$81)</f>
        <v>112468.74792632341</v>
      </c>
      <c r="T26" s="41">
        <f>IF($B$81=0,0,(SUM(($B$70*$H$70),($B$71*$H$71),($B$72*$H$72))+((1-$D$29)*$I$83))*Poor!$B$81/$B$81)</f>
        <v>112468.74792632341</v>
      </c>
      <c r="U26" s="56"/>
      <c r="V26" s="56"/>
      <c r="W26" s="110"/>
      <c r="X26" s="118"/>
      <c r="Y26" s="183">
        <f t="shared" si="9"/>
        <v>0.52380952380952384</v>
      </c>
      <c r="Z26" s="116">
        <v>0.25</v>
      </c>
      <c r="AA26" s="121">
        <f t="shared" si="16"/>
        <v>0.13095238095238096</v>
      </c>
      <c r="AB26" s="116">
        <v>0.25</v>
      </c>
      <c r="AC26" s="121">
        <f t="shared" si="7"/>
        <v>0.13095238095238096</v>
      </c>
      <c r="AD26" s="116">
        <v>0.25</v>
      </c>
      <c r="AE26" s="121">
        <f t="shared" si="8"/>
        <v>0.13095238095238096</v>
      </c>
      <c r="AF26" s="122">
        <f t="shared" si="10"/>
        <v>0.25</v>
      </c>
      <c r="AG26" s="121">
        <f t="shared" si="11"/>
        <v>0.13095238095238096</v>
      </c>
      <c r="AH26" s="123">
        <f t="shared" si="12"/>
        <v>1</v>
      </c>
      <c r="AI26" s="183">
        <f t="shared" si="13"/>
        <v>0.13095238095238096</v>
      </c>
      <c r="AJ26" s="120">
        <f t="shared" si="14"/>
        <v>0.13095238095238096</v>
      </c>
      <c r="AK26" s="119">
        <f t="shared" si="15"/>
        <v>0.13095238095238096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5.3025848069738471E-3</v>
      </c>
      <c r="C27" s="215">
        <f>IF([1]Summ!F1065="",0,[1]Summ!F1065)</f>
        <v>-5.3025848069738471E-3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5.3025848069738471E-3</v>
      </c>
      <c r="L27" s="22">
        <f t="shared" si="5"/>
        <v>5.3025848069738471E-3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1.5010955417185555E-2</v>
      </c>
      <c r="C28" s="215">
        <f>IF([1]Summ!F1066="",0,[1]Summ!F1066)</f>
        <v>-1.5010955417185555E-2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1.5010955417185555E-2</v>
      </c>
      <c r="L28" s="22">
        <f t="shared" si="5"/>
        <v>1.5010955417185555E-2</v>
      </c>
      <c r="M28" s="225">
        <f t="shared" si="6"/>
        <v>0</v>
      </c>
      <c r="N28" s="230"/>
      <c r="O28" s="2"/>
      <c r="P28" s="22"/>
      <c r="U28" s="56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0.24127855800747197</v>
      </c>
      <c r="C29" s="215">
        <f>IF([1]Summ!F1067="",0,[1]Summ!F1067)</f>
        <v>-1.6641784065474931E-2</v>
      </c>
      <c r="D29" s="24">
        <f>SUM(B29,C29)</f>
        <v>0.22463677394199705</v>
      </c>
      <c r="E29" s="26"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0.24127855800747197</v>
      </c>
      <c r="L29" s="22">
        <f t="shared" si="5"/>
        <v>0.24127855800747197</v>
      </c>
      <c r="M29" s="225">
        <f t="shared" si="6"/>
        <v>0.22463677394199705</v>
      </c>
      <c r="N29" s="230"/>
      <c r="P29" s="22"/>
      <c r="V29" s="56"/>
      <c r="W29" s="110"/>
      <c r="X29" s="118"/>
      <c r="Y29" s="183">
        <f t="shared" si="9"/>
        <v>0.89854709576798819</v>
      </c>
      <c r="Z29" s="116">
        <v>0.25</v>
      </c>
      <c r="AA29" s="121">
        <f t="shared" si="16"/>
        <v>0.22463677394199705</v>
      </c>
      <c r="AB29" s="116">
        <v>0.25</v>
      </c>
      <c r="AC29" s="121">
        <f t="shared" si="7"/>
        <v>0.22463677394199705</v>
      </c>
      <c r="AD29" s="116"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0.64272333250311331</v>
      </c>
      <c r="C30" s="103"/>
      <c r="D30" s="24">
        <f>(D119-B124)</f>
        <v>1.0637282242097306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0.48173653997482746</v>
      </c>
      <c r="J30" s="232">
        <f>IF(I$32&lt;=1,I30,1-SUM(J6:J29))</f>
        <v>0.48173653997482746</v>
      </c>
      <c r="K30" s="22">
        <f t="shared" si="4"/>
        <v>0.64272333250311331</v>
      </c>
      <c r="L30" s="22">
        <f>IF(L124=L119,0,IF(K30="",0,(L119-L124)/(B119-B124)*K30))</f>
        <v>0.28952490973973205</v>
      </c>
      <c r="M30" s="175">
        <f t="shared" si="6"/>
        <v>0.48173653997482746</v>
      </c>
      <c r="N30" s="166" t="s">
        <v>86</v>
      </c>
      <c r="O30" s="2"/>
      <c r="P30" s="22"/>
      <c r="Q30" s="235" t="s">
        <v>141</v>
      </c>
      <c r="R30" s="235">
        <f t="shared" ref="R30:T32" si="50">IF(R24&gt;R$23,R24-R$23,0)</f>
        <v>0</v>
      </c>
      <c r="S30" s="235">
        <f t="shared" si="50"/>
        <v>2319.2449414225048</v>
      </c>
      <c r="T30" s="235">
        <f t="shared" si="50"/>
        <v>2116.5368071066841</v>
      </c>
      <c r="U30" s="56"/>
      <c r="V30" s="56"/>
      <c r="W30" s="110"/>
      <c r="X30" s="118"/>
      <c r="Y30" s="183">
        <f>M30*4</f>
        <v>1.9269461598993098</v>
      </c>
      <c r="Z30" s="122">
        <f>IF($Y30=0,0,AA30/($Y$30))</f>
        <v>0.17170113734685857</v>
      </c>
      <c r="AA30" s="187">
        <f>IF(AA79*4/$I$83+SUM(AA6:AA29)&lt;1,AA79*4/$I$83,1-SUM(AA6:AA29))</f>
        <v>0.33085884726087311</v>
      </c>
      <c r="AB30" s="122">
        <f>IF($Y30=0,0,AC30/($Y$30))</f>
        <v>0.23287935944482185</v>
      </c>
      <c r="AC30" s="187">
        <f>IF(AC79*4/$I$83+SUM(AC6:AC29)&lt;1,AC79*4/$I$83,1-SUM(AC6:AC29))</f>
        <v>0.44874598740201055</v>
      </c>
      <c r="AD30" s="122">
        <f>IF($Y30=0,0,AE30/($Y$30))</f>
        <v>0.22157235514820028</v>
      </c>
      <c r="AE30" s="187">
        <f>IF(AE79*4/$I$83+SUM(AE6:AE29)&lt;1,AE79*4/$I$83,1-SUM(AE6:AE29))</f>
        <v>0.42695799889267061</v>
      </c>
      <c r="AF30" s="122">
        <f>IF($Y30=0,0,AG30/($Y$30))</f>
        <v>0.37384714806011926</v>
      </c>
      <c r="AG30" s="187">
        <f>IF(AG79*4/$I$83+SUM(AG6:AG29)&lt;1,AG79*4/$I$83,1-SUM(AG6:AG29))</f>
        <v>0.72038332634375557</v>
      </c>
      <c r="AH30" s="123">
        <f t="shared" si="12"/>
        <v>1</v>
      </c>
      <c r="AI30" s="183">
        <f t="shared" si="13"/>
        <v>0.48173653997482746</v>
      </c>
      <c r="AJ30" s="120">
        <f t="shared" si="14"/>
        <v>0.38980241733144183</v>
      </c>
      <c r="AK30" s="119">
        <f t="shared" si="15"/>
        <v>0.57367066261821309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7.8073208794140259E-2</v>
      </c>
      <c r="K31" s="22" t="str">
        <f t="shared" si="4"/>
        <v/>
      </c>
      <c r="L31" s="22">
        <f>(1-SUM(L6:L30))</f>
        <v>0.24235612330124523</v>
      </c>
      <c r="M31" s="178">
        <f t="shared" si="6"/>
        <v>7.8073208794140259E-2</v>
      </c>
      <c r="N31" s="167">
        <f>M31*I83</f>
        <v>2116.5368071066728</v>
      </c>
      <c r="P31" s="22"/>
      <c r="Q31" s="239" t="s">
        <v>142</v>
      </c>
      <c r="R31" s="235">
        <f t="shared" si="50"/>
        <v>4408.6464104952902</v>
      </c>
      <c r="S31" s="235">
        <f t="shared" si="50"/>
        <v>22937.778274755838</v>
      </c>
      <c r="T31" s="235">
        <f>IF(T25&gt;T$23,T25-T$23,0)</f>
        <v>22735.070140440017</v>
      </c>
      <c r="U31" s="243"/>
      <c r="V31" s="56"/>
      <c r="W31" s="129" t="s">
        <v>84</v>
      </c>
      <c r="X31" s="130"/>
      <c r="Y31" s="121">
        <f>M31*4</f>
        <v>0.31229283517656103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0.31229283517656148</v>
      </c>
      <c r="AH31" s="123"/>
      <c r="AI31" s="182">
        <f>SUM(AA31,AC31,AE31,AG31)/4</f>
        <v>7.807320879414037E-2</v>
      </c>
      <c r="AJ31" s="135">
        <f t="shared" si="14"/>
        <v>0</v>
      </c>
      <c r="AK31" s="136">
        <f t="shared" si="15"/>
        <v>0.15614641758828074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1.2674636335011562</v>
      </c>
      <c r="C32" s="29">
        <f>SUM(C6:C31)</f>
        <v>-2.4101235404204682E-2</v>
      </c>
      <c r="D32" s="24">
        <f>SUM(D6:D30)</f>
        <v>1.6643672898035689</v>
      </c>
      <c r="E32" s="2"/>
      <c r="F32" s="2"/>
      <c r="H32" s="17"/>
      <c r="I32" s="22">
        <f>SUM(I6:I30)</f>
        <v>0.92192679120585974</v>
      </c>
      <c r="J32" s="17"/>
      <c r="L32" s="22">
        <f>SUM(L6:L30)</f>
        <v>0.75764387669875477</v>
      </c>
      <c r="M32" s="23"/>
      <c r="N32" s="56"/>
      <c r="O32" s="2"/>
      <c r="P32" s="22"/>
      <c r="Q32" s="235" t="s">
        <v>143</v>
      </c>
      <c r="R32" s="235">
        <f t="shared" si="50"/>
        <v>45331.046410495284</v>
      </c>
      <c r="S32" s="235">
        <f t="shared" si="50"/>
        <v>63860.178274755832</v>
      </c>
      <c r="T32" s="235">
        <f t="shared" si="50"/>
        <v>63657.470140440011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0.68770716482343852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1.6130109255112668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20618.533333333336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3250</v>
      </c>
      <c r="C37" s="216">
        <f>IF([1]Summ!F1072="",0,[1]Summ!F1072)</f>
        <v>0</v>
      </c>
      <c r="D37" s="38">
        <f>SUM(B37,C37)</f>
        <v>3250</v>
      </c>
      <c r="E37" s="234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1917.5</v>
      </c>
      <c r="J37" s="38">
        <f t="shared" ref="J37:J49" si="53">J91*I$83</f>
        <v>1917.4999999999998</v>
      </c>
      <c r="K37" s="40">
        <f t="shared" ref="K37:K49" si="54">(B37/B$65)</f>
        <v>8.3354706334957687E-2</v>
      </c>
      <c r="L37" s="22">
        <f t="shared" ref="L37:L49" si="55">(K37*H37)</f>
        <v>4.9179276737625031E-2</v>
      </c>
      <c r="M37" s="24">
        <f t="shared" ref="M37:M49" si="56">J37/B$65</f>
        <v>4.9179276737625024E-2</v>
      </c>
      <c r="N37" s="2"/>
      <c r="O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0.15525825234077231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297.70769886343089</v>
      </c>
      <c r="AD37" s="122">
        <f>IF($J37=0,0,AE37/($J37))</f>
        <v>9.2687851169168639E-2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177.72895461688086</v>
      </c>
      <c r="AF37" s="122">
        <f t="shared" ref="AF37:AF64" si="57">1-SUM(Z37,AB37,AD37)</f>
        <v>0.75205389649005905</v>
      </c>
      <c r="AG37" s="147">
        <f>$J37*AF37</f>
        <v>1442.0633465196881</v>
      </c>
      <c r="AH37" s="123">
        <f>SUM(Z37,AB37,AD37,AF37)</f>
        <v>1</v>
      </c>
      <c r="AI37" s="112">
        <f>SUM(AA37,AC37,AE37,AG37)</f>
        <v>1917.5</v>
      </c>
      <c r="AJ37" s="148">
        <f>(AA37+AC37)</f>
        <v>297.70769886343089</v>
      </c>
      <c r="AK37" s="147">
        <f>(AE37+AG37)</f>
        <v>1619.792301136569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750</v>
      </c>
      <c r="C38" s="216">
        <f>IF([1]Summ!F1073="",0,[1]Summ!F1073)</f>
        <v>0</v>
      </c>
      <c r="D38" s="38">
        <f t="shared" ref="D38:D47" si="58">SUM(B38,C38)</f>
        <v>750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442.5</v>
      </c>
      <c r="J38" s="38">
        <f t="shared" si="53"/>
        <v>442.5</v>
      </c>
      <c r="K38" s="40">
        <f t="shared" si="54"/>
        <v>1.9235701461913311E-2</v>
      </c>
      <c r="L38" s="22">
        <f t="shared" si="55"/>
        <v>1.1349063862528853E-2</v>
      </c>
      <c r="M38" s="24">
        <f t="shared" si="56"/>
        <v>1.1349063862528853E-2</v>
      </c>
      <c r="N38" s="2"/>
      <c r="O38" s="2"/>
      <c r="P38" s="2"/>
      <c r="R38" s="79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0.15525825234077231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68.701776660791751</v>
      </c>
      <c r="AD38" s="122">
        <f>IF($J38=0,0,AE38/($J38))</f>
        <v>9.2687851169168653E-2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41.014374142357127</v>
      </c>
      <c r="AF38" s="122">
        <f t="shared" si="57"/>
        <v>0.75205389649005905</v>
      </c>
      <c r="AG38" s="147">
        <f t="shared" ref="AG38:AG64" si="60">$J38*AF38</f>
        <v>332.78384919685112</v>
      </c>
      <c r="AH38" s="123">
        <f t="shared" ref="AH38:AI58" si="61">SUM(Z38,AB38,AD38,AF38)</f>
        <v>1</v>
      </c>
      <c r="AI38" s="112">
        <f t="shared" si="61"/>
        <v>442.5</v>
      </c>
      <c r="AJ38" s="148">
        <f t="shared" ref="AJ38:AJ64" si="62">(AA38+AC38)</f>
        <v>68.701776660791751</v>
      </c>
      <c r="AK38" s="147">
        <f t="shared" ref="AK38:AK64" si="63">(AE38+AG38)</f>
        <v>373.79822333920822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Maize: kg produced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75">
        <f>E9</f>
        <v>0.2</v>
      </c>
      <c r="F39" s="26">
        <v>1.4</v>
      </c>
      <c r="G39" s="22">
        <f t="shared" si="59"/>
        <v>1.65</v>
      </c>
      <c r="H39" s="24">
        <f t="shared" si="51"/>
        <v>0.27999999999999997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Beans: kg produced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E10</f>
        <v>0.3</v>
      </c>
      <c r="F40" s="26">
        <v>1.4</v>
      </c>
      <c r="G40" s="22">
        <f t="shared" si="59"/>
        <v>1.65</v>
      </c>
      <c r="H40" s="24">
        <f t="shared" si="51"/>
        <v>0.42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R40" s="79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Cabbage: no. local meas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E12</f>
        <v>0.2</v>
      </c>
      <c r="F41" s="26">
        <v>1.4</v>
      </c>
      <c r="G41" s="22">
        <f t="shared" si="59"/>
        <v>1.65</v>
      </c>
      <c r="H41" s="24">
        <f t="shared" si="51"/>
        <v>0.27999999999999997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V41" s="56"/>
      <c r="W41" s="115"/>
      <c r="X41" s="118">
        <v>1</v>
      </c>
      <c r="Y41" s="110"/>
      <c r="Z41" s="122">
        <f>Z11</f>
        <v>1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Other root crops: no. local meas Potatoes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E14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Spinach (vegetables):</v>
      </c>
      <c r="B43" s="216">
        <f>IF([1]Summ!E1078="",0,[1]Summ!E1078)</f>
        <v>150</v>
      </c>
      <c r="C43" s="216">
        <f>IF([1]Summ!F1078="",0,[1]Summ!F1078)</f>
        <v>-150</v>
      </c>
      <c r="D43" s="38">
        <f t="shared" si="58"/>
        <v>0</v>
      </c>
      <c r="E43" s="75">
        <f>E16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0</v>
      </c>
      <c r="K43" s="40">
        <f t="shared" si="54"/>
        <v>3.8471402923826621E-3</v>
      </c>
      <c r="L43" s="22">
        <f t="shared" si="55"/>
        <v>1.0771992818671453E-3</v>
      </c>
      <c r="M43" s="24">
        <f t="shared" si="56"/>
        <v>0</v>
      </c>
      <c r="N43" s="2"/>
      <c r="O43" s="2"/>
      <c r="P43" s="59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Agricultural cash income -- see Data2</v>
      </c>
      <c r="B44" s="216">
        <f>IF([1]Summ!E1079="",0,[1]Summ!E1079)</f>
        <v>660</v>
      </c>
      <c r="C44" s="216">
        <f>IF([1]Summ!F1079="",0,[1]Summ!F1079)</f>
        <v>0</v>
      </c>
      <c r="D44" s="38">
        <f t="shared" si="58"/>
        <v>660</v>
      </c>
      <c r="E44" s="26">
        <v>0.5</v>
      </c>
      <c r="F44" s="26">
        <v>1.1100000000000001</v>
      </c>
      <c r="G44" s="22">
        <f t="shared" si="59"/>
        <v>1.65</v>
      </c>
      <c r="H44" s="24">
        <f t="shared" si="51"/>
        <v>0.55500000000000005</v>
      </c>
      <c r="I44" s="39">
        <f t="shared" si="52"/>
        <v>366.3</v>
      </c>
      <c r="J44" s="38">
        <f t="shared" si="53"/>
        <v>366.3</v>
      </c>
      <c r="K44" s="40">
        <f t="shared" si="54"/>
        <v>1.6927417286483715E-2</v>
      </c>
      <c r="L44" s="22">
        <f t="shared" si="55"/>
        <v>9.3947165939984624E-3</v>
      </c>
      <c r="M44" s="24">
        <f t="shared" si="56"/>
        <v>9.3947165939984607E-3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16">
        <v>0.25</v>
      </c>
      <c r="AA44" s="147">
        <f t="shared" si="64"/>
        <v>91.575000000000003</v>
      </c>
      <c r="AB44" s="116">
        <v>0.25</v>
      </c>
      <c r="AC44" s="147">
        <f t="shared" si="65"/>
        <v>91.575000000000003</v>
      </c>
      <c r="AD44" s="116">
        <v>0.25</v>
      </c>
      <c r="AE44" s="147">
        <f t="shared" si="66"/>
        <v>91.575000000000003</v>
      </c>
      <c r="AF44" s="122">
        <f t="shared" si="57"/>
        <v>0.25</v>
      </c>
      <c r="AG44" s="147">
        <f t="shared" si="60"/>
        <v>91.575000000000003</v>
      </c>
      <c r="AH44" s="123">
        <f t="shared" si="61"/>
        <v>1</v>
      </c>
      <c r="AI44" s="112">
        <f t="shared" si="61"/>
        <v>366.3</v>
      </c>
      <c r="AJ44" s="148">
        <f t="shared" si="62"/>
        <v>183.15</v>
      </c>
      <c r="AK44" s="147">
        <f t="shared" si="63"/>
        <v>183.15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Formal Employment (conservancies, etc.)</v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26">
        <v>0.4</v>
      </c>
      <c r="F45" s="26">
        <v>1.18</v>
      </c>
      <c r="G45" s="22">
        <f t="shared" si="59"/>
        <v>1.65</v>
      </c>
      <c r="H45" s="24">
        <f t="shared" si="51"/>
        <v>0.47199999999999998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Small business -- see Data2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26">
        <v>0.8</v>
      </c>
      <c r="F46" s="26">
        <v>1.18</v>
      </c>
      <c r="G46" s="22">
        <f t="shared" si="59"/>
        <v>1.65</v>
      </c>
      <c r="H46" s="24">
        <f t="shared" si="51"/>
        <v>0.94399999999999995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Social development -- see Data2</v>
      </c>
      <c r="B47" s="216">
        <f>IF([1]Summ!E1082="",0,[1]Summ!E1082)</f>
        <v>27420</v>
      </c>
      <c r="C47" s="216">
        <f>IF([1]Summ!F1082="",0,[1]Summ!F1082)</f>
        <v>0</v>
      </c>
      <c r="D47" s="38">
        <f t="shared" si="58"/>
        <v>27420</v>
      </c>
      <c r="E47" s="26">
        <v>1</v>
      </c>
      <c r="F47" s="26">
        <v>1.18</v>
      </c>
      <c r="G47" s="22">
        <f t="shared" si="59"/>
        <v>1.65</v>
      </c>
      <c r="H47" s="24">
        <f t="shared" si="51"/>
        <v>1.18</v>
      </c>
      <c r="I47" s="39">
        <f t="shared" si="52"/>
        <v>32355.599999999999</v>
      </c>
      <c r="J47" s="38">
        <f t="shared" si="53"/>
        <v>32355.599999999999</v>
      </c>
      <c r="K47" s="40">
        <f t="shared" si="54"/>
        <v>0.70325724544755064</v>
      </c>
      <c r="L47" s="22">
        <f t="shared" si="55"/>
        <v>0.82984354962810969</v>
      </c>
      <c r="M47" s="24">
        <f t="shared" si="56"/>
        <v>0.82984354962810969</v>
      </c>
      <c r="N47" s="2"/>
      <c r="O47" s="2"/>
      <c r="P47" s="59"/>
      <c r="V47" s="56"/>
      <c r="W47" s="110"/>
      <c r="X47" s="118"/>
      <c r="Y47" s="110"/>
      <c r="Z47" s="116">
        <v>0.25</v>
      </c>
      <c r="AA47" s="147">
        <f t="shared" si="64"/>
        <v>8088.9</v>
      </c>
      <c r="AB47" s="116">
        <v>0.25</v>
      </c>
      <c r="AC47" s="147">
        <f t="shared" si="65"/>
        <v>8088.9</v>
      </c>
      <c r="AD47" s="116">
        <v>0.25</v>
      </c>
      <c r="AE47" s="147">
        <f t="shared" si="66"/>
        <v>8088.9</v>
      </c>
      <c r="AF47" s="122">
        <f t="shared" si="57"/>
        <v>0.25</v>
      </c>
      <c r="AG47" s="147">
        <f t="shared" si="60"/>
        <v>8088.9</v>
      </c>
      <c r="AH47" s="123">
        <f t="shared" si="61"/>
        <v>1</v>
      </c>
      <c r="AI47" s="112">
        <f t="shared" si="61"/>
        <v>32355.599999999999</v>
      </c>
      <c r="AJ47" s="148">
        <f t="shared" si="62"/>
        <v>16177.8</v>
      </c>
      <c r="AK47" s="147">
        <f t="shared" si="63"/>
        <v>16177.8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Public works -- see Data2</v>
      </c>
      <c r="B48" s="216">
        <f>IF([1]Summ!E1083="",0,[1]Summ!E1083)</f>
        <v>5460</v>
      </c>
      <c r="C48" s="216">
        <f>IF([1]Summ!F1083="",0,[1]Summ!F1083)</f>
        <v>0</v>
      </c>
      <c r="D48" s="38">
        <f>SUM(B48,C48)</f>
        <v>5460</v>
      </c>
      <c r="E48" s="26">
        <v>1</v>
      </c>
      <c r="F48" s="26">
        <v>1.18</v>
      </c>
      <c r="G48" s="22">
        <f t="shared" si="59"/>
        <v>1.65</v>
      </c>
      <c r="H48" s="24">
        <f t="shared" si="51"/>
        <v>1.18</v>
      </c>
      <c r="I48" s="39">
        <f t="shared" si="52"/>
        <v>6442.7999999999993</v>
      </c>
      <c r="J48" s="38">
        <f t="shared" si="53"/>
        <v>6442.7999999999993</v>
      </c>
      <c r="K48" s="40">
        <f t="shared" si="54"/>
        <v>0.14003590664272891</v>
      </c>
      <c r="L48" s="22">
        <f t="shared" si="55"/>
        <v>0.16524236983842011</v>
      </c>
      <c r="M48" s="24">
        <f t="shared" si="56"/>
        <v>0.16524236983842008</v>
      </c>
      <c r="N48" s="2"/>
      <c r="O48" s="2"/>
      <c r="P48" s="59"/>
      <c r="V48" s="56"/>
      <c r="W48" s="110"/>
      <c r="X48" s="118"/>
      <c r="Y48" s="110"/>
      <c r="Z48" s="116">
        <v>0.25</v>
      </c>
      <c r="AA48" s="147">
        <f t="shared" si="64"/>
        <v>1610.6999999999998</v>
      </c>
      <c r="AB48" s="116">
        <v>0.25</v>
      </c>
      <c r="AC48" s="147">
        <f t="shared" si="65"/>
        <v>1610.6999999999998</v>
      </c>
      <c r="AD48" s="116">
        <v>0.25</v>
      </c>
      <c r="AE48" s="147">
        <f t="shared" si="66"/>
        <v>1610.6999999999998</v>
      </c>
      <c r="AF48" s="122">
        <f t="shared" si="57"/>
        <v>0.25</v>
      </c>
      <c r="AG48" s="147">
        <f t="shared" si="60"/>
        <v>1610.6999999999998</v>
      </c>
      <c r="AH48" s="123">
        <f t="shared" si="61"/>
        <v>1</v>
      </c>
      <c r="AI48" s="112">
        <f t="shared" si="61"/>
        <v>6442.7999999999993</v>
      </c>
      <c r="AJ48" s="148">
        <f t="shared" si="62"/>
        <v>3221.3999999999996</v>
      </c>
      <c r="AK48" s="147">
        <f t="shared" si="63"/>
        <v>3221.3999999999996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Remittances: no. times per year</v>
      </c>
      <c r="B49" s="216">
        <f>IF([1]Summ!E1084="",0,[1]Summ!E1084)</f>
        <v>1300</v>
      </c>
      <c r="C49" s="216">
        <f>IF([1]Summ!F1084="",0,[1]Summ!F1084)</f>
        <v>0</v>
      </c>
      <c r="D49" s="38">
        <f t="shared" ref="D49:D64" si="67">SUM(B49,C49)</f>
        <v>1300</v>
      </c>
      <c r="E49" s="26">
        <v>1</v>
      </c>
      <c r="F49" s="26">
        <v>1.1100000000000001</v>
      </c>
      <c r="G49" s="22">
        <f t="shared" si="59"/>
        <v>1.65</v>
      </c>
      <c r="H49" s="24">
        <f t="shared" si="51"/>
        <v>1.1100000000000001</v>
      </c>
      <c r="I49" s="39">
        <f t="shared" si="52"/>
        <v>1443.0000000000002</v>
      </c>
      <c r="J49" s="38">
        <f t="shared" si="53"/>
        <v>1443.0000000000002</v>
      </c>
      <c r="K49" s="40">
        <f t="shared" si="54"/>
        <v>3.3341882533983069E-2</v>
      </c>
      <c r="L49" s="22">
        <f t="shared" si="55"/>
        <v>3.7009489612721214E-2</v>
      </c>
      <c r="M49" s="24">
        <f t="shared" si="56"/>
        <v>3.7009489612721214E-2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360.75000000000006</v>
      </c>
      <c r="AB49" s="116">
        <v>0.25</v>
      </c>
      <c r="AC49" s="147">
        <f t="shared" si="65"/>
        <v>360.75000000000006</v>
      </c>
      <c r="AD49" s="116">
        <v>0.25</v>
      </c>
      <c r="AE49" s="147">
        <f t="shared" si="66"/>
        <v>360.75000000000006</v>
      </c>
      <c r="AF49" s="122">
        <f t="shared" si="57"/>
        <v>0.25</v>
      </c>
      <c r="AG49" s="147">
        <f t="shared" si="60"/>
        <v>360.75000000000006</v>
      </c>
      <c r="AH49" s="123">
        <f t="shared" si="61"/>
        <v>1</v>
      </c>
      <c r="AI49" s="112">
        <f t="shared" si="61"/>
        <v>1443.0000000000002</v>
      </c>
      <c r="AJ49" s="148">
        <f t="shared" si="62"/>
        <v>721.50000000000011</v>
      </c>
      <c r="AK49" s="147">
        <f t="shared" si="63"/>
        <v>721.50000000000011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9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38990</v>
      </c>
      <c r="C65" s="41">
        <f>SUM(C37:C64)</f>
        <v>-150</v>
      </c>
      <c r="D65" s="42">
        <f>SUM(D37:D64)</f>
        <v>38840</v>
      </c>
      <c r="E65" s="32"/>
      <c r="F65" s="32"/>
      <c r="G65" s="32"/>
      <c r="H65" s="31"/>
      <c r="I65" s="39">
        <f>SUM(I37:I64)</f>
        <v>42967.7</v>
      </c>
      <c r="J65" s="39">
        <f>SUM(J37:J64)</f>
        <v>42967.7</v>
      </c>
      <c r="K65" s="40">
        <f>SUM(K37:K64)</f>
        <v>1</v>
      </c>
      <c r="L65" s="22">
        <f>SUM(L37:L64)</f>
        <v>1.1030956655552706</v>
      </c>
      <c r="M65" s="24">
        <f>SUM(M37:M64)</f>
        <v>1.1020184662734032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10151.924999999999</v>
      </c>
      <c r="AB65" s="137"/>
      <c r="AC65" s="153">
        <f>SUM(AC37:AC64)</f>
        <v>10518.334475524221</v>
      </c>
      <c r="AD65" s="137"/>
      <c r="AE65" s="153">
        <f>SUM(AE37:AE64)</f>
        <v>10370.668328759239</v>
      </c>
      <c r="AF65" s="137"/>
      <c r="AG65" s="153">
        <f>SUM(AG37:AG64)</f>
        <v>11926.772195716538</v>
      </c>
      <c r="AH65" s="137"/>
      <c r="AI65" s="153">
        <f>SUM(AI37:AI64)</f>
        <v>42967.7</v>
      </c>
      <c r="AJ65" s="153">
        <f>SUM(AJ37:AJ64)</f>
        <v>20670.259475524224</v>
      </c>
      <c r="AK65" s="153">
        <f>SUM(AK37:AK64)</f>
        <v>22297.44052447578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21362.853178664795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29907.994450130707</v>
      </c>
      <c r="J70" s="51">
        <f t="shared" ref="J70:J77" si="75">J124*I$83</f>
        <v>29907.994450130707</v>
      </c>
      <c r="K70" s="40">
        <f>B70/B$76</f>
        <v>0.54790595482597571</v>
      </c>
      <c r="L70" s="22">
        <f t="shared" ref="L70:L75" si="76">(L124*G$37*F$9/F$7)/B$130</f>
        <v>0.76706833675636599</v>
      </c>
      <c r="M70" s="24">
        <f>J70/B$76</f>
        <v>0.76706833675636588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7476.9986125326768</v>
      </c>
      <c r="AB70" s="116">
        <v>0.25</v>
      </c>
      <c r="AC70" s="147">
        <f>$J70*AB70</f>
        <v>7476.9986125326768</v>
      </c>
      <c r="AD70" s="116">
        <v>0.25</v>
      </c>
      <c r="AE70" s="147">
        <f>$J70*AD70</f>
        <v>7476.9986125326768</v>
      </c>
      <c r="AF70" s="122">
        <f>1-SUM(Z70,AB70,AD70)</f>
        <v>0.25</v>
      </c>
      <c r="AG70" s="147">
        <f>$J70*AF70</f>
        <v>7476.9986125326768</v>
      </c>
      <c r="AH70" s="155">
        <f>SUM(Z70,AB70,AD70,AF70)</f>
        <v>1</v>
      </c>
      <c r="AI70" s="147">
        <f>SUM(AA70,AC70,AE70,AG70)</f>
        <v>29907.994450130707</v>
      </c>
      <c r="AJ70" s="148">
        <f>(AA70+AC70)</f>
        <v>14953.997225065354</v>
      </c>
      <c r="AK70" s="147">
        <f>(AE70+AG70)</f>
        <v>14953.997225065354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17473.333333333336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13059.70554986929</v>
      </c>
      <c r="J71" s="51">
        <f t="shared" si="75"/>
        <v>13059.70554986929</v>
      </c>
      <c r="K71" s="40">
        <f t="shared" ref="K71:K72" si="78">B71/B$76</f>
        <v>0.44814909805933151</v>
      </c>
      <c r="L71" s="22">
        <f t="shared" si="76"/>
        <v>0.33602732879890485</v>
      </c>
      <c r="M71" s="24">
        <f t="shared" ref="M71:M72" si="79">J71/B$76</f>
        <v>0.33495012951703745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34680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0.88945883559887151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520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1.3336753013593229E-2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55.223999999999997</v>
      </c>
      <c r="AB73" s="116">
        <v>0.09</v>
      </c>
      <c r="AC73" s="147">
        <f>$H$73*$B$73*AB73</f>
        <v>55.223999999999997</v>
      </c>
      <c r="AD73" s="116">
        <v>0.23</v>
      </c>
      <c r="AE73" s="147">
        <f>$H$73*$B$73*AD73</f>
        <v>141.12800000000001</v>
      </c>
      <c r="AF73" s="122">
        <f>1-SUM(Z73,AB73,AD73)</f>
        <v>0.59</v>
      </c>
      <c r="AG73" s="147">
        <f>$H$73*$B$73*AF73</f>
        <v>362.024</v>
      </c>
      <c r="AH73" s="155">
        <f>SUM(Z73,AB73,AD73,AF73)</f>
        <v>1</v>
      </c>
      <c r="AI73" s="147">
        <f>SUM(AA73,AC73,AE73,AG73)</f>
        <v>613.6</v>
      </c>
      <c r="AJ73" s="148">
        <f>(AA73+AC73)</f>
        <v>110.44799999999999</v>
      </c>
      <c r="AK73" s="147">
        <f>(AE73+AG73)</f>
        <v>503.15200000000004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10560.000000000002</v>
      </c>
      <c r="C74" s="46"/>
      <c r="D74" s="38"/>
      <c r="E74" s="32"/>
      <c r="F74" s="32"/>
      <c r="G74" s="32"/>
      <c r="H74" s="31"/>
      <c r="I74" s="39">
        <f>I128*I$83</f>
        <v>13059.70554986929</v>
      </c>
      <c r="J74" s="51">
        <f t="shared" si="75"/>
        <v>13059.70554986929</v>
      </c>
      <c r="K74" s="40">
        <f>B74/B$76</f>
        <v>0.27083867658373945</v>
      </c>
      <c r="L74" s="22">
        <f t="shared" si="76"/>
        <v>0.20130589641549551</v>
      </c>
      <c r="M74" s="24">
        <f>J74/B$76</f>
        <v>0.33495012951703745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2242.3662963276383</v>
      </c>
      <c r="AB74" s="156"/>
      <c r="AC74" s="147">
        <f>AC30*$I$83/4</f>
        <v>3041.3358629915451</v>
      </c>
      <c r="AD74" s="156"/>
      <c r="AE74" s="147">
        <f>AE30*$I$83/4</f>
        <v>2893.6697162265605</v>
      </c>
      <c r="AF74" s="156"/>
      <c r="AG74" s="147">
        <f>AG30*$I$83/4</f>
        <v>4882.3336743235459</v>
      </c>
      <c r="AH74" s="155"/>
      <c r="AI74" s="147">
        <f>SUM(AA74,AC74,AE74,AG74)</f>
        <v>13059.70554986929</v>
      </c>
      <c r="AJ74" s="148">
        <f>(AA74+AC74)</f>
        <v>5283.7021593191839</v>
      </c>
      <c r="AK74" s="147">
        <f>(AE74+AG74)</f>
        <v>7776.0033905501059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432.56009113968412</v>
      </c>
      <c r="AB75" s="158"/>
      <c r="AC75" s="149">
        <f>AA75+AC65-SUM(AC70,AC74)</f>
        <v>432.56009113968321</v>
      </c>
      <c r="AD75" s="158"/>
      <c r="AE75" s="149">
        <f>AC75+AE65-SUM(AE70,AE74)</f>
        <v>432.56009113968503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432.56009113968321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38990</v>
      </c>
      <c r="C76" s="46"/>
      <c r="D76" s="38"/>
      <c r="E76" s="32"/>
      <c r="F76" s="32"/>
      <c r="G76" s="32"/>
      <c r="H76" s="31"/>
      <c r="I76" s="39">
        <f>I130*I$83</f>
        <v>42967.7</v>
      </c>
      <c r="J76" s="51">
        <f t="shared" si="75"/>
        <v>42967.7</v>
      </c>
      <c r="K76" s="40">
        <f>SUM(K70:K75)</f>
        <v>2.1696893180815113</v>
      </c>
      <c r="L76" s="22">
        <f>SUM(L70:L75)</f>
        <v>1.3044015619707663</v>
      </c>
      <c r="M76" s="24">
        <f>SUM(M70:M75)</f>
        <v>1.4369685957904408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10151.924999999999</v>
      </c>
      <c r="AB76" s="137"/>
      <c r="AC76" s="153">
        <f>AC65</f>
        <v>10518.334475524221</v>
      </c>
      <c r="AD76" s="137"/>
      <c r="AE76" s="153">
        <f>AE65</f>
        <v>10370.668328759239</v>
      </c>
      <c r="AF76" s="137"/>
      <c r="AG76" s="153">
        <f>AG65</f>
        <v>11926.772195716538</v>
      </c>
      <c r="AH76" s="137"/>
      <c r="AI76" s="153">
        <f>SUM(AA76,AC76,AE76,AG76)</f>
        <v>42967.7</v>
      </c>
      <c r="AJ76" s="154">
        <f>SUM(AA76,AC76)</f>
        <v>20670.259475524221</v>
      </c>
      <c r="AK76" s="154">
        <f>SUM(AE76,AG76)</f>
        <v>22297.440524475776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20618.533333333336</v>
      </c>
      <c r="J77" s="100">
        <f t="shared" si="75"/>
        <v>20618.533333333336</v>
      </c>
      <c r="K77" s="40"/>
      <c r="L77" s="22">
        <f>-(L131*G$37*F$9/F$7)/B$130</f>
        <v>-0.52881593571001129</v>
      </c>
      <c r="M77" s="24">
        <f>-J77/B$76</f>
        <v>-0.52881593571001118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2116.536807106676</v>
      </c>
      <c r="AH77" s="110"/>
      <c r="AI77" s="154">
        <f>SUM(AA77,AC77,AE77,AG77)</f>
        <v>2116.536807106676</v>
      </c>
      <c r="AJ77" s="153">
        <f>SUM(AA77,AC77)</f>
        <v>0</v>
      </c>
      <c r="AK77" s="160">
        <f>SUM(AE77,AG77)</f>
        <v>2116.536807106676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432.56009113968412</v>
      </c>
      <c r="AD78" s="112"/>
      <c r="AE78" s="112">
        <f>AC75</f>
        <v>432.56009113968321</v>
      </c>
      <c r="AF78" s="112"/>
      <c r="AG78" s="112">
        <f>AE75</f>
        <v>432.56009113968503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1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2674.9263874673225</v>
      </c>
      <c r="AB79" s="112"/>
      <c r="AC79" s="112">
        <f>AA79-AA74+AC65-AC70</f>
        <v>3473.8959541312279</v>
      </c>
      <c r="AD79" s="112"/>
      <c r="AE79" s="112">
        <f>AC79-AC74+AE65-AE70</f>
        <v>3326.229807366245</v>
      </c>
      <c r="AF79" s="112"/>
      <c r="AG79" s="112">
        <f>AE79-AE74+AG65-AG70</f>
        <v>4882.3336743235459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0.66497859757083322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1">
        <f>[1]Summ!E1039</f>
        <v>10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6.7692307692307692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16430.086579980896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27109.642856968476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6777.410714242119</v>
      </c>
      <c r="AB83" s="112"/>
      <c r="AC83" s="165">
        <f>$I$83*AB82/4</f>
        <v>6777.410714242119</v>
      </c>
      <c r="AD83" s="112"/>
      <c r="AE83" s="165">
        <f>$I$83*AD82/4</f>
        <v>6777.410714242119</v>
      </c>
      <c r="AF83" s="112"/>
      <c r="AG83" s="165">
        <f>$I$83*AF82/4</f>
        <v>6777.410714242119</v>
      </c>
      <c r="AH83" s="165">
        <f>SUM(AA83,AC83,AE83,AG83)</f>
        <v>27109.642856968476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34102.138113731082</v>
      </c>
      <c r="C84" s="46"/>
      <c r="D84" s="236"/>
      <c r="E84" s="64"/>
      <c r="F84" s="64"/>
      <c r="G84" s="64"/>
      <c r="H84" s="237">
        <f>IF(B84=0,0,I84/B84)</f>
        <v>1.4933906614050165</v>
      </c>
      <c r="I84" s="235">
        <f>(B70*H70)+((1-(D29*H29))*I83)</f>
        <v>50927.814592990086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0.19780784381014374</v>
      </c>
      <c r="C91" s="60">
        <f t="shared" si="81"/>
        <v>0</v>
      </c>
      <c r="D91" s="24">
        <f>SUM(B91,C91)</f>
        <v>0.19780784381014374</v>
      </c>
      <c r="H91" s="24">
        <f>(E37*F37/G37*F$7/F$9)</f>
        <v>0.3575757575757576</v>
      </c>
      <c r="I91" s="22">
        <f t="shared" ref="I91" si="82">(D91*H91)</f>
        <v>7.0731289604839279E-2</v>
      </c>
      <c r="J91" s="24">
        <f>IF(I$32&lt;=1+I$131,I91,L91+J$33*(I91-L91))</f>
        <v>7.0731289604839279E-2</v>
      </c>
      <c r="K91" s="22">
        <f t="shared" ref="K91" si="83">IF(B91="",0,B91)</f>
        <v>0.19780784381014374</v>
      </c>
      <c r="L91" s="22">
        <f t="shared" ref="L91" si="84">(K91*H91)</f>
        <v>7.0731289604839279E-2</v>
      </c>
      <c r="M91" s="228">
        <f t="shared" si="80"/>
        <v>7.0731289604839279E-2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4.5647963956187018E-2</v>
      </c>
      <c r="C92" s="60">
        <f t="shared" si="81"/>
        <v>0</v>
      </c>
      <c r="D92" s="24">
        <f t="shared" ref="D92:D118" si="86">SUM(B92,C92)</f>
        <v>4.5647963956187018E-2</v>
      </c>
      <c r="H92" s="24">
        <f t="shared" ref="H92:H118" si="87">(E38*F38/G38*F$7/F$9)</f>
        <v>0.3575757575757576</v>
      </c>
      <c r="I92" s="22">
        <f t="shared" ref="I92:I118" si="88">(D92*H92)</f>
        <v>1.6322605293424452E-2</v>
      </c>
      <c r="J92" s="24">
        <f t="shared" ref="J92:J118" si="89">IF(I$32&lt;=1+I$131,I92,L92+J$33*(I92-L92))</f>
        <v>1.6322605293424452E-2</v>
      </c>
      <c r="K92" s="22">
        <f t="shared" ref="K92:K118" si="90">IF(B92="",0,B92)</f>
        <v>4.5647963956187018E-2</v>
      </c>
      <c r="L92" s="22">
        <f t="shared" ref="L92:L118" si="91">(K92*H92)</f>
        <v>1.6322605293424452E-2</v>
      </c>
      <c r="M92" s="228">
        <f t="shared" ref="M92:M118" si="92">(J92)</f>
        <v>1.6322605293424452E-2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Maize: kg produced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0.16969696969696968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8">
        <f t="shared" si="92"/>
        <v>0</v>
      </c>
      <c r="N93" s="230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Beans: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0.25454545454545457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8">
        <f t="shared" si="92"/>
        <v>0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Cabbage: no. local meas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0.16969696969696968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8">
        <f t="shared" si="92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Other root crops: no. local meas Potatoes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0.16969696969696968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8">
        <f t="shared" si="92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Spinach (vegetables):</v>
      </c>
      <c r="B97" s="60">
        <f t="shared" si="81"/>
        <v>9.1295927912374043E-3</v>
      </c>
      <c r="C97" s="60">
        <f t="shared" si="81"/>
        <v>-9.1295927912374043E-3</v>
      </c>
      <c r="D97" s="24">
        <f t="shared" si="86"/>
        <v>0</v>
      </c>
      <c r="H97" s="24">
        <f t="shared" si="87"/>
        <v>0.16969696969696968</v>
      </c>
      <c r="I97" s="22">
        <f t="shared" si="88"/>
        <v>0</v>
      </c>
      <c r="J97" s="24">
        <f t="shared" si="89"/>
        <v>0</v>
      </c>
      <c r="K97" s="22">
        <f t="shared" si="90"/>
        <v>9.1295927912374043E-3</v>
      </c>
      <c r="L97" s="22">
        <f t="shared" si="91"/>
        <v>1.5492642312402865E-3</v>
      </c>
      <c r="M97" s="228">
        <f t="shared" si="92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Agricultural cash income -- see Data2</v>
      </c>
      <c r="B98" s="60">
        <f t="shared" si="81"/>
        <v>4.0170208281444575E-2</v>
      </c>
      <c r="C98" s="60">
        <f t="shared" si="81"/>
        <v>0</v>
      </c>
      <c r="D98" s="24">
        <f t="shared" si="86"/>
        <v>4.0170208281444575E-2</v>
      </c>
      <c r="H98" s="24">
        <f t="shared" si="87"/>
        <v>0.33636363636363642</v>
      </c>
      <c r="I98" s="22">
        <f t="shared" si="88"/>
        <v>1.3511797331031359E-2</v>
      </c>
      <c r="J98" s="24">
        <f t="shared" si="89"/>
        <v>1.3511797331031359E-2</v>
      </c>
      <c r="K98" s="22">
        <f t="shared" si="90"/>
        <v>4.0170208281444575E-2</v>
      </c>
      <c r="L98" s="22">
        <f t="shared" si="91"/>
        <v>1.3511797331031359E-2</v>
      </c>
      <c r="M98" s="228">
        <f t="shared" si="92"/>
        <v>1.3511797331031359E-2</v>
      </c>
      <c r="N98" s="230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Formal Employment (conservancies, etc.)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0.28606060606060607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8">
        <f t="shared" si="92"/>
        <v>0</v>
      </c>
      <c r="N99" s="230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Small business -- see Data2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0.57212121212121214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8">
        <f t="shared" si="92"/>
        <v>0</v>
      </c>
      <c r="N100" s="230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Social development -- see Data2</v>
      </c>
      <c r="B101" s="60">
        <f t="shared" si="81"/>
        <v>1.6688895622381974</v>
      </c>
      <c r="C101" s="60">
        <f t="shared" si="81"/>
        <v>0</v>
      </c>
      <c r="D101" s="24">
        <f t="shared" si="86"/>
        <v>1.6688895622381974</v>
      </c>
      <c r="H101" s="24">
        <f t="shared" si="87"/>
        <v>0.7151515151515152</v>
      </c>
      <c r="I101" s="22">
        <f t="shared" si="88"/>
        <v>1.1935088990551959</v>
      </c>
      <c r="J101" s="24">
        <f t="shared" si="89"/>
        <v>1.1935088990551959</v>
      </c>
      <c r="K101" s="22">
        <f t="shared" si="90"/>
        <v>1.6688895622381974</v>
      </c>
      <c r="L101" s="22">
        <f t="shared" si="91"/>
        <v>1.1935088990551959</v>
      </c>
      <c r="M101" s="228">
        <f t="shared" si="92"/>
        <v>1.1935088990551959</v>
      </c>
      <c r="N101" s="230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Public works -- see Data2</v>
      </c>
      <c r="B102" s="60">
        <f t="shared" si="81"/>
        <v>0.33231717760104151</v>
      </c>
      <c r="C102" s="60">
        <f t="shared" si="81"/>
        <v>0</v>
      </c>
      <c r="D102" s="24">
        <f t="shared" si="86"/>
        <v>0.33231717760104151</v>
      </c>
      <c r="H102" s="24">
        <f t="shared" si="87"/>
        <v>0.7151515151515152</v>
      </c>
      <c r="I102" s="22">
        <f t="shared" si="88"/>
        <v>0.23765713307226</v>
      </c>
      <c r="J102" s="24">
        <f t="shared" si="89"/>
        <v>0.23765713307226</v>
      </c>
      <c r="K102" s="22">
        <f t="shared" si="90"/>
        <v>0.33231717760104151</v>
      </c>
      <c r="L102" s="22">
        <f t="shared" si="91"/>
        <v>0.23765713307226</v>
      </c>
      <c r="M102" s="228">
        <f t="shared" si="92"/>
        <v>0.23765713307226</v>
      </c>
      <c r="N102" s="230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Remittances: no. times per year</v>
      </c>
      <c r="B103" s="60">
        <f t="shared" si="81"/>
        <v>7.9123137524057502E-2</v>
      </c>
      <c r="C103" s="60">
        <f t="shared" si="81"/>
        <v>0</v>
      </c>
      <c r="D103" s="24">
        <f t="shared" si="86"/>
        <v>7.9123137524057502E-2</v>
      </c>
      <c r="H103" s="24">
        <f t="shared" si="87"/>
        <v>0.67272727272727284</v>
      </c>
      <c r="I103" s="22">
        <f t="shared" si="88"/>
        <v>5.3228292516184147E-2</v>
      </c>
      <c r="J103" s="24">
        <f t="shared" si="89"/>
        <v>5.3228292516184147E-2</v>
      </c>
      <c r="K103" s="22">
        <f t="shared" si="90"/>
        <v>7.9123137524057502E-2</v>
      </c>
      <c r="L103" s="22">
        <f t="shared" si="91"/>
        <v>5.3228292516184147E-2</v>
      </c>
      <c r="M103" s="228">
        <f t="shared" si="92"/>
        <v>5.3228292516184147E-2</v>
      </c>
      <c r="N103" s="230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8">
        <f t="shared" si="92"/>
        <v>0</v>
      </c>
      <c r="N104" s="230">
        <v>15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8">
        <f t="shared" si="92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8">
        <f t="shared" si="92"/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8">
        <f t="shared" si="92"/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8">
        <f t="shared" si="92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8">
        <f t="shared" si="92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8">
        <f t="shared" si="92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8">
        <f t="shared" si="92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8">
        <f t="shared" si="92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8">
        <f t="shared" si="92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8">
        <f t="shared" si="92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8">
        <f t="shared" si="92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8">
        <f t="shared" si="92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8">
        <f t="shared" si="92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8">
        <f t="shared" si="92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2.3730854862023092</v>
      </c>
      <c r="C119" s="29">
        <f>SUM(C91:C118)</f>
        <v>-9.1295927912374043E-3</v>
      </c>
      <c r="D119" s="24">
        <f>SUM(D91:D118)</f>
        <v>2.3639558934110716</v>
      </c>
      <c r="E119" s="22"/>
      <c r="F119" s="2"/>
      <c r="G119" s="2"/>
      <c r="H119" s="31"/>
      <c r="I119" s="22">
        <f>SUM(I91:I118)</f>
        <v>1.584960016872935</v>
      </c>
      <c r="J119" s="24">
        <f>SUM(J91:J118)</f>
        <v>1.584960016872935</v>
      </c>
      <c r="K119" s="22">
        <f>SUM(K91:K118)</f>
        <v>2.3730854862023092</v>
      </c>
      <c r="L119" s="22">
        <f>SUM(L91:L118)</f>
        <v>1.5865092811041757</v>
      </c>
      <c r="M119" s="57">
        <f t="shared" si="80"/>
        <v>1.584960016872935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1.300227669201341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1.1032234768981075</v>
      </c>
      <c r="J124" s="238">
        <f>IF(SUMPRODUCT($B$124:$B124,$H$124:$H124)&lt;J$119,($B124*$H124),J$119)</f>
        <v>1.1032234768981075</v>
      </c>
      <c r="K124" s="29">
        <f>(B124)</f>
        <v>1.300227669201341</v>
      </c>
      <c r="L124" s="29">
        <f>IF(SUMPRODUCT($B$124:$B124,$H$124:$H124)&lt;L$119,($B124*$H124),L$119)</f>
        <v>1.1032234768981075</v>
      </c>
      <c r="M124" s="241">
        <f t="shared" si="93"/>
        <v>1.1032234768981075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1.063496120259255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0.48173653997482746</v>
      </c>
      <c r="J125" s="238">
        <f>IF(SUMPRODUCT($B$124:$B125,$H$124:$H125)&lt;J$119,($B125*$H125),IF(SUMPRODUCT($B$124:$B124,$H$124:$H124)&lt;J$119,J$119-SUMPRODUCT($B$124:$B124,$H$124:$H124),0))</f>
        <v>0.48173653997482746</v>
      </c>
      <c r="K125" s="29">
        <f>(B125)</f>
        <v>1.063496120259255</v>
      </c>
      <c r="L125" s="29">
        <f>IF(SUMPRODUCT($B$124:$B125,$H$124:$H125)&lt;L$119,($B125*$H125),IF(SUMPRODUCT($B$124:$B124,$H$124:$H124)&lt;L$119,L$119-SUMPRODUCT($B$124:$B124,$H$124:$H124),0))</f>
        <v>0.48328580420606815</v>
      </c>
      <c r="M125" s="241">
        <f t="shared" si="93"/>
        <v>0.48173653997482746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2.1107618533340879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2.1107618533340879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1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3.1649255009622998E-2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3.1649255009622998E-2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0.64272333250311331</v>
      </c>
      <c r="C128" s="56"/>
      <c r="D128" s="31"/>
      <c r="E128" s="2"/>
      <c r="F128" s="2"/>
      <c r="G128" s="2"/>
      <c r="H128" s="24"/>
      <c r="I128" s="29">
        <f>(I30)</f>
        <v>0.48173653997482746</v>
      </c>
      <c r="J128" s="229">
        <f>(J30)</f>
        <v>0.48173653997482746</v>
      </c>
      <c r="K128" s="29">
        <f>(B128)</f>
        <v>0.64272333250311331</v>
      </c>
      <c r="L128" s="29">
        <f>IF(L124=L119,0,(L119-L124)/(B119-B124)*K128)</f>
        <v>0.28952490973973205</v>
      </c>
      <c r="M128" s="241">
        <f t="shared" si="93"/>
        <v>0.48173653997482746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2.3730854862023092</v>
      </c>
      <c r="C130" s="56"/>
      <c r="D130" s="31"/>
      <c r="E130" s="2"/>
      <c r="F130" s="2"/>
      <c r="G130" s="2"/>
      <c r="H130" s="24"/>
      <c r="I130" s="29">
        <f>(I119)</f>
        <v>1.584960016872935</v>
      </c>
      <c r="J130" s="229">
        <f>(J119)</f>
        <v>1.584960016872935</v>
      </c>
      <c r="K130" s="29">
        <f>(B130)</f>
        <v>2.3730854862023092</v>
      </c>
      <c r="L130" s="29">
        <f>(L119)</f>
        <v>1.5865092811041757</v>
      </c>
      <c r="M130" s="241">
        <f t="shared" si="93"/>
        <v>1.584960016872935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0.76056086176116433</v>
      </c>
      <c r="J131" s="238">
        <f>IF(SUMPRODUCT($B124:$B125,$H124:$H125)&gt;(J119-J128),SUMPRODUCT($B124:$B125,$H124:$H125)+J128-J119,0)</f>
        <v>0.76056086176116433</v>
      </c>
      <c r="K131" s="29"/>
      <c r="L131" s="29">
        <f>IF(I131&lt;SUM(L126:L127),0,I131-(SUM(L126:L127)))</f>
        <v>0.76056086176116433</v>
      </c>
      <c r="M131" s="238">
        <f>IF(I131&lt;SUM(M126:M127),0,I131-(SUM(M126:M127)))</f>
        <v>0.76056086176116433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40" priority="388" operator="equal">
      <formula>16</formula>
    </cfRule>
    <cfRule type="cellIs" dxfId="439" priority="389" operator="equal">
      <formula>15</formula>
    </cfRule>
    <cfRule type="cellIs" dxfId="438" priority="390" operator="equal">
      <formula>14</formula>
    </cfRule>
    <cfRule type="cellIs" dxfId="437" priority="391" operator="equal">
      <formula>13</formula>
    </cfRule>
    <cfRule type="cellIs" dxfId="436" priority="392" operator="equal">
      <formula>12</formula>
    </cfRule>
    <cfRule type="cellIs" dxfId="435" priority="393" operator="equal">
      <formula>11</formula>
    </cfRule>
    <cfRule type="cellIs" dxfId="434" priority="394" operator="equal">
      <formula>10</formula>
    </cfRule>
    <cfRule type="cellIs" dxfId="433" priority="395" operator="equal">
      <formula>9</formula>
    </cfRule>
    <cfRule type="cellIs" dxfId="432" priority="396" operator="equal">
      <formula>8</formula>
    </cfRule>
    <cfRule type="cellIs" dxfId="431" priority="397" operator="equal">
      <formula>7</formula>
    </cfRule>
    <cfRule type="cellIs" dxfId="430" priority="398" operator="equal">
      <formula>6</formula>
    </cfRule>
    <cfRule type="cellIs" dxfId="429" priority="399" operator="equal">
      <formula>5</formula>
    </cfRule>
    <cfRule type="cellIs" dxfId="428" priority="400" operator="equal">
      <formula>4</formula>
    </cfRule>
    <cfRule type="cellIs" dxfId="427" priority="401" operator="equal">
      <formula>3</formula>
    </cfRule>
    <cfRule type="cellIs" dxfId="426" priority="402" operator="equal">
      <formula>2</formula>
    </cfRule>
    <cfRule type="cellIs" dxfId="425" priority="403" operator="equal">
      <formula>1</formula>
    </cfRule>
  </conditionalFormatting>
  <conditionalFormatting sqref="N113:N118">
    <cfRule type="cellIs" dxfId="424" priority="132" operator="equal">
      <formula>16</formula>
    </cfRule>
    <cfRule type="cellIs" dxfId="423" priority="133" operator="equal">
      <formula>15</formula>
    </cfRule>
    <cfRule type="cellIs" dxfId="422" priority="134" operator="equal">
      <formula>14</formula>
    </cfRule>
    <cfRule type="cellIs" dxfId="421" priority="135" operator="equal">
      <formula>13</formula>
    </cfRule>
    <cfRule type="cellIs" dxfId="420" priority="136" operator="equal">
      <formula>12</formula>
    </cfRule>
    <cfRule type="cellIs" dxfId="419" priority="137" operator="equal">
      <formula>11</formula>
    </cfRule>
    <cfRule type="cellIs" dxfId="418" priority="138" operator="equal">
      <formula>10</formula>
    </cfRule>
    <cfRule type="cellIs" dxfId="417" priority="139" operator="equal">
      <formula>9</formula>
    </cfRule>
    <cfRule type="cellIs" dxfId="416" priority="140" operator="equal">
      <formula>8</formula>
    </cfRule>
    <cfRule type="cellIs" dxfId="415" priority="141" operator="equal">
      <formula>7</formula>
    </cfRule>
    <cfRule type="cellIs" dxfId="414" priority="142" operator="equal">
      <formula>6</formula>
    </cfRule>
    <cfRule type="cellIs" dxfId="413" priority="143" operator="equal">
      <formula>5</formula>
    </cfRule>
    <cfRule type="cellIs" dxfId="412" priority="144" operator="equal">
      <formula>4</formula>
    </cfRule>
    <cfRule type="cellIs" dxfId="411" priority="145" operator="equal">
      <formula>3</formula>
    </cfRule>
    <cfRule type="cellIs" dxfId="410" priority="146" operator="equal">
      <formula>2</formula>
    </cfRule>
    <cfRule type="cellIs" dxfId="409" priority="147" operator="equal">
      <formula>1</formula>
    </cfRule>
  </conditionalFormatting>
  <conditionalFormatting sqref="N112">
    <cfRule type="cellIs" dxfId="408" priority="116" operator="equal">
      <formula>16</formula>
    </cfRule>
    <cfRule type="cellIs" dxfId="407" priority="117" operator="equal">
      <formula>15</formula>
    </cfRule>
    <cfRule type="cellIs" dxfId="406" priority="118" operator="equal">
      <formula>14</formula>
    </cfRule>
    <cfRule type="cellIs" dxfId="405" priority="119" operator="equal">
      <formula>13</formula>
    </cfRule>
    <cfRule type="cellIs" dxfId="404" priority="120" operator="equal">
      <formula>12</formula>
    </cfRule>
    <cfRule type="cellIs" dxfId="403" priority="121" operator="equal">
      <formula>11</formula>
    </cfRule>
    <cfRule type="cellIs" dxfId="402" priority="122" operator="equal">
      <formula>10</formula>
    </cfRule>
    <cfRule type="cellIs" dxfId="401" priority="123" operator="equal">
      <formula>9</formula>
    </cfRule>
    <cfRule type="cellIs" dxfId="400" priority="124" operator="equal">
      <formula>8</formula>
    </cfRule>
    <cfRule type="cellIs" dxfId="399" priority="125" operator="equal">
      <formula>7</formula>
    </cfRule>
    <cfRule type="cellIs" dxfId="398" priority="126" operator="equal">
      <formula>6</formula>
    </cfRule>
    <cfRule type="cellIs" dxfId="397" priority="127" operator="equal">
      <formula>5</formula>
    </cfRule>
    <cfRule type="cellIs" dxfId="396" priority="128" operator="equal">
      <formula>4</formula>
    </cfRule>
    <cfRule type="cellIs" dxfId="395" priority="129" operator="equal">
      <formula>3</formula>
    </cfRule>
    <cfRule type="cellIs" dxfId="394" priority="130" operator="equal">
      <formula>2</formula>
    </cfRule>
    <cfRule type="cellIs" dxfId="393" priority="131" operator="equal">
      <formula>1</formula>
    </cfRule>
  </conditionalFormatting>
  <conditionalFormatting sqref="N111">
    <cfRule type="cellIs" dxfId="392" priority="100" operator="equal">
      <formula>16</formula>
    </cfRule>
    <cfRule type="cellIs" dxfId="391" priority="101" operator="equal">
      <formula>15</formula>
    </cfRule>
    <cfRule type="cellIs" dxfId="390" priority="102" operator="equal">
      <formula>14</formula>
    </cfRule>
    <cfRule type="cellIs" dxfId="389" priority="103" operator="equal">
      <formula>13</formula>
    </cfRule>
    <cfRule type="cellIs" dxfId="388" priority="104" operator="equal">
      <formula>12</formula>
    </cfRule>
    <cfRule type="cellIs" dxfId="387" priority="105" operator="equal">
      <formula>11</formula>
    </cfRule>
    <cfRule type="cellIs" dxfId="386" priority="106" operator="equal">
      <formula>10</formula>
    </cfRule>
    <cfRule type="cellIs" dxfId="385" priority="107" operator="equal">
      <formula>9</formula>
    </cfRule>
    <cfRule type="cellIs" dxfId="384" priority="108" operator="equal">
      <formula>8</formula>
    </cfRule>
    <cfRule type="cellIs" dxfId="383" priority="109" operator="equal">
      <formula>7</formula>
    </cfRule>
    <cfRule type="cellIs" dxfId="382" priority="110" operator="equal">
      <formula>6</formula>
    </cfRule>
    <cfRule type="cellIs" dxfId="381" priority="111" operator="equal">
      <formula>5</formula>
    </cfRule>
    <cfRule type="cellIs" dxfId="380" priority="112" operator="equal">
      <formula>4</formula>
    </cfRule>
    <cfRule type="cellIs" dxfId="379" priority="113" operator="equal">
      <formula>3</formula>
    </cfRule>
    <cfRule type="cellIs" dxfId="378" priority="114" operator="equal">
      <formula>2</formula>
    </cfRule>
    <cfRule type="cellIs" dxfId="377" priority="115" operator="equal">
      <formula>1</formula>
    </cfRule>
  </conditionalFormatting>
  <conditionalFormatting sqref="N110">
    <cfRule type="cellIs" dxfId="376" priority="68" operator="equal">
      <formula>16</formula>
    </cfRule>
    <cfRule type="cellIs" dxfId="375" priority="69" operator="equal">
      <formula>15</formula>
    </cfRule>
    <cfRule type="cellIs" dxfId="374" priority="70" operator="equal">
      <formula>14</formula>
    </cfRule>
    <cfRule type="cellIs" dxfId="373" priority="71" operator="equal">
      <formula>13</formula>
    </cfRule>
    <cfRule type="cellIs" dxfId="372" priority="72" operator="equal">
      <formula>12</formula>
    </cfRule>
    <cfRule type="cellIs" dxfId="371" priority="73" operator="equal">
      <formula>11</formula>
    </cfRule>
    <cfRule type="cellIs" dxfId="370" priority="74" operator="equal">
      <formula>10</formula>
    </cfRule>
    <cfRule type="cellIs" dxfId="369" priority="75" operator="equal">
      <formula>9</formula>
    </cfRule>
    <cfRule type="cellIs" dxfId="368" priority="76" operator="equal">
      <formula>8</formula>
    </cfRule>
    <cfRule type="cellIs" dxfId="367" priority="77" operator="equal">
      <formula>7</formula>
    </cfRule>
    <cfRule type="cellIs" dxfId="366" priority="78" operator="equal">
      <formula>6</formula>
    </cfRule>
    <cfRule type="cellIs" dxfId="365" priority="79" operator="equal">
      <formula>5</formula>
    </cfRule>
    <cfRule type="cellIs" dxfId="364" priority="80" operator="equal">
      <formula>4</formula>
    </cfRule>
    <cfRule type="cellIs" dxfId="363" priority="81" operator="equal">
      <formula>3</formula>
    </cfRule>
    <cfRule type="cellIs" dxfId="362" priority="82" operator="equal">
      <formula>2</formula>
    </cfRule>
    <cfRule type="cellIs" dxfId="361" priority="83" operator="equal">
      <formula>1</formula>
    </cfRule>
  </conditionalFormatting>
  <conditionalFormatting sqref="N6:N26">
    <cfRule type="cellIs" dxfId="360" priority="36" operator="equal">
      <formula>16</formula>
    </cfRule>
    <cfRule type="cellIs" dxfId="359" priority="37" operator="equal">
      <formula>15</formula>
    </cfRule>
    <cfRule type="cellIs" dxfId="358" priority="38" operator="equal">
      <formula>14</formula>
    </cfRule>
    <cfRule type="cellIs" dxfId="357" priority="39" operator="equal">
      <formula>13</formula>
    </cfRule>
    <cfRule type="cellIs" dxfId="356" priority="40" operator="equal">
      <formula>12</formula>
    </cfRule>
    <cfRule type="cellIs" dxfId="355" priority="41" operator="equal">
      <formula>11</formula>
    </cfRule>
    <cfRule type="cellIs" dxfId="354" priority="42" operator="equal">
      <formula>10</formula>
    </cfRule>
    <cfRule type="cellIs" dxfId="353" priority="43" operator="equal">
      <formula>9</formula>
    </cfRule>
    <cfRule type="cellIs" dxfId="352" priority="44" operator="equal">
      <formula>8</formula>
    </cfRule>
    <cfRule type="cellIs" dxfId="351" priority="45" operator="equal">
      <formula>7</formula>
    </cfRule>
    <cfRule type="cellIs" dxfId="350" priority="46" operator="equal">
      <formula>6</formula>
    </cfRule>
    <cfRule type="cellIs" dxfId="349" priority="47" operator="equal">
      <formula>5</formula>
    </cfRule>
    <cfRule type="cellIs" dxfId="348" priority="48" operator="equal">
      <formula>4</formula>
    </cfRule>
    <cfRule type="cellIs" dxfId="347" priority="49" operator="equal">
      <formula>3</formula>
    </cfRule>
    <cfRule type="cellIs" dxfId="346" priority="50" operator="equal">
      <formula>2</formula>
    </cfRule>
    <cfRule type="cellIs" dxfId="345" priority="51" operator="equal">
      <formula>1</formula>
    </cfRule>
  </conditionalFormatting>
  <conditionalFormatting sqref="N91:N104">
    <cfRule type="cellIs" dxfId="344" priority="20" operator="equal">
      <formula>16</formula>
    </cfRule>
    <cfRule type="cellIs" dxfId="343" priority="21" operator="equal">
      <formula>15</formula>
    </cfRule>
    <cfRule type="cellIs" dxfId="342" priority="22" operator="equal">
      <formula>14</formula>
    </cfRule>
    <cfRule type="cellIs" dxfId="341" priority="23" operator="equal">
      <formula>13</formula>
    </cfRule>
    <cfRule type="cellIs" dxfId="340" priority="24" operator="equal">
      <formula>12</formula>
    </cfRule>
    <cfRule type="cellIs" dxfId="339" priority="25" operator="equal">
      <formula>11</formula>
    </cfRule>
    <cfRule type="cellIs" dxfId="338" priority="26" operator="equal">
      <formula>10</formula>
    </cfRule>
    <cfRule type="cellIs" dxfId="337" priority="27" operator="equal">
      <formula>9</formula>
    </cfRule>
    <cfRule type="cellIs" dxfId="336" priority="28" operator="equal">
      <formula>8</formula>
    </cfRule>
    <cfRule type="cellIs" dxfId="335" priority="29" operator="equal">
      <formula>7</formula>
    </cfRule>
    <cfRule type="cellIs" dxfId="334" priority="30" operator="equal">
      <formula>6</formula>
    </cfRule>
    <cfRule type="cellIs" dxfId="333" priority="31" operator="equal">
      <formula>5</formula>
    </cfRule>
    <cfRule type="cellIs" dxfId="332" priority="32" operator="equal">
      <formula>4</formula>
    </cfRule>
    <cfRule type="cellIs" dxfId="331" priority="33" operator="equal">
      <formula>3</formula>
    </cfRule>
    <cfRule type="cellIs" dxfId="330" priority="34" operator="equal">
      <formula>2</formula>
    </cfRule>
    <cfRule type="cellIs" dxfId="329" priority="35" operator="equal">
      <formula>1</formula>
    </cfRule>
  </conditionalFormatting>
  <conditionalFormatting sqref="N105:N109">
    <cfRule type="cellIs" dxfId="328" priority="4" operator="equal">
      <formula>16</formula>
    </cfRule>
    <cfRule type="cellIs" dxfId="327" priority="5" operator="equal">
      <formula>15</formula>
    </cfRule>
    <cfRule type="cellIs" dxfId="326" priority="6" operator="equal">
      <formula>14</formula>
    </cfRule>
    <cfRule type="cellIs" dxfId="325" priority="7" operator="equal">
      <formula>13</formula>
    </cfRule>
    <cfRule type="cellIs" dxfId="324" priority="8" operator="equal">
      <formula>12</formula>
    </cfRule>
    <cfRule type="cellIs" dxfId="323" priority="9" operator="equal">
      <formula>11</formula>
    </cfRule>
    <cfRule type="cellIs" dxfId="322" priority="10" operator="equal">
      <formula>10</formula>
    </cfRule>
    <cfRule type="cellIs" dxfId="321" priority="11" operator="equal">
      <formula>9</formula>
    </cfRule>
    <cfRule type="cellIs" dxfId="320" priority="12" operator="equal">
      <formula>8</formula>
    </cfRule>
    <cfRule type="cellIs" dxfId="319" priority="13" operator="equal">
      <formula>7</formula>
    </cfRule>
    <cfRule type="cellIs" dxfId="318" priority="14" operator="equal">
      <formula>6</formula>
    </cfRule>
    <cfRule type="cellIs" dxfId="317" priority="15" operator="equal">
      <formula>5</formula>
    </cfRule>
    <cfRule type="cellIs" dxfId="316" priority="16" operator="equal">
      <formula>4</formula>
    </cfRule>
    <cfRule type="cellIs" dxfId="315" priority="17" operator="equal">
      <formula>3</formula>
    </cfRule>
    <cfRule type="cellIs" dxfId="314" priority="18" operator="equal">
      <formula>2</formula>
    </cfRule>
    <cfRule type="cellIs" dxfId="313" priority="19" operator="equal">
      <formula>1</formula>
    </cfRule>
  </conditionalFormatting>
  <conditionalFormatting sqref="R31:T31">
    <cfRule type="cellIs" dxfId="312" priority="3" operator="greaterThan">
      <formula>0</formula>
    </cfRule>
  </conditionalFormatting>
  <conditionalFormatting sqref="R32:T32">
    <cfRule type="cellIs" dxfId="311" priority="2" operator="greaterThan">
      <formula>0</formula>
    </cfRule>
  </conditionalFormatting>
  <conditionalFormatting sqref="R30:T30">
    <cfRule type="cellIs" dxfId="31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19" sqref="M19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ZAOLO: 59107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7.5080846824408465E-2</v>
      </c>
      <c r="C6" s="102">
        <f>IF([1]Summ!$I1044="",0,[1]Summ!$I1044)</f>
        <v>0</v>
      </c>
      <c r="D6" s="24">
        <f t="shared" ref="D6:D29" si="0">(B6+C6)</f>
        <v>7.5080846824408465E-2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1.5016169364881694E-2</v>
      </c>
      <c r="J6" s="24">
        <f t="shared" ref="J6:J13" si="3">IF(I$32&lt;=1+I$131,I6,B6*H6+J$33*(I6-B6*H6))</f>
        <v>1.5016169364881694E-2</v>
      </c>
      <c r="K6" s="22">
        <f t="shared" ref="K6:K31" si="4">B6</f>
        <v>7.5080846824408465E-2</v>
      </c>
      <c r="L6" s="22">
        <f t="shared" ref="L6:L29" si="5">IF(K6="","",K6*H6)</f>
        <v>1.5016169364881694E-2</v>
      </c>
      <c r="M6" s="225">
        <f t="shared" ref="M6:M31" si="6">J6</f>
        <v>1.5016169364881694E-2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6.0064677459526775E-2</v>
      </c>
      <c r="Z6" s="156">
        <f>Poor!Z6</f>
        <v>0.17</v>
      </c>
      <c r="AA6" s="121">
        <f>$M6*Z6*4</f>
        <v>1.0210995168119552E-2</v>
      </c>
      <c r="AB6" s="156">
        <f>Poor!AB6</f>
        <v>0.17</v>
      </c>
      <c r="AC6" s="121">
        <f t="shared" ref="AC6:AC29" si="7">$M6*AB6*4</f>
        <v>1.0210995168119552E-2</v>
      </c>
      <c r="AD6" s="156">
        <f>Poor!AD6</f>
        <v>0.33</v>
      </c>
      <c r="AE6" s="121">
        <f t="shared" ref="AE6:AE29" si="8">$M6*AD6*4</f>
        <v>1.9821343561643837E-2</v>
      </c>
      <c r="AF6" s="122">
        <f>1-SUM(Z6,AB6,AD6)</f>
        <v>0.32999999999999996</v>
      </c>
      <c r="AG6" s="121">
        <f>$M6*AF6*4</f>
        <v>1.9821343561643834E-2</v>
      </c>
      <c r="AH6" s="123">
        <f>SUM(Z6,AB6,AD6,AF6)</f>
        <v>1</v>
      </c>
      <c r="AI6" s="183">
        <f>SUM(AA6,AC6,AE6,AG6)/4</f>
        <v>1.5016169364881694E-2</v>
      </c>
      <c r="AJ6" s="120">
        <f>(AA6+AC6)/2</f>
        <v>1.0210995168119552E-2</v>
      </c>
      <c r="AK6" s="119">
        <f>(AE6+AG6)/2</f>
        <v>1.9821343561643834E-2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3.7540423412204232E-2</v>
      </c>
      <c r="C7" s="102">
        <f>IF([1]Summ!$I1045="",0,[1]Summ!$I1045)</f>
        <v>0</v>
      </c>
      <c r="D7" s="24">
        <f t="shared" si="0"/>
        <v>3.7540423412204232E-2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7.5080846824408468E-3</v>
      </c>
      <c r="J7" s="24">
        <f t="shared" si="3"/>
        <v>7.5080846824408468E-3</v>
      </c>
      <c r="K7" s="22">
        <f t="shared" si="4"/>
        <v>3.7540423412204232E-2</v>
      </c>
      <c r="L7" s="22">
        <f t="shared" si="5"/>
        <v>7.5080846824408468E-3</v>
      </c>
      <c r="M7" s="225">
        <f t="shared" si="6"/>
        <v>7.5080846824408468E-3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5544.0517802595668</v>
      </c>
      <c r="S7" s="223">
        <f>IF($B$81=0,0,(SUMIF($N$6:$N$28,$U7,L$6:L$28)+SUMIF($N$91:$N$118,$U7,L$91:L$118))*$I$83*Poor!$B$81/$B$81)</f>
        <v>1510.1417363129053</v>
      </c>
      <c r="T7" s="223">
        <f>IF($B$81=0,0,(SUMIF($N$6:$N$28,$U7,M$6:M$28)+SUMIF($N$91:$N$118,$U7,M$91:M$118))*$I$83*Poor!$B$81/$B$81)</f>
        <v>1513.1950111658098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3.0032338729763387E-2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3.0032338729763387E-2</v>
      </c>
      <c r="AH7" s="123">
        <f t="shared" ref="AH7:AH30" si="12">SUM(Z7,AB7,AD7,AF7)</f>
        <v>1</v>
      </c>
      <c r="AI7" s="183">
        <f t="shared" ref="AI7:AI30" si="13">SUM(AA7,AC7,AE7,AG7)/4</f>
        <v>7.5080846824408468E-3</v>
      </c>
      <c r="AJ7" s="120">
        <f t="shared" ref="AJ7:AJ31" si="14">(AA7+AC7)/2</f>
        <v>0</v>
      </c>
      <c r="AK7" s="119">
        <f t="shared" ref="AK7:AK31" si="15">(AE7+AG7)/2</f>
        <v>1.5016169364881694E-2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4.8790239726027397E-2</v>
      </c>
      <c r="C8" s="102">
        <f>IF([1]Summ!$I1046="",0,[1]Summ!$I1046)</f>
        <v>0</v>
      </c>
      <c r="D8" s="24">
        <f t="shared" si="0"/>
        <v>4.8790239726027397E-2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9.7580479452054805E-3</v>
      </c>
      <c r="J8" s="24">
        <f t="shared" si="3"/>
        <v>9.7580479452054805E-3</v>
      </c>
      <c r="K8" s="22">
        <f t="shared" si="4"/>
        <v>4.8790239726027397E-2</v>
      </c>
      <c r="L8" s="22">
        <f t="shared" si="5"/>
        <v>9.7580479452054805E-3</v>
      </c>
      <c r="M8" s="225">
        <f t="shared" si="6"/>
        <v>9.7580479452054805E-3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0</v>
      </c>
      <c r="S8" s="223">
        <f>IF($B$81=0,0,(SUMIF($N$6:$N$28,$U8,L$6:L$28)+SUMIF($N$91:$N$118,$U8,L$91:L$118))*$I$83*Poor!$B$81/$B$81)</f>
        <v>0</v>
      </c>
      <c r="T8" s="223">
        <f>IF($B$81=0,0,(SUMIF($N$6:$N$28,$U8,M$6:M$28)+SUMIF($N$91:$N$118,$U8,M$91:M$118))*$I$83*Poor!$B$81/$B$81)</f>
        <v>0</v>
      </c>
      <c r="U8" s="224">
        <v>2</v>
      </c>
      <c r="V8" s="56"/>
      <c r="W8" s="115"/>
      <c r="X8" s="118">
        <f>Poor!X8</f>
        <v>1</v>
      </c>
      <c r="Y8" s="183">
        <f t="shared" si="9"/>
        <v>3.9032191780821922E-2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3.9032191780821922E-2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9.7580479452054805E-3</v>
      </c>
      <c r="AJ8" s="120">
        <f t="shared" si="14"/>
        <v>1.9516095890410961E-2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101">
        <f>IF([1]Summ!$H1047="",0,[1]Summ!$H1047)</f>
        <v>2.8333333333333335E-2</v>
      </c>
      <c r="C9" s="102">
        <f>IF([1]Summ!$I1047="",0,[1]Summ!$I1047)</f>
        <v>0</v>
      </c>
      <c r="D9" s="24">
        <f t="shared" si="0"/>
        <v>2.8333333333333335E-2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5.6666666666666671E-3</v>
      </c>
      <c r="J9" s="24">
        <f t="shared" si="3"/>
        <v>5.6666666666666671E-3</v>
      </c>
      <c r="K9" s="22">
        <f t="shared" si="4"/>
        <v>2.8333333333333335E-2</v>
      </c>
      <c r="L9" s="22">
        <f t="shared" si="5"/>
        <v>5.6666666666666671E-3</v>
      </c>
      <c r="M9" s="225">
        <f t="shared" si="6"/>
        <v>5.6666666666666671E-3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3960.4796259837021</v>
      </c>
      <c r="S9" s="223">
        <f>IF($B$81=0,0,(SUMIF($N$6:$N$28,$U9,L$6:L$28)+SUMIF($N$91:$N$118,$U9,L$91:L$118))*$I$83*Poor!$B$81/$B$81)</f>
        <v>875.16167761823647</v>
      </c>
      <c r="T9" s="223">
        <f>IF($B$81=0,0,(SUMIF($N$6:$N$28,$U9,M$6:M$28)+SUMIF($N$91:$N$118,$U9,M$91:M$118))*$I$83*Poor!$B$81/$B$81)</f>
        <v>875.16167761823647</v>
      </c>
      <c r="U9" s="224">
        <v>3</v>
      </c>
      <c r="V9" s="56"/>
      <c r="W9" s="115"/>
      <c r="X9" s="118">
        <f>Poor!X9</f>
        <v>1</v>
      </c>
      <c r="Y9" s="183">
        <f t="shared" si="9"/>
        <v>2.2666666666666668E-2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2.2666666666666668E-2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5.6666666666666671E-3</v>
      </c>
      <c r="AJ9" s="120">
        <f t="shared" si="14"/>
        <v>1.1333333333333334E-2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f>IF([1]Summ!$H1048="",0,[1]Summ!$H1048)</f>
        <v>0.10514794520547943</v>
      </c>
      <c r="C10" s="102">
        <f>IF([1]Summ!$I1048="",0,[1]Summ!$I1048)</f>
        <v>0</v>
      </c>
      <c r="D10" s="24">
        <f t="shared" si="0"/>
        <v>0.10514794520547943</v>
      </c>
      <c r="E10" s="75">
        <f>Poor!E10</f>
        <v>0.3</v>
      </c>
      <c r="H10" s="24">
        <f t="shared" si="1"/>
        <v>0.3</v>
      </c>
      <c r="I10" s="22">
        <f t="shared" si="2"/>
        <v>3.1544383561643831E-2</v>
      </c>
      <c r="J10" s="24">
        <f t="shared" si="3"/>
        <v>3.1544383561643831E-2</v>
      </c>
      <c r="K10" s="22">
        <f t="shared" si="4"/>
        <v>0.10514794520547943</v>
      </c>
      <c r="L10" s="22">
        <f t="shared" si="5"/>
        <v>3.1544383561643831E-2</v>
      </c>
      <c r="M10" s="225">
        <f t="shared" si="6"/>
        <v>3.1544383561643831E-2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0.12617753424657532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0.12617753424657532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3.1544383561643831E-2</v>
      </c>
      <c r="AJ10" s="120">
        <f t="shared" si="14"/>
        <v>6.3088767123287662E-2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4.9098007471980072E-2</v>
      </c>
      <c r="C11" s="102">
        <f>IF([1]Summ!$I1049="",0,[1]Summ!$I1049)</f>
        <v>0</v>
      </c>
      <c r="D11" s="24">
        <f t="shared" si="0"/>
        <v>4.9098007471980072E-2</v>
      </c>
      <c r="E11" s="75">
        <f>Poor!E11</f>
        <v>0.2</v>
      </c>
      <c r="H11" s="24">
        <f t="shared" si="1"/>
        <v>0.2</v>
      </c>
      <c r="I11" s="22">
        <f t="shared" si="2"/>
        <v>9.8196014943960144E-3</v>
      </c>
      <c r="J11" s="24">
        <f t="shared" si="3"/>
        <v>9.8196014943960144E-3</v>
      </c>
      <c r="K11" s="22">
        <f t="shared" si="4"/>
        <v>4.9098007471980072E-2</v>
      </c>
      <c r="L11" s="22">
        <f t="shared" si="5"/>
        <v>9.8196014943960144E-3</v>
      </c>
      <c r="M11" s="225">
        <f t="shared" si="6"/>
        <v>9.8196014943960144E-3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16178.398831887675</v>
      </c>
      <c r="S11" s="223">
        <f>IF($B$81=0,0,(SUMIF($N$6:$N$28,$U11,L$6:L$28)+SUMIF($N$91:$N$118,$U11,L$91:L$118))*$I$83*Poor!$B$81/$B$81)</f>
        <v>6391.6666666666661</v>
      </c>
      <c r="T11" s="223">
        <f>IF($B$81=0,0,(SUMIF($N$6:$N$28,$U11,M$6:M$28)+SUMIF($N$91:$N$118,$U11,M$91:M$118))*$I$83*Poor!$B$81/$B$81)</f>
        <v>6416.6561495930036</v>
      </c>
      <c r="U11" s="224">
        <v>5</v>
      </c>
      <c r="V11" s="56"/>
      <c r="W11" s="115"/>
      <c r="X11" s="118">
        <f>Poor!X11</f>
        <v>1</v>
      </c>
      <c r="Y11" s="183">
        <f t="shared" si="9"/>
        <v>3.9278405977584058E-2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3.9278405977584058E-2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9.8196014943960144E-3</v>
      </c>
      <c r="AJ11" s="120">
        <f t="shared" si="14"/>
        <v>1.9639202988792029E-2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Sweetpotatoes: no. local meas.</v>
      </c>
      <c r="B12" s="101">
        <f>IF([1]Summ!$H1050="",0,[1]Summ!$H1050)</f>
        <v>2.215927770859278E-2</v>
      </c>
      <c r="C12" s="102">
        <f>IF([1]Summ!$I1050="",0,[1]Summ!$I1050)</f>
        <v>5.5398194271481897E-3</v>
      </c>
      <c r="D12" s="24">
        <f t="shared" si="0"/>
        <v>2.7699097135740969E-2</v>
      </c>
      <c r="E12" s="75">
        <f>Poor!E12</f>
        <v>0.2</v>
      </c>
      <c r="H12" s="24">
        <f t="shared" si="1"/>
        <v>0.2</v>
      </c>
      <c r="I12" s="22">
        <f t="shared" si="2"/>
        <v>5.5398194271481941E-3</v>
      </c>
      <c r="J12" s="24">
        <f t="shared" si="3"/>
        <v>4.5444824349983228E-3</v>
      </c>
      <c r="K12" s="22">
        <f t="shared" si="4"/>
        <v>2.215927770859278E-2</v>
      </c>
      <c r="L12" s="22">
        <f t="shared" si="5"/>
        <v>4.4318555417185565E-3</v>
      </c>
      <c r="M12" s="225">
        <f t="shared" si="6"/>
        <v>4.5444824349983228E-3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364.60684145084258</v>
      </c>
      <c r="S12" s="223">
        <f>IF($B$81=0,0,(SUMIF($N$6:$N$28,$U12,L$6:L$28)+SUMIF($N$91:$N$118,$U12,L$91:L$118))*$I$83*Poor!$B$81/$B$81)</f>
        <v>402.84254076417614</v>
      </c>
      <c r="T12" s="223">
        <f>IF($B$81=0,0,(SUMIF($N$6:$N$28,$U12,M$6:M$28)+SUMIF($N$91:$N$118,$U12,M$91:M$118))*$I$83*Poor!$B$81/$B$81)</f>
        <v>413.07999174156134</v>
      </c>
      <c r="U12" s="224">
        <v>6</v>
      </c>
      <c r="V12" s="56"/>
      <c r="W12" s="117"/>
      <c r="X12" s="118"/>
      <c r="Y12" s="183">
        <f t="shared" si="9"/>
        <v>1.8177929739993291E-2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1.2179212925795506E-2</v>
      </c>
      <c r="AF12" s="122">
        <f>1-SUM(Z12,AB12,AD12)</f>
        <v>0.32999999999999996</v>
      </c>
      <c r="AG12" s="121">
        <f>$M12*AF12*4</f>
        <v>5.998716814197785E-3</v>
      </c>
      <c r="AH12" s="123">
        <f t="shared" si="12"/>
        <v>1</v>
      </c>
      <c r="AI12" s="183">
        <f t="shared" si="13"/>
        <v>4.5444824349983228E-3</v>
      </c>
      <c r="AJ12" s="120">
        <f t="shared" si="14"/>
        <v>0</v>
      </c>
      <c r="AK12" s="119">
        <f t="shared" si="15"/>
        <v>9.0889648699966456E-3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Cabbage: no. local meas</v>
      </c>
      <c r="B13" s="101">
        <f>IF([1]Summ!$H1051="",0,[1]Summ!$H1051)</f>
        <v>1.665566625155666E-3</v>
      </c>
      <c r="C13" s="102">
        <f>IF([1]Summ!$I1051="",0,[1]Summ!$I1051)</f>
        <v>0</v>
      </c>
      <c r="D13" s="24">
        <f t="shared" si="0"/>
        <v>1.665566625155666E-3</v>
      </c>
      <c r="E13" s="75">
        <f>Poor!E13</f>
        <v>0.2</v>
      </c>
      <c r="H13" s="24">
        <f t="shared" si="1"/>
        <v>0.2</v>
      </c>
      <c r="I13" s="22">
        <f t="shared" si="2"/>
        <v>3.331133250311332E-4</v>
      </c>
      <c r="J13" s="24">
        <f t="shared" si="3"/>
        <v>3.331133250311332E-4</v>
      </c>
      <c r="K13" s="22">
        <f t="shared" si="4"/>
        <v>1.665566625155666E-3</v>
      </c>
      <c r="L13" s="22">
        <f t="shared" si="5"/>
        <v>3.331133250311332E-4</v>
      </c>
      <c r="M13" s="226">
        <f t="shared" si="6"/>
        <v>3.331133250311332E-4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1.3324533001245328E-3</v>
      </c>
      <c r="Z13" s="156">
        <f>Poor!Z13</f>
        <v>1</v>
      </c>
      <c r="AA13" s="121">
        <f>$M13*Z13*4</f>
        <v>1.3324533001245328E-3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3.331133250311332E-4</v>
      </c>
      <c r="AJ13" s="120">
        <f t="shared" si="14"/>
        <v>6.662266500622664E-4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root crops: no. local meas Potatoes</v>
      </c>
      <c r="B14" s="101">
        <f>IF([1]Summ!$H1052="",0,[1]Summ!$H1052)</f>
        <v>1.086204510862045E-2</v>
      </c>
      <c r="C14" s="102">
        <f>IF([1]Summ!$I1052="",0,[1]Summ!$I1052)</f>
        <v>0</v>
      </c>
      <c r="D14" s="24">
        <f t="shared" si="0"/>
        <v>1.086204510862045E-2</v>
      </c>
      <c r="E14" s="75">
        <f>Poor!E14</f>
        <v>0.2</v>
      </c>
      <c r="F14" s="22"/>
      <c r="H14" s="24">
        <f t="shared" si="1"/>
        <v>0.2</v>
      </c>
      <c r="I14" s="22">
        <f t="shared" si="2"/>
        <v>2.1724090217240901E-3</v>
      </c>
      <c r="J14" s="24">
        <f>IF(I$32&lt;=1+I131,I14,B14*H14+J$33*(I14-B14*H14))</f>
        <v>2.1724090217240901E-3</v>
      </c>
      <c r="K14" s="22">
        <f t="shared" si="4"/>
        <v>1.086204510862045E-2</v>
      </c>
      <c r="L14" s="22">
        <f t="shared" si="5"/>
        <v>2.1724090217240901E-3</v>
      </c>
      <c r="M14" s="226">
        <f t="shared" si="6"/>
        <v>2.1724090217240901E-3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59735.626456200647</v>
      </c>
      <c r="S14" s="223">
        <f>IF($B$81=0,0,(SUMIF($N$6:$N$28,$U14,L$6:L$28)+SUMIF($N$91:$N$118,$U14,L$91:L$118))*$I$83*Poor!$B$81/$B$81)</f>
        <v>37759.999999999993</v>
      </c>
      <c r="T14" s="223">
        <f>IF($B$81=0,0,(SUMIF($N$6:$N$28,$U14,M$6:M$28)+SUMIF($N$91:$N$118,$U14,M$91:M$118))*$I$83*Poor!$B$81/$B$81)</f>
        <v>37759.999999999993</v>
      </c>
      <c r="U14" s="224">
        <v>8</v>
      </c>
      <c r="V14" s="56"/>
      <c r="W14" s="110"/>
      <c r="X14" s="118"/>
      <c r="Y14" s="183">
        <f>M14*4</f>
        <v>8.6896360868963605E-3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8.6896360868963605E-3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2.1724090217240901E-3</v>
      </c>
      <c r="AJ14" s="120">
        <f t="shared" si="14"/>
        <v>4.3448180434481802E-3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Spinach (vegetables):</v>
      </c>
      <c r="B15" s="101">
        <f>IF([1]Summ!$H1053="",0,[1]Summ!$H1053)</f>
        <v>4.0473225404732251E-3</v>
      </c>
      <c r="C15" s="102">
        <f>IF([1]Summ!$I1053="",0,[1]Summ!$I1053)</f>
        <v>0</v>
      </c>
      <c r="D15" s="24">
        <f t="shared" si="0"/>
        <v>4.0473225404732251E-3</v>
      </c>
      <c r="E15" s="75">
        <f>Poor!E15</f>
        <v>0.2</v>
      </c>
      <c r="F15" s="22"/>
      <c r="H15" s="24">
        <f t="shared" si="1"/>
        <v>0.2</v>
      </c>
      <c r="I15" s="22">
        <f t="shared" si="2"/>
        <v>8.0946450809464511E-4</v>
      </c>
      <c r="J15" s="24">
        <f>IF(I$32&lt;=1+I131,I15,B15*H15+J$33*(I15-B15*H15))</f>
        <v>8.0946450809464511E-4</v>
      </c>
      <c r="K15" s="22">
        <f t="shared" si="4"/>
        <v>4.0473225404732251E-3</v>
      </c>
      <c r="L15" s="22">
        <f t="shared" si="5"/>
        <v>8.0946450809464511E-4</v>
      </c>
      <c r="M15" s="227">
        <f t="shared" si="6"/>
        <v>8.0946450809464511E-4</v>
      </c>
      <c r="N15" s="230">
        <v>1</v>
      </c>
      <c r="O15" s="2"/>
      <c r="P15" s="22"/>
      <c r="Q15" s="59" t="s">
        <v>126</v>
      </c>
      <c r="R15" s="223">
        <f>IF($B$81=0,0,(SUMIF($N$6:$N$28,$U15,K$6:K$28)+SUMIF($N$91:$N$118,$U15,K$91:K$118))*$B$83*$H$84*Poor!$B$81/$B$81)</f>
        <v>3318.6459142333697</v>
      </c>
      <c r="S15" s="223">
        <f>IF($B$81=0,0,(SUMIF($N$6:$N$28,$U15,L$6:L$28)+SUMIF($N$91:$N$118,$U15,L$91:L$118))*$I$83*Poor!$B$81/$B$81)</f>
        <v>2466.6666666666665</v>
      </c>
      <c r="T15" s="223">
        <f>IF($B$81=0,0,(SUMIF($N$6:$N$28,$U15,M$6:M$28)+SUMIF($N$91:$N$118,$U15,M$91:M$118))*$I$83*Poor!$B$81/$B$81)</f>
        <v>2466.6666666666665</v>
      </c>
      <c r="U15" s="224">
        <v>9</v>
      </c>
      <c r="V15" s="56"/>
      <c r="W15" s="110"/>
      <c r="X15" s="118"/>
      <c r="Y15" s="183">
        <f t="shared" si="9"/>
        <v>3.2378580323785804E-3</v>
      </c>
      <c r="Z15" s="156">
        <f>Poor!Z15</f>
        <v>0.25</v>
      </c>
      <c r="AA15" s="121">
        <f t="shared" si="16"/>
        <v>8.0946450809464511E-4</v>
      </c>
      <c r="AB15" s="156">
        <f>Poor!AB15</f>
        <v>0.25</v>
      </c>
      <c r="AC15" s="121">
        <f t="shared" si="7"/>
        <v>8.0946450809464511E-4</v>
      </c>
      <c r="AD15" s="156">
        <f>Poor!AD15</f>
        <v>0.25</v>
      </c>
      <c r="AE15" s="121">
        <f t="shared" si="8"/>
        <v>8.0946450809464511E-4</v>
      </c>
      <c r="AF15" s="122">
        <f t="shared" si="10"/>
        <v>0.25</v>
      </c>
      <c r="AG15" s="121">
        <f t="shared" si="11"/>
        <v>8.0946450809464511E-4</v>
      </c>
      <c r="AH15" s="123">
        <f t="shared" si="12"/>
        <v>1</v>
      </c>
      <c r="AI15" s="183">
        <f t="shared" si="13"/>
        <v>8.0946450809464511E-4</v>
      </c>
      <c r="AJ15" s="120">
        <f t="shared" si="14"/>
        <v>8.0946450809464511E-4</v>
      </c>
      <c r="AK15" s="119">
        <f t="shared" si="15"/>
        <v>8.0946450809464511E-4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pumpkin / butternut</v>
      </c>
      <c r="B16" s="101">
        <f>IF([1]Summ!$H1054="",0,[1]Summ!$H1054)</f>
        <v>3.7656288916562888E-3</v>
      </c>
      <c r="C16" s="102">
        <f>IF([1]Summ!$I1054="",0,[1]Summ!$I1054)</f>
        <v>0</v>
      </c>
      <c r="D16" s="24">
        <f t="shared" si="0"/>
        <v>3.7656288916562888E-3</v>
      </c>
      <c r="E16" s="75">
        <f>Poor!E16</f>
        <v>0.2</v>
      </c>
      <c r="F16" s="22"/>
      <c r="H16" s="24">
        <f t="shared" si="1"/>
        <v>0.2</v>
      </c>
      <c r="I16" s="22">
        <f t="shared" si="2"/>
        <v>7.5312577833125784E-4</v>
      </c>
      <c r="J16" s="24">
        <f>IF(I$32&lt;=1+I131,I16,B16*H16+J$33*(I16-B16*H16))</f>
        <v>7.5312577833125784E-4</v>
      </c>
      <c r="K16" s="22">
        <f t="shared" si="4"/>
        <v>3.7656288916562888E-3</v>
      </c>
      <c r="L16" s="22">
        <f t="shared" si="5"/>
        <v>7.5312577833125784E-4</v>
      </c>
      <c r="M16" s="225">
        <f t="shared" si="6"/>
        <v>7.5312577833125784E-4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3.0125031133250314E-3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3.0125031133250314E-3</v>
      </c>
      <c r="AH16" s="123">
        <f t="shared" si="12"/>
        <v>1</v>
      </c>
      <c r="AI16" s="183">
        <f t="shared" si="13"/>
        <v>7.5312577833125784E-4</v>
      </c>
      <c r="AJ16" s="120">
        <f t="shared" si="14"/>
        <v>0</v>
      </c>
      <c r="AK16" s="119">
        <f t="shared" si="15"/>
        <v>1.5062515566625157E-3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tomatoes</v>
      </c>
      <c r="B17" s="101">
        <f>IF([1]Summ!$H1055="",0,[1]Summ!$H1055)</f>
        <v>8.7173100871731002E-4</v>
      </c>
      <c r="C17" s="102">
        <f>IF([1]Summ!$I1055="",0,[1]Summ!$I1055)</f>
        <v>0</v>
      </c>
      <c r="D17" s="24">
        <f t="shared" si="0"/>
        <v>8.7173100871731002E-4</v>
      </c>
      <c r="E17" s="75">
        <f>Poor!E17</f>
        <v>0.2</v>
      </c>
      <c r="F17" s="22"/>
      <c r="H17" s="24">
        <f t="shared" si="1"/>
        <v>0.2</v>
      </c>
      <c r="I17" s="22">
        <f t="shared" si="2"/>
        <v>1.7434620174346202E-4</v>
      </c>
      <c r="J17" s="24">
        <f t="shared" ref="J17:J25" si="17">IF(I$32&lt;=1+I131,I17,B17*H17+J$33*(I17-B17*H17))</f>
        <v>1.7434620174346202E-4</v>
      </c>
      <c r="K17" s="22">
        <f t="shared" si="4"/>
        <v>8.7173100871731002E-4</v>
      </c>
      <c r="L17" s="22">
        <f t="shared" si="5"/>
        <v>1.7434620174346202E-4</v>
      </c>
      <c r="M17" s="226">
        <f t="shared" si="6"/>
        <v>1.7434620174346202E-4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45498.6354841395</v>
      </c>
      <c r="S17" s="223">
        <f>IF($B$81=0,0,(SUMIF($N$6:$N$28,$U17,L$6:L$28)+SUMIF($N$91:$N$118,$U17,L$91:L$118))*$I$83*Poor!$B$81/$B$81)</f>
        <v>35950.666666666664</v>
      </c>
      <c r="T17" s="223">
        <f>IF($B$81=0,0,(SUMIF($N$6:$N$28,$U17,M$6:M$28)+SUMIF($N$91:$N$118,$U17,M$91:M$118))*$I$83*Poor!$B$81/$B$81)</f>
        <v>35950.666666666664</v>
      </c>
      <c r="U17" s="224">
        <v>11</v>
      </c>
      <c r="V17" s="56"/>
      <c r="W17" s="110"/>
      <c r="X17" s="118"/>
      <c r="Y17" s="183">
        <f t="shared" si="9"/>
        <v>6.973848069738481E-4</v>
      </c>
      <c r="Z17" s="156">
        <f>Poor!Z17</f>
        <v>0.29409999999999997</v>
      </c>
      <c r="AA17" s="121">
        <f t="shared" si="16"/>
        <v>2.0510087173100872E-4</v>
      </c>
      <c r="AB17" s="156">
        <f>Poor!AB17</f>
        <v>0.17649999999999999</v>
      </c>
      <c r="AC17" s="121">
        <f t="shared" si="7"/>
        <v>1.2308841843088419E-4</v>
      </c>
      <c r="AD17" s="156">
        <f>Poor!AD17</f>
        <v>0.23530000000000001</v>
      </c>
      <c r="AE17" s="121">
        <f t="shared" si="8"/>
        <v>1.6409464508094647E-4</v>
      </c>
      <c r="AF17" s="122">
        <f t="shared" si="10"/>
        <v>0.29410000000000003</v>
      </c>
      <c r="AG17" s="121">
        <f t="shared" si="11"/>
        <v>2.0510087173100875E-4</v>
      </c>
      <c r="AH17" s="123">
        <f t="shared" si="12"/>
        <v>1</v>
      </c>
      <c r="AI17" s="183">
        <f t="shared" si="13"/>
        <v>1.7434620174346202E-4</v>
      </c>
      <c r="AJ17" s="120">
        <f t="shared" si="14"/>
        <v>1.6409464508094644E-4</v>
      </c>
      <c r="AK17" s="119">
        <f t="shared" si="15"/>
        <v>1.8459775840597761E-4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FISHING -- see worksheet Data 3</v>
      </c>
      <c r="B18" s="101">
        <f>IF([1]Summ!$H1056="",0,[1]Summ!$H1056)</f>
        <v>1.4859750933997508E-2</v>
      </c>
      <c r="C18" s="102">
        <f>IF([1]Summ!$I1056="",0,[1]Summ!$I1056)</f>
        <v>3.714937733499379E-3</v>
      </c>
      <c r="D18" s="24">
        <f t="shared" ref="D18:D25" si="18">(B18+C18)</f>
        <v>1.8574688667496887E-2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1.8574688667496887E-2</v>
      </c>
      <c r="J18" s="24">
        <f t="shared" si="17"/>
        <v>1.5237382282053194E-2</v>
      </c>
      <c r="K18" s="22">
        <f t="shared" ref="K18:K25" si="21">B18</f>
        <v>1.4859750933997508E-2</v>
      </c>
      <c r="L18" s="22">
        <f t="shared" ref="L18:L25" si="22">IF(K18="","",K18*H18)</f>
        <v>1.4859750933997508E-2</v>
      </c>
      <c r="M18" s="226">
        <f t="shared" ref="M18:M25" si="23">J18</f>
        <v>1.5237382282053194E-2</v>
      </c>
      <c r="N18" s="230">
        <v>6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3570.1311707779482</v>
      </c>
      <c r="S18" s="223">
        <f>IF($B$81=0,0,(SUMIF($N$6:$N$28,$U18,L$6:L$28)+SUMIF($N$91:$N$118,$U18,L$91:L$118))*$I$83*Poor!$B$81/$B$81)</f>
        <v>3944.5247543208106</v>
      </c>
      <c r="T18" s="223">
        <f>IF($B$81=0,0,(SUMIF($N$6:$N$28,$U18,M$6:M$28)+SUMIF($N$91:$N$118,$U18,M$91:M$118))*$I$83*Poor!$B$81/$B$81)</f>
        <v>3944.5247543208106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30">
        <v>6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23296.894317918257</v>
      </c>
      <c r="S20" s="223">
        <f>IF($B$81=0,0,(SUMIF($N$6:$N$28,$U20,L$6:L$28)+SUMIF($N$91:$N$118,$U20,L$91:L$118))*$I$83*Poor!$B$81/$B$81)</f>
        <v>18407.999999999996</v>
      </c>
      <c r="T20" s="223">
        <f>IF($B$81=0,0,(SUMIF($N$6:$N$28,$U20,M$6:M$28)+SUMIF($N$91:$N$118,$U20,M$91:M$118))*$I$83*Poor!$B$81/$B$81)</f>
        <v>18407.999999999996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161467.4704228515</v>
      </c>
      <c r="S23" s="179">
        <f>SUM(S7:S22)</f>
        <v>107709.67070901611</v>
      </c>
      <c r="T23" s="179">
        <f>SUM(T7:T22)</f>
        <v>107747.95091777275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50927.814592990078</v>
      </c>
      <c r="S24" s="41">
        <f>IF($B$81=0,0,(SUM(($B$70*$H$70))+((1-$D$29)*$I$83))*Poor!$B$81/$B$81)</f>
        <v>50927.814592990078</v>
      </c>
      <c r="T24" s="41">
        <f>IF($B$81=0,0,(SUM(($B$70*$H$70))+((1-$D$29)*$I$83))*Poor!$B$81/$B$81)</f>
        <v>50927.814592990078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71546.347926323433</v>
      </c>
      <c r="S25" s="41">
        <f>IF($B$81=0,0,(SUM(($B$70*$H$70),($B$71*$H$71))+((1-$D$29)*$I$83))*Poor!$B$81/$B$81)</f>
        <v>71546.347926323433</v>
      </c>
      <c r="T25" s="41">
        <f>IF($B$81=0,0,(SUM(($B$70*$H$70),($B$71*$H$71))+((1-$D$29)*$I$83))*Poor!$B$81/$B$81)</f>
        <v>71546.347926323433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0.14550264550264552</v>
      </c>
      <c r="C26" s="102">
        <f>IF([1]Summ!$I1064="",0,[1]Summ!$I1064)</f>
        <v>0</v>
      </c>
      <c r="D26" s="24">
        <f t="shared" si="0"/>
        <v>0.14550264550264552</v>
      </c>
      <c r="E26" s="75">
        <f>Poor!E26</f>
        <v>1</v>
      </c>
      <c r="F26" s="22"/>
      <c r="H26" s="24">
        <f t="shared" si="1"/>
        <v>1</v>
      </c>
      <c r="I26" s="22">
        <f t="shared" si="2"/>
        <v>0.14550264550264552</v>
      </c>
      <c r="J26" s="24">
        <f>IF(I$32&lt;=1+I131,I26,B26*H26+J$33*(I26-B26*H26))</f>
        <v>0.14550264550264552</v>
      </c>
      <c r="K26" s="22">
        <f t="shared" si="4"/>
        <v>0.14550264550264552</v>
      </c>
      <c r="L26" s="22">
        <f t="shared" si="5"/>
        <v>0.14550264550264552</v>
      </c>
      <c r="M26" s="225">
        <f t="shared" si="6"/>
        <v>0.14550264550264552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112468.74792632343</v>
      </c>
      <c r="S26" s="41">
        <f>IF($B$81=0,0,(SUM(($B$70*$H$70),($B$71*$H$71),($B$72*$H$72))+((1-$D$29)*$I$83))*Poor!$B$81/$B$81)</f>
        <v>112468.74792632343</v>
      </c>
      <c r="T26" s="41">
        <f>IF($B$81=0,0,(SUM(($B$70*$H$70),($B$71*$H$71),($B$72*$H$72))+((1-$D$29)*$I$83))*Poor!$B$81/$B$81)</f>
        <v>112468.74792632343</v>
      </c>
      <c r="U26" s="56"/>
      <c r="V26" s="56"/>
      <c r="W26" s="110"/>
      <c r="X26" s="118"/>
      <c r="Y26" s="183">
        <f t="shared" si="9"/>
        <v>0.58201058201058209</v>
      </c>
      <c r="Z26" s="156">
        <f>Poor!Z26</f>
        <v>0.25</v>
      </c>
      <c r="AA26" s="121">
        <f t="shared" si="16"/>
        <v>0.14550264550264552</v>
      </c>
      <c r="AB26" s="156">
        <f>Poor!AB26</f>
        <v>0.25</v>
      </c>
      <c r="AC26" s="121">
        <f t="shared" si="7"/>
        <v>0.14550264550264552</v>
      </c>
      <c r="AD26" s="156">
        <f>Poor!AD26</f>
        <v>0.25</v>
      </c>
      <c r="AE26" s="121">
        <f t="shared" si="8"/>
        <v>0.14550264550264552</v>
      </c>
      <c r="AF26" s="122">
        <f t="shared" si="10"/>
        <v>0.25</v>
      </c>
      <c r="AG26" s="121">
        <f t="shared" si="11"/>
        <v>0.14550264550264552</v>
      </c>
      <c r="AH26" s="123">
        <f t="shared" si="12"/>
        <v>1</v>
      </c>
      <c r="AI26" s="183">
        <f t="shared" si="13"/>
        <v>0.14550264550264552</v>
      </c>
      <c r="AJ26" s="120">
        <f t="shared" si="14"/>
        <v>0.14550264550264552</v>
      </c>
      <c r="AK26" s="119">
        <f t="shared" si="15"/>
        <v>0.14550264550264552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0</v>
      </c>
      <c r="C27" s="102">
        <f>IF([1]Summ!$I1065="",0,[1]Summ!$I1065)</f>
        <v>0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1.6678839352428396E-2</v>
      </c>
      <c r="C28" s="102">
        <f>IF([1]Summ!$I1066="",0,[1]Summ!$I1066)</f>
        <v>-1.6678839352428396E-2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1.4983399740650896E-2</v>
      </c>
      <c r="K28" s="22">
        <f t="shared" si="4"/>
        <v>1.6678839352428396E-2</v>
      </c>
      <c r="L28" s="22">
        <f t="shared" si="5"/>
        <v>1.6678839352428396E-2</v>
      </c>
      <c r="M28" s="225">
        <f t="shared" si="6"/>
        <v>1.4983399740650896E-2</v>
      </c>
      <c r="N28" s="230"/>
      <c r="O28" s="2"/>
      <c r="P28" s="22"/>
      <c r="U28" s="56"/>
      <c r="V28" s="56"/>
      <c r="W28" s="110"/>
      <c r="X28" s="118"/>
      <c r="Y28" s="183">
        <f t="shared" si="9"/>
        <v>5.9933598962603585E-2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2.9966799481301792E-2</v>
      </c>
      <c r="AF28" s="122">
        <f t="shared" si="10"/>
        <v>0.5</v>
      </c>
      <c r="AG28" s="121">
        <f t="shared" si="11"/>
        <v>2.9966799481301792E-2</v>
      </c>
      <c r="AH28" s="123">
        <f t="shared" si="12"/>
        <v>1</v>
      </c>
      <c r="AI28" s="183">
        <f t="shared" si="13"/>
        <v>1.4983399740650896E-2</v>
      </c>
      <c r="AJ28" s="120">
        <f t="shared" si="14"/>
        <v>0</v>
      </c>
      <c r="AK28" s="119">
        <f t="shared" si="15"/>
        <v>2.9966799481301792E-2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0.19525712727272729</v>
      </c>
      <c r="C29" s="102">
        <f>IF([1]Summ!$I1067="",0,[1]Summ!$I1067)</f>
        <v>2.9379646669269802E-2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0.19824363105099257</v>
      </c>
      <c r="K29" s="22">
        <f t="shared" si="4"/>
        <v>0.19525712727272729</v>
      </c>
      <c r="L29" s="22">
        <f t="shared" si="5"/>
        <v>0.19525712727272729</v>
      </c>
      <c r="M29" s="225">
        <f t="shared" si="6"/>
        <v>0.19824363105099257</v>
      </c>
      <c r="N29" s="230"/>
      <c r="P29" s="22"/>
      <c r="V29" s="56"/>
      <c r="W29" s="110"/>
      <c r="X29" s="118"/>
      <c r="Y29" s="183">
        <f t="shared" si="9"/>
        <v>0.7929745242039703</v>
      </c>
      <c r="Z29" s="156">
        <f>Poor!Z29</f>
        <v>0.25</v>
      </c>
      <c r="AA29" s="121">
        <f t="shared" si="16"/>
        <v>0.19824363105099257</v>
      </c>
      <c r="AB29" s="156">
        <f>Poor!AB29</f>
        <v>0.25</v>
      </c>
      <c r="AC29" s="121">
        <f t="shared" si="7"/>
        <v>0.19824363105099257</v>
      </c>
      <c r="AD29" s="156">
        <f>Poor!AD29</f>
        <v>0.25</v>
      </c>
      <c r="AE29" s="121">
        <f t="shared" si="8"/>
        <v>0.19824363105099257</v>
      </c>
      <c r="AF29" s="122">
        <f t="shared" si="10"/>
        <v>0.25</v>
      </c>
      <c r="AG29" s="121">
        <f t="shared" si="11"/>
        <v>0.19824363105099257</v>
      </c>
      <c r="AH29" s="123">
        <f t="shared" si="12"/>
        <v>1</v>
      </c>
      <c r="AI29" s="183">
        <f t="shared" si="13"/>
        <v>0.19824363105099257</v>
      </c>
      <c r="AJ29" s="120">
        <f t="shared" si="14"/>
        <v>0.19824363105099257</v>
      </c>
      <c r="AK29" s="119">
        <f t="shared" si="15"/>
        <v>0.19824363105099257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0.70110216687422167</v>
      </c>
      <c r="C30" s="103"/>
      <c r="D30" s="24">
        <f>(D119-B124)</f>
        <v>4.7581024804505319</v>
      </c>
      <c r="E30" s="75">
        <f>Poor!E30</f>
        <v>1</v>
      </c>
      <c r="H30" s="96">
        <f>(E30*F$7/F$9)</f>
        <v>1</v>
      </c>
      <c r="I30" s="29">
        <f>IF(E30&gt;=1,I119-I124,MIN(I119-I124,B30*H30))</f>
        <v>2.6306078342478534</v>
      </c>
      <c r="J30" s="232">
        <f>IF(I$32&lt;=1,I30,1-SUM(J6:J29))</f>
        <v>0.53793304643850037</v>
      </c>
      <c r="K30" s="22">
        <f t="shared" si="4"/>
        <v>0.70110216687422167</v>
      </c>
      <c r="L30" s="22">
        <f>IF(L124=L119,0,IF(K30="",0,(L119-L124)/(B119-B124)*K30))</f>
        <v>0.38835140052343958</v>
      </c>
      <c r="M30" s="175">
        <f t="shared" si="6"/>
        <v>0.53793304643850037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2.1517321857540015</v>
      </c>
      <c r="Z30" s="122">
        <f>IF($Y30=0,0,AA30/($Y$30))</f>
        <v>0.19358399418126546</v>
      </c>
      <c r="AA30" s="187">
        <f>IF(AA79*4/$I$84+SUM(AA6:AA29)&lt;1,AA79*4/$I$84,1-SUM(AA6:AA29))</f>
        <v>0.41654091092664425</v>
      </c>
      <c r="AB30" s="122">
        <f>IF($Y30=0,0,AC30/($Y$30))</f>
        <v>0.29577125976846813</v>
      </c>
      <c r="AC30" s="187">
        <f>IF(AC79*4/$I$84+SUM(AC6:AC29)&lt;1,AC79*4/$I$84,1-SUM(AC6:AC29))</f>
        <v>0.63642053926482045</v>
      </c>
      <c r="AD30" s="122">
        <f>IF($Y30=0,0,AE30/($Y$30))</f>
        <v>0.27573729307606137</v>
      </c>
      <c r="AE30" s="187">
        <f>IF(AE79*4/$I$84+SUM(AE6:AE29)&lt;1,AE79*4/$I$84,1-SUM(AE6:AE29))</f>
        <v>0.59331280832444522</v>
      </c>
      <c r="AF30" s="122">
        <f>IF($Y30=0,0,AG30/($Y$30))</f>
        <v>0.26323324999101883</v>
      </c>
      <c r="AG30" s="187">
        <f>IF(AG79*4/$I$84+SUM(AG6:AG29)&lt;1,AG79*4/$I$84,1-SUM(AG6:AG29))</f>
        <v>0.56640745636630441</v>
      </c>
      <c r="AH30" s="123">
        <f t="shared" si="12"/>
        <v>1.0283257970168138</v>
      </c>
      <c r="AI30" s="183">
        <f t="shared" si="13"/>
        <v>0.55317042872055366</v>
      </c>
      <c r="AJ30" s="120">
        <f t="shared" si="14"/>
        <v>0.5264807250957324</v>
      </c>
      <c r="AK30" s="119">
        <f t="shared" si="15"/>
        <v>0.57986013234537481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0.15136296832288409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1.460762897792669</v>
      </c>
      <c r="C32" s="77">
        <f>SUM(C6:C31)</f>
        <v>2.1955564477488976E-2</v>
      </c>
      <c r="D32" s="24">
        <f>SUM(D6:D30)</f>
        <v>5.5397187758464685</v>
      </c>
      <c r="E32" s="2"/>
      <c r="F32" s="2"/>
      <c r="H32" s="17"/>
      <c r="I32" s="22">
        <f>SUM(I6:I30)</f>
        <v>3.1084171743373004</v>
      </c>
      <c r="J32" s="17"/>
      <c r="L32" s="22">
        <f>SUM(L6:L30)</f>
        <v>0.84863703167711591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4759.0772173073201</v>
      </c>
      <c r="T32" s="235">
        <f t="shared" si="24"/>
        <v>4720.7970085506822</v>
      </c>
      <c r="U32" s="56"/>
      <c r="V32" s="56"/>
      <c r="W32" s="110"/>
      <c r="X32" s="118"/>
      <c r="Y32" s="115">
        <f>SUM(Y6:Y31)</f>
        <v>3.9390504708717873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0.10165213393764408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9000</v>
      </c>
      <c r="C37" s="104">
        <f>IF([1]Summ!$I1072="",0,[1]Summ!$I1072)</f>
        <v>0</v>
      </c>
      <c r="D37" s="38">
        <f t="shared" ref="D37:D64" si="25">B37+C37</f>
        <v>9000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5310</v>
      </c>
      <c r="J37" s="38">
        <f>J91*I$83</f>
        <v>5310</v>
      </c>
      <c r="K37" s="40">
        <f>(B37/B$65)</f>
        <v>0.10088555094720322</v>
      </c>
      <c r="L37" s="22">
        <f t="shared" ref="L37" si="28">(K37*H37)</f>
        <v>5.9522475058849895E-2</v>
      </c>
      <c r="M37" s="24">
        <f>J37/B$65</f>
        <v>5.9522475058849902E-2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5310</v>
      </c>
      <c r="AH37" s="123">
        <f>SUM(Z37,AB37,AD37,AF37)</f>
        <v>1</v>
      </c>
      <c r="AI37" s="112">
        <f>SUM(AA37,AC37,AE37,AG37)</f>
        <v>5310</v>
      </c>
      <c r="AJ37" s="148">
        <f>(AA37+AC37)</f>
        <v>0</v>
      </c>
      <c r="AK37" s="147">
        <f>(AE37+AG37)</f>
        <v>5310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750</v>
      </c>
      <c r="C38" s="104">
        <f>IF([1]Summ!$I1073="",0,[1]Summ!$I1073)</f>
        <v>375</v>
      </c>
      <c r="D38" s="38">
        <f t="shared" si="25"/>
        <v>1125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663.75</v>
      </c>
      <c r="J38" s="38">
        <f t="shared" ref="J38:J64" si="32">J92*I$83</f>
        <v>464.99053463370376</v>
      </c>
      <c r="K38" s="40">
        <f t="shared" ref="K38:K64" si="33">(B38/B$65)</f>
        <v>8.4071292456002686E-3</v>
      </c>
      <c r="L38" s="22">
        <f t="shared" ref="L38:L64" si="34">(K38*H38)</f>
        <v>4.9602062549041585E-3</v>
      </c>
      <c r="M38" s="24">
        <f t="shared" ref="M38:M64" si="35">J38/B$65</f>
        <v>5.2123140301950878E-3</v>
      </c>
      <c r="N38" s="2"/>
      <c r="O38" s="2"/>
      <c r="P38" s="2"/>
      <c r="R38" s="79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464.99053463370376</v>
      </c>
      <c r="AH38" s="123">
        <f t="shared" ref="AH38:AI58" si="37">SUM(Z38,AB38,AD38,AF38)</f>
        <v>1</v>
      </c>
      <c r="AI38" s="112">
        <f t="shared" si="37"/>
        <v>464.99053463370376</v>
      </c>
      <c r="AJ38" s="148">
        <f t="shared" ref="AJ38:AJ64" si="38">(AA38+AC38)</f>
        <v>0</v>
      </c>
      <c r="AK38" s="147">
        <f t="shared" ref="AK38:AK64" si="39">(AE38+AG38)</f>
        <v>464.99053463370376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Maize: kg produced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0.2</v>
      </c>
      <c r="F39" s="75">
        <f>Poor!F39</f>
        <v>1.4</v>
      </c>
      <c r="G39" s="75">
        <f>Poor!G39</f>
        <v>1.65</v>
      </c>
      <c r="H39" s="24">
        <f t="shared" si="30"/>
        <v>0.27999999999999997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Beans: kg produced</v>
      </c>
      <c r="B40" s="104">
        <f>IF([1]Summ!$H1075="",0,[1]Summ!$H1075)</f>
        <v>0</v>
      </c>
      <c r="C40" s="104">
        <f>IF([1]Summ!$I1075="",0,[1]Summ!$I1075)</f>
        <v>0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R40" s="79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Cabbage: no. local meas</v>
      </c>
      <c r="B41" s="104">
        <f>IF([1]Summ!$H1076="",0,[1]Summ!$H1076)</f>
        <v>0</v>
      </c>
      <c r="C41" s="104">
        <f>IF([1]Summ!$I1076="",0,[1]Summ!$I1076)</f>
        <v>0</v>
      </c>
      <c r="D41" s="38">
        <f t="shared" si="25"/>
        <v>0</v>
      </c>
      <c r="E41" s="75">
        <f>Poor!E41</f>
        <v>0.2</v>
      </c>
      <c r="F41" s="75">
        <f>Poor!F41</f>
        <v>1.4</v>
      </c>
      <c r="G41" s="75">
        <f>Poor!G41</f>
        <v>1.65</v>
      </c>
      <c r="H41" s="24">
        <f t="shared" si="30"/>
        <v>0.27999999999999997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94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Other root crops: no. local meas Potatoes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Spinach (vegetables):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Agricultural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Formal Employment (conservancies, etc.)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0.4</v>
      </c>
      <c r="F45" s="75">
        <f>Poor!F45</f>
        <v>1.18</v>
      </c>
      <c r="G45" s="75">
        <f>Poor!G45</f>
        <v>1.65</v>
      </c>
      <c r="H45" s="24">
        <f t="shared" si="30"/>
        <v>0.47199999999999998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Small business -- see Data2</v>
      </c>
      <c r="B46" s="104">
        <f>IF([1]Summ!$H1081="",0,[1]Summ!$H1081)</f>
        <v>36000</v>
      </c>
      <c r="C46" s="104">
        <f>IF([1]Summ!$I1081="",0,[1]Summ!$I1081)</f>
        <v>0</v>
      </c>
      <c r="D46" s="38">
        <f t="shared" si="25"/>
        <v>36000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30"/>
        <v>0.94399999999999995</v>
      </c>
      <c r="I46" s="39">
        <f t="shared" si="31"/>
        <v>33984</v>
      </c>
      <c r="J46" s="38">
        <f t="shared" si="32"/>
        <v>33983.999999999993</v>
      </c>
      <c r="K46" s="40">
        <f t="shared" si="33"/>
        <v>0.40354220378881289</v>
      </c>
      <c r="L46" s="22">
        <f t="shared" si="34"/>
        <v>0.38094384037663936</v>
      </c>
      <c r="M46" s="24">
        <f t="shared" si="35"/>
        <v>0.38094384037663931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8495.9999999999982</v>
      </c>
      <c r="AB46" s="156">
        <f>Poor!AB46</f>
        <v>0.25</v>
      </c>
      <c r="AC46" s="147">
        <f t="shared" si="41"/>
        <v>8495.9999999999982</v>
      </c>
      <c r="AD46" s="156">
        <f>Poor!AD46</f>
        <v>0.25</v>
      </c>
      <c r="AE46" s="147">
        <f t="shared" si="42"/>
        <v>8495.9999999999982</v>
      </c>
      <c r="AF46" s="122">
        <f t="shared" si="29"/>
        <v>0.25</v>
      </c>
      <c r="AG46" s="147">
        <f t="shared" si="36"/>
        <v>8495.9999999999982</v>
      </c>
      <c r="AH46" s="123">
        <f t="shared" si="37"/>
        <v>1</v>
      </c>
      <c r="AI46" s="112">
        <f t="shared" si="37"/>
        <v>33983.999999999993</v>
      </c>
      <c r="AJ46" s="148">
        <f t="shared" si="38"/>
        <v>16991.999999999996</v>
      </c>
      <c r="AK46" s="147">
        <f t="shared" si="39"/>
        <v>16991.999999999996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Social development -- see Data2</v>
      </c>
      <c r="B47" s="104">
        <f>IF([1]Summ!$H1082="",0,[1]Summ!$H1082)</f>
        <v>27420</v>
      </c>
      <c r="C47" s="104">
        <f>IF([1]Summ!$I1082="",0,[1]Summ!$I1082)</f>
        <v>0</v>
      </c>
      <c r="D47" s="38">
        <f t="shared" si="25"/>
        <v>27420</v>
      </c>
      <c r="E47" s="75">
        <f>Poor!E47</f>
        <v>1</v>
      </c>
      <c r="F47" s="75">
        <f>Poor!F47</f>
        <v>1.18</v>
      </c>
      <c r="G47" s="75">
        <f>Poor!G47</f>
        <v>1.65</v>
      </c>
      <c r="H47" s="24">
        <f t="shared" si="30"/>
        <v>1.18</v>
      </c>
      <c r="I47" s="39">
        <f t="shared" si="31"/>
        <v>32355.599999999999</v>
      </c>
      <c r="J47" s="38">
        <f t="shared" si="32"/>
        <v>32355.599999999999</v>
      </c>
      <c r="K47" s="40">
        <f t="shared" si="33"/>
        <v>0.30736464521914586</v>
      </c>
      <c r="L47" s="22">
        <f t="shared" si="34"/>
        <v>0.3626902813585921</v>
      </c>
      <c r="M47" s="24">
        <f t="shared" si="35"/>
        <v>0.36269028135859205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8088.9</v>
      </c>
      <c r="AB47" s="156">
        <f>Poor!AB47</f>
        <v>0.25</v>
      </c>
      <c r="AC47" s="147">
        <f t="shared" si="41"/>
        <v>8088.9</v>
      </c>
      <c r="AD47" s="156">
        <f>Poor!AD47</f>
        <v>0.25</v>
      </c>
      <c r="AE47" s="147">
        <f t="shared" si="42"/>
        <v>8088.9</v>
      </c>
      <c r="AF47" s="122">
        <f t="shared" si="29"/>
        <v>0.25</v>
      </c>
      <c r="AG47" s="147">
        <f t="shared" si="36"/>
        <v>8088.9</v>
      </c>
      <c r="AH47" s="123">
        <f t="shared" si="37"/>
        <v>1</v>
      </c>
      <c r="AI47" s="112">
        <f t="shared" si="37"/>
        <v>32355.599999999999</v>
      </c>
      <c r="AJ47" s="148">
        <f t="shared" si="38"/>
        <v>16177.8</v>
      </c>
      <c r="AK47" s="147">
        <f t="shared" si="39"/>
        <v>16177.8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Public works -- see Data2</v>
      </c>
      <c r="B48" s="104">
        <f>IF([1]Summ!$H1083="",0,[1]Summ!$H1083)</f>
        <v>14040</v>
      </c>
      <c r="C48" s="104">
        <f>IF([1]Summ!$I1083="",0,[1]Summ!$I1083)</f>
        <v>0</v>
      </c>
      <c r="D48" s="38">
        <f t="shared" si="25"/>
        <v>14040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16567.2</v>
      </c>
      <c r="J48" s="38">
        <f t="shared" si="32"/>
        <v>16567.199999999997</v>
      </c>
      <c r="K48" s="40">
        <f t="shared" si="33"/>
        <v>0.15738145947763704</v>
      </c>
      <c r="L48" s="22">
        <f t="shared" si="34"/>
        <v>0.18571012218361169</v>
      </c>
      <c r="M48" s="24">
        <f t="shared" si="35"/>
        <v>0.18571012218361166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4141.7999999999993</v>
      </c>
      <c r="AB48" s="156">
        <f>Poor!AB48</f>
        <v>0.25</v>
      </c>
      <c r="AC48" s="147">
        <f t="shared" si="41"/>
        <v>4141.7999999999993</v>
      </c>
      <c r="AD48" s="156">
        <f>Poor!AD48</f>
        <v>0.25</v>
      </c>
      <c r="AE48" s="147">
        <f t="shared" si="42"/>
        <v>4141.7999999999993</v>
      </c>
      <c r="AF48" s="122">
        <f t="shared" si="29"/>
        <v>0.25</v>
      </c>
      <c r="AG48" s="147">
        <f t="shared" si="36"/>
        <v>4141.7999999999993</v>
      </c>
      <c r="AH48" s="123">
        <f t="shared" si="37"/>
        <v>1</v>
      </c>
      <c r="AI48" s="112">
        <f t="shared" si="37"/>
        <v>16567.199999999997</v>
      </c>
      <c r="AJ48" s="148">
        <f t="shared" si="38"/>
        <v>8283.5999999999985</v>
      </c>
      <c r="AK48" s="147">
        <f t="shared" si="39"/>
        <v>8283.5999999999985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Remittances: no. times per year</v>
      </c>
      <c r="B49" s="104">
        <f>IF([1]Summ!$H1084="",0,[1]Summ!$H1084)</f>
        <v>2000</v>
      </c>
      <c r="C49" s="104">
        <f>IF([1]Summ!$I1084="",0,[1]Summ!$I1084)</f>
        <v>0</v>
      </c>
      <c r="D49" s="38">
        <f t="shared" si="25"/>
        <v>2000</v>
      </c>
      <c r="E49" s="75">
        <f>Poor!E49</f>
        <v>1</v>
      </c>
      <c r="F49" s="75">
        <f>Poor!F49</f>
        <v>1.1100000000000001</v>
      </c>
      <c r="G49" s="75">
        <f>Poor!G49</f>
        <v>1.65</v>
      </c>
      <c r="H49" s="24">
        <f t="shared" si="30"/>
        <v>1.1100000000000001</v>
      </c>
      <c r="I49" s="39">
        <f t="shared" si="31"/>
        <v>2220</v>
      </c>
      <c r="J49" s="38">
        <f t="shared" si="32"/>
        <v>2220</v>
      </c>
      <c r="K49" s="40">
        <f t="shared" si="33"/>
        <v>2.2419011321600717E-2</v>
      </c>
      <c r="L49" s="22">
        <f t="shared" si="34"/>
        <v>2.4885102566976798E-2</v>
      </c>
      <c r="M49" s="24">
        <f t="shared" si="35"/>
        <v>2.4885102566976795E-2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555</v>
      </c>
      <c r="AB49" s="156">
        <f>Poor!AB49</f>
        <v>0.25</v>
      </c>
      <c r="AC49" s="147">
        <f t="shared" si="41"/>
        <v>555</v>
      </c>
      <c r="AD49" s="156">
        <f>Poor!AD49</f>
        <v>0.25</v>
      </c>
      <c r="AE49" s="147">
        <f t="shared" si="42"/>
        <v>555</v>
      </c>
      <c r="AF49" s="122">
        <f t="shared" si="29"/>
        <v>0.25</v>
      </c>
      <c r="AG49" s="147">
        <f t="shared" si="36"/>
        <v>555</v>
      </c>
      <c r="AH49" s="123">
        <f t="shared" si="37"/>
        <v>1</v>
      </c>
      <c r="AI49" s="112">
        <f t="shared" si="37"/>
        <v>2220</v>
      </c>
      <c r="AJ49" s="148">
        <f t="shared" si="38"/>
        <v>1110</v>
      </c>
      <c r="AK49" s="147">
        <f t="shared" si="39"/>
        <v>1110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89210</v>
      </c>
      <c r="C65" s="39">
        <f>SUM(C37:C64)</f>
        <v>375</v>
      </c>
      <c r="D65" s="42">
        <f>SUM(D37:D64)</f>
        <v>89585</v>
      </c>
      <c r="E65" s="32"/>
      <c r="F65" s="32"/>
      <c r="G65" s="32"/>
      <c r="H65" s="31"/>
      <c r="I65" s="39">
        <f>SUM(I37:I64)</f>
        <v>91100.55</v>
      </c>
      <c r="J65" s="39">
        <f>SUM(J37:J64)</f>
        <v>90901.790534633692</v>
      </c>
      <c r="K65" s="40">
        <f>SUM(K37:K64)</f>
        <v>1</v>
      </c>
      <c r="L65" s="22">
        <f>SUM(L37:L64)</f>
        <v>1.018712027799574</v>
      </c>
      <c r="M65" s="24">
        <f>SUM(M37:M64)</f>
        <v>1.0189641355748649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21281.699999999997</v>
      </c>
      <c r="AB65" s="137"/>
      <c r="AC65" s="153">
        <f>SUM(AC37:AC64)</f>
        <v>21281.699999999997</v>
      </c>
      <c r="AD65" s="137"/>
      <c r="AE65" s="153">
        <f>SUM(AE37:AE64)</f>
        <v>21281.699999999997</v>
      </c>
      <c r="AF65" s="137"/>
      <c r="AG65" s="153">
        <f>SUM(AG37:AG64)</f>
        <v>27056.690534633701</v>
      </c>
      <c r="AH65" s="137"/>
      <c r="AI65" s="153">
        <f>SUM(AI37:AI64)</f>
        <v>90901.790534633692</v>
      </c>
      <c r="AJ65" s="153">
        <f>SUM(AJ37:AJ64)</f>
        <v>42563.399999999994</v>
      </c>
      <c r="AK65" s="153">
        <f>SUM(AK37:AK64)</f>
        <v>48338.390534633698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19226.567860798317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26917.195005117639</v>
      </c>
      <c r="J70" s="51">
        <f t="shared" ref="J70:J77" si="44">J124*I$83</f>
        <v>26917.195005117639</v>
      </c>
      <c r="K70" s="40">
        <f>B70/B$76</f>
        <v>0.21552032127338097</v>
      </c>
      <c r="L70" s="22">
        <f t="shared" ref="L70:L75" si="45">(L124*G$37*F$9/F$7)/B$130</f>
        <v>0.30172844978273333</v>
      </c>
      <c r="M70" s="24">
        <f>J70/B$76</f>
        <v>0.30172844978273333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6729.2987512794098</v>
      </c>
      <c r="AB70" s="156">
        <f>Poor!AB70</f>
        <v>0.25</v>
      </c>
      <c r="AC70" s="147">
        <f>$J70*AB70</f>
        <v>6729.2987512794098</v>
      </c>
      <c r="AD70" s="156">
        <f>Poor!AD70</f>
        <v>0.25</v>
      </c>
      <c r="AE70" s="147">
        <f>$J70*AD70</f>
        <v>6729.2987512794098</v>
      </c>
      <c r="AF70" s="156">
        <f>Poor!AF70</f>
        <v>0.25</v>
      </c>
      <c r="AG70" s="147">
        <f>$J70*AF70</f>
        <v>6729.2987512794098</v>
      </c>
      <c r="AH70" s="155">
        <f>SUM(Z70,AB70,AD70,AF70)</f>
        <v>1</v>
      </c>
      <c r="AI70" s="147">
        <f>SUM(AA70,AC70,AE70,AG70)</f>
        <v>26917.195005117639</v>
      </c>
      <c r="AJ70" s="148">
        <f>(AA70+AC70)</f>
        <v>13458.59750255882</v>
      </c>
      <c r="AK70" s="147">
        <f>(AE70+AG70)</f>
        <v>13458.59750255882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15726.000000000002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18556.680000000004</v>
      </c>
      <c r="J71" s="51">
        <f t="shared" si="44"/>
        <v>18556.680000000004</v>
      </c>
      <c r="K71" s="40">
        <f t="shared" ref="K71:K72" si="47">B71/B$76</f>
        <v>0.17628068602174646</v>
      </c>
      <c r="L71" s="22">
        <f t="shared" si="45"/>
        <v>0.20801120950566085</v>
      </c>
      <c r="M71" s="24">
        <f t="shared" ref="M71:M72" si="48">J71/B$76</f>
        <v>0.20801120950566085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31212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32303.060036598152</v>
      </c>
      <c r="K72" s="40">
        <f t="shared" si="47"/>
        <v>0.3498710906849008</v>
      </c>
      <c r="L72" s="22">
        <f t="shared" si="45"/>
        <v>0.40275937676054036</v>
      </c>
      <c r="M72" s="24">
        <f t="shared" si="48"/>
        <v>0.36210133434142083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1620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1.8159399170496582E-2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172.04399999999998</v>
      </c>
      <c r="AB73" s="156">
        <f>Poor!AB73</f>
        <v>0.09</v>
      </c>
      <c r="AC73" s="147">
        <f>$H$73*$B$73*AB73</f>
        <v>172.04399999999998</v>
      </c>
      <c r="AD73" s="156">
        <f>Poor!AD73</f>
        <v>0.23</v>
      </c>
      <c r="AE73" s="147">
        <f>$H$73*$B$73*AD73</f>
        <v>439.66800000000001</v>
      </c>
      <c r="AF73" s="156">
        <f>Poor!AF73</f>
        <v>0.59</v>
      </c>
      <c r="AG73" s="147">
        <f>$H$73*$B$73*AF73</f>
        <v>1127.8439999999998</v>
      </c>
      <c r="AH73" s="155">
        <f>SUM(Z73,AB73,AD73,AF73)</f>
        <v>1</v>
      </c>
      <c r="AI73" s="147">
        <f>SUM(AA73,AC73,AE73,AG73)</f>
        <v>1911.6</v>
      </c>
      <c r="AJ73" s="148">
        <f>(AA73+AC73)</f>
        <v>344.08799999999997</v>
      </c>
      <c r="AK73" s="147">
        <f>(AE73+AG73)</f>
        <v>1567.5119999999997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10367.252372840108</v>
      </c>
      <c r="C74" s="39"/>
      <c r="D74" s="38"/>
      <c r="E74" s="32"/>
      <c r="F74" s="32"/>
      <c r="G74" s="32"/>
      <c r="H74" s="31"/>
      <c r="I74" s="39">
        <f>I128*I$83</f>
        <v>64183.354994882364</v>
      </c>
      <c r="J74" s="51">
        <f t="shared" si="44"/>
        <v>13124.855492917904</v>
      </c>
      <c r="K74" s="40">
        <f>B74/B$76</f>
        <v>0.11621177416029714</v>
      </c>
      <c r="L74" s="22">
        <f t="shared" si="45"/>
        <v>0.10621299175063975</v>
      </c>
      <c r="M74" s="24">
        <f>J74/B$76</f>
        <v>0.14712314194504994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4773.0416134651505</v>
      </c>
      <c r="AB74" s="156"/>
      <c r="AC74" s="147">
        <f>AC30*$I$84/4</f>
        <v>7292.5891260411472</v>
      </c>
      <c r="AD74" s="156"/>
      <c r="AE74" s="147">
        <f>AE30*$I$84/4</f>
        <v>6798.6280570485624</v>
      </c>
      <c r="AF74" s="156"/>
      <c r="AG74" s="147">
        <f>AG30*$I$84/4</f>
        <v>6490.326132429811</v>
      </c>
      <c r="AH74" s="155"/>
      <c r="AI74" s="147">
        <f>SUM(AA74,AC74,AE74,AG74)</f>
        <v>25354.58492898467</v>
      </c>
      <c r="AJ74" s="148">
        <f>(AA74+AC74)</f>
        <v>12065.630739506298</v>
      </c>
      <c r="AK74" s="147">
        <f>(AE74+AG74)</f>
        <v>13288.954189478372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11058.179766361567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0.12395672868917798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26651.853051546474</v>
      </c>
      <c r="AB75" s="158"/>
      <c r="AC75" s="149">
        <f>AA75+AC65-SUM(AC70,AC74)</f>
        <v>33911.665174225913</v>
      </c>
      <c r="AD75" s="158"/>
      <c r="AE75" s="149">
        <f>AC75+AE65-SUM(AE70,AE74)</f>
        <v>41665.438365897935</v>
      </c>
      <c r="AF75" s="158"/>
      <c r="AG75" s="149">
        <f>IF(SUM(AG6:AG29)+((AG65-AG70-$J$75)*4/I$83)&lt;1,0,AG65-AG70-$J$75-(1-SUM(AG6:AG29))*I$83/4)</f>
        <v>16872.493416291036</v>
      </c>
      <c r="AH75" s="134"/>
      <c r="AI75" s="149">
        <f>AI76-SUM(AI70,AI74)</f>
        <v>38630.010600531386</v>
      </c>
      <c r="AJ75" s="151">
        <f>AJ76-SUM(AJ70,AJ74)</f>
        <v>17039.171757934877</v>
      </c>
      <c r="AK75" s="149">
        <f>AJ75+AK76-SUM(AK70,AK74)</f>
        <v>38630.010600531386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89210</v>
      </c>
      <c r="C76" s="39"/>
      <c r="D76" s="38"/>
      <c r="E76" s="32"/>
      <c r="F76" s="32"/>
      <c r="G76" s="32"/>
      <c r="H76" s="31"/>
      <c r="I76" s="39">
        <f>I130*I$83</f>
        <v>91100.55</v>
      </c>
      <c r="J76" s="51">
        <f t="shared" si="44"/>
        <v>90901.790534633692</v>
      </c>
      <c r="K76" s="40">
        <f>SUM(K70:K75)</f>
        <v>0.99999999999999989</v>
      </c>
      <c r="L76" s="22">
        <f>SUM(L70:L75)</f>
        <v>1.0187120277995743</v>
      </c>
      <c r="M76" s="24">
        <f>SUM(M70:M75)</f>
        <v>1.0189641355748651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21281.699999999997</v>
      </c>
      <c r="AB76" s="137"/>
      <c r="AC76" s="153">
        <f>AC65</f>
        <v>21281.699999999997</v>
      </c>
      <c r="AD76" s="137"/>
      <c r="AE76" s="153">
        <f>AE65</f>
        <v>21281.699999999997</v>
      </c>
      <c r="AF76" s="137"/>
      <c r="AG76" s="153">
        <f>AG65</f>
        <v>27056.690534633701</v>
      </c>
      <c r="AH76" s="137"/>
      <c r="AI76" s="153">
        <f>SUM(AA76,AC76,AE76,AG76)</f>
        <v>90901.790534633692</v>
      </c>
      <c r="AJ76" s="154">
        <f>SUM(AA76,AC76)</f>
        <v>42563.399999999994</v>
      </c>
      <c r="AK76" s="154">
        <f>SUM(AE76,AG76)</f>
        <v>48338.390534633698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18556.680000000008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16872.493416291036</v>
      </c>
      <c r="AB78" s="112"/>
      <c r="AC78" s="112">
        <f>IF(AA75&lt;0,0,AA75)</f>
        <v>26651.853051546474</v>
      </c>
      <c r="AD78" s="112"/>
      <c r="AE78" s="112">
        <f>AC75</f>
        <v>33911.665174225913</v>
      </c>
      <c r="AF78" s="112"/>
      <c r="AG78" s="112">
        <f>AE75</f>
        <v>41665.438365897935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31424.894665011623</v>
      </c>
      <c r="AB79" s="112"/>
      <c r="AC79" s="112">
        <f>AA79-AA74+AC65-AC70</f>
        <v>41204.254300267057</v>
      </c>
      <c r="AD79" s="112"/>
      <c r="AE79" s="112">
        <f>AC79-AC74+AE65-AE70</f>
        <v>48464.066422946504</v>
      </c>
      <c r="AF79" s="112"/>
      <c r="AG79" s="112">
        <f>AE79-AE74+AG65-AG70</f>
        <v>61992.830149252244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0.66497859757083322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[1]Summ!$H1039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6.7692307692307692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14787.077921982805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24398.678571271626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11458.758283422769</v>
      </c>
      <c r="AB83" s="112"/>
      <c r="AC83" s="165">
        <f>$I$84*AB82/4</f>
        <v>11458.758283422769</v>
      </c>
      <c r="AD83" s="112"/>
      <c r="AE83" s="165">
        <f>$I$84*AD82/4</f>
        <v>11458.758283422769</v>
      </c>
      <c r="AF83" s="112"/>
      <c r="AG83" s="165">
        <f>$I$84*AF82/4</f>
        <v>11458.758283422769</v>
      </c>
      <c r="AH83" s="165">
        <f>SUM(AA83,AC83,AE83,AG83)</f>
        <v>45835.033133691075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30691.924302357977</v>
      </c>
      <c r="C84" s="46"/>
      <c r="D84" s="236"/>
      <c r="E84" s="64"/>
      <c r="F84" s="64"/>
      <c r="G84" s="64"/>
      <c r="H84" s="237">
        <f>IF(B84=0,0,I84/B84)</f>
        <v>1.4933906614050163</v>
      </c>
      <c r="I84" s="235">
        <f>(B70*H70)+((1-(D29*H29))*I83)</f>
        <v>45835.033133691075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0.60863951941582695</v>
      </c>
      <c r="C91" s="75">
        <f t="shared" si="50"/>
        <v>0</v>
      </c>
      <c r="D91" s="24">
        <f t="shared" ref="D91" si="51">(B91+C91)</f>
        <v>0.60863951941582695</v>
      </c>
      <c r="H91" s="24">
        <f>(E37*F37/G37*F$7/F$9)</f>
        <v>0.3575757575757576</v>
      </c>
      <c r="I91" s="22">
        <f t="shared" ref="I91" si="52">(D91*H91)</f>
        <v>0.21763473724565935</v>
      </c>
      <c r="J91" s="24">
        <f>IF(I$32&lt;=1+I$131,I91,L91+J$33*(I91-L91))</f>
        <v>0.21763473724565935</v>
      </c>
      <c r="K91" s="22">
        <f t="shared" ref="K91" si="53">(B91)</f>
        <v>0.60863951941582695</v>
      </c>
      <c r="L91" s="22">
        <f t="shared" ref="L91" si="54">(K91*H91)</f>
        <v>0.21763473724565935</v>
      </c>
      <c r="M91" s="228">
        <f t="shared" si="49"/>
        <v>0.21763473724565935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5.0719959951318914E-2</v>
      </c>
      <c r="C92" s="75">
        <f t="shared" si="50"/>
        <v>2.5359979975659457E-2</v>
      </c>
      <c r="D92" s="24">
        <f t="shared" ref="D92:D118" si="56">(B92+C92)</f>
        <v>7.6079939926978368E-2</v>
      </c>
      <c r="H92" s="24">
        <f t="shared" ref="H92:H118" si="57">(E38*F38/G38*F$7/F$9)</f>
        <v>0.3575757575757576</v>
      </c>
      <c r="I92" s="22">
        <f t="shared" ref="I92:I118" si="58">(D92*H92)</f>
        <v>2.7204342155707419E-2</v>
      </c>
      <c r="J92" s="24">
        <f t="shared" ref="J92:J118" si="59">IF(I$32&lt;=1+I$131,I92,L92+J$33*(I92-L92))</f>
        <v>1.905802124797077E-2</v>
      </c>
      <c r="K92" s="22">
        <f t="shared" ref="K92:K118" si="60">(B92)</f>
        <v>5.0719959951318914E-2</v>
      </c>
      <c r="L92" s="22">
        <f t="shared" ref="L92:L118" si="61">(K92*H92)</f>
        <v>1.8136228103804948E-2</v>
      </c>
      <c r="M92" s="228">
        <f t="shared" ref="M92:M118" si="62">(J92)</f>
        <v>1.905802124797077E-2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Maize: kg produced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0.16969696969696968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8">
        <f t="shared" si="62"/>
        <v>0</v>
      </c>
      <c r="N93" s="230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Beans: kg produced</v>
      </c>
      <c r="B94" s="75">
        <f t="shared" si="50"/>
        <v>0</v>
      </c>
      <c r="C94" s="75">
        <f t="shared" si="50"/>
        <v>0</v>
      </c>
      <c r="D94" s="24">
        <f t="shared" si="56"/>
        <v>0</v>
      </c>
      <c r="H94" s="24">
        <f t="shared" si="57"/>
        <v>0.25454545454545457</v>
      </c>
      <c r="I94" s="22">
        <f t="shared" si="58"/>
        <v>0</v>
      </c>
      <c r="J94" s="24">
        <f t="shared" si="59"/>
        <v>0</v>
      </c>
      <c r="K94" s="22">
        <f t="shared" si="60"/>
        <v>0</v>
      </c>
      <c r="L94" s="22">
        <f t="shared" si="61"/>
        <v>0</v>
      </c>
      <c r="M94" s="228">
        <f t="shared" si="62"/>
        <v>0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Cabbage: no. local meas</v>
      </c>
      <c r="B95" s="75">
        <f t="shared" si="50"/>
        <v>0</v>
      </c>
      <c r="C95" s="75">
        <f t="shared" si="50"/>
        <v>0</v>
      </c>
      <c r="D95" s="24">
        <f t="shared" si="56"/>
        <v>0</v>
      </c>
      <c r="H95" s="24">
        <f t="shared" si="57"/>
        <v>0.16969696969696968</v>
      </c>
      <c r="I95" s="22">
        <f t="shared" si="58"/>
        <v>0</v>
      </c>
      <c r="J95" s="24">
        <f t="shared" si="59"/>
        <v>0</v>
      </c>
      <c r="K95" s="22">
        <f t="shared" si="60"/>
        <v>0</v>
      </c>
      <c r="L95" s="22">
        <f t="shared" si="61"/>
        <v>0</v>
      </c>
      <c r="M95" s="228">
        <f t="shared" si="62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Other root crops: no. local meas Potatoes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0.16969696969696968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8">
        <f t="shared" si="62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Spinach (vegetables):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0.16969696969696968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8">
        <f t="shared" si="62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0.33636363636363642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8">
        <f t="shared" si="62"/>
        <v>0</v>
      </c>
      <c r="N98" s="230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Formal Employment (conservancies, etc.)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0.28606060606060607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8">
        <f t="shared" si="62"/>
        <v>0</v>
      </c>
      <c r="N99" s="230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Small business -- see Data2</v>
      </c>
      <c r="B100" s="75">
        <f t="shared" si="50"/>
        <v>2.4345580776633078</v>
      </c>
      <c r="C100" s="75">
        <f t="shared" si="50"/>
        <v>0</v>
      </c>
      <c r="D100" s="24">
        <f t="shared" si="56"/>
        <v>2.4345580776633078</v>
      </c>
      <c r="H100" s="24">
        <f t="shared" si="57"/>
        <v>0.57212121212121214</v>
      </c>
      <c r="I100" s="22">
        <f t="shared" si="58"/>
        <v>1.3928623183722197</v>
      </c>
      <c r="J100" s="24">
        <f t="shared" si="59"/>
        <v>1.3928623183722197</v>
      </c>
      <c r="K100" s="22">
        <f t="shared" si="60"/>
        <v>2.4345580776633078</v>
      </c>
      <c r="L100" s="22">
        <f t="shared" si="61"/>
        <v>1.3928623183722197</v>
      </c>
      <c r="M100" s="228">
        <f t="shared" si="62"/>
        <v>1.3928623183722197</v>
      </c>
      <c r="N100" s="230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Social development -- see Data2</v>
      </c>
      <c r="B101" s="75">
        <f t="shared" si="50"/>
        <v>1.8543217358202195</v>
      </c>
      <c r="C101" s="75">
        <f t="shared" si="50"/>
        <v>0</v>
      </c>
      <c r="D101" s="24">
        <f t="shared" si="56"/>
        <v>1.8543217358202195</v>
      </c>
      <c r="H101" s="24">
        <f t="shared" si="57"/>
        <v>0.7151515151515152</v>
      </c>
      <c r="I101" s="22">
        <f t="shared" si="58"/>
        <v>1.3261209989502176</v>
      </c>
      <c r="J101" s="24">
        <f t="shared" si="59"/>
        <v>1.3261209989502176</v>
      </c>
      <c r="K101" s="22">
        <f t="shared" si="60"/>
        <v>1.8543217358202195</v>
      </c>
      <c r="L101" s="22">
        <f t="shared" si="61"/>
        <v>1.3261209989502176</v>
      </c>
      <c r="M101" s="228">
        <f t="shared" si="62"/>
        <v>1.3261209989502176</v>
      </c>
      <c r="N101" s="230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Public works -- see Data2</v>
      </c>
      <c r="B102" s="75">
        <f t="shared" si="50"/>
        <v>0.94947765028869002</v>
      </c>
      <c r="C102" s="75">
        <f t="shared" si="50"/>
        <v>0</v>
      </c>
      <c r="D102" s="24">
        <f t="shared" si="56"/>
        <v>0.94947765028869002</v>
      </c>
      <c r="H102" s="24">
        <f t="shared" si="57"/>
        <v>0.7151515151515152</v>
      </c>
      <c r="I102" s="22">
        <f t="shared" si="58"/>
        <v>0.67902038020645716</v>
      </c>
      <c r="J102" s="24">
        <f t="shared" si="59"/>
        <v>0.67902038020645716</v>
      </c>
      <c r="K102" s="22">
        <f t="shared" si="60"/>
        <v>0.94947765028869002</v>
      </c>
      <c r="L102" s="22">
        <f t="shared" si="61"/>
        <v>0.67902038020645716</v>
      </c>
      <c r="M102" s="228">
        <f t="shared" si="62"/>
        <v>0.67902038020645716</v>
      </c>
      <c r="N102" s="230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Remittances: no. times per year</v>
      </c>
      <c r="B103" s="75">
        <f t="shared" si="50"/>
        <v>0.13525322653685043</v>
      </c>
      <c r="C103" s="75">
        <f t="shared" si="50"/>
        <v>0</v>
      </c>
      <c r="D103" s="24">
        <f t="shared" si="56"/>
        <v>0.13525322653685043</v>
      </c>
      <c r="H103" s="24">
        <f t="shared" si="57"/>
        <v>0.67272727272727284</v>
      </c>
      <c r="I103" s="22">
        <f t="shared" si="58"/>
        <v>9.0988534215699399E-2</v>
      </c>
      <c r="J103" s="24">
        <f t="shared" si="59"/>
        <v>9.0988534215699399E-2</v>
      </c>
      <c r="K103" s="22">
        <f t="shared" si="60"/>
        <v>0.13525322653685043</v>
      </c>
      <c r="L103" s="22">
        <f t="shared" si="61"/>
        <v>9.0988534215699399E-2</v>
      </c>
      <c r="M103" s="228">
        <f t="shared" si="62"/>
        <v>9.0988534215699399E-2</v>
      </c>
      <c r="N103" s="230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8">
        <f t="shared" si="62"/>
        <v>0</v>
      </c>
      <c r="N104" s="230">
        <v>15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8">
        <f t="shared" si="62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8">
        <f t="shared" si="62"/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8">
        <f t="shared" si="62"/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8">
        <f t="shared" si="62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8">
        <f t="shared" si="62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8">
        <f t="shared" si="62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8">
        <f t="shared" si="62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8">
        <f t="shared" si="62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8">
        <f t="shared" si="62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8">
        <f t="shared" si="62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8">
        <f t="shared" si="62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8">
        <f t="shared" si="62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8">
        <f t="shared" si="62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8">
        <f t="shared" si="62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6.0329701696762132</v>
      </c>
      <c r="C119" s="22">
        <f>SUM(C91:C118)</f>
        <v>2.5359979975659457E-2</v>
      </c>
      <c r="D119" s="24">
        <f>SUM(D91:D118)</f>
        <v>6.0583301496518729</v>
      </c>
      <c r="E119" s="22"/>
      <c r="F119" s="2"/>
      <c r="G119" s="2"/>
      <c r="H119" s="31"/>
      <c r="I119" s="22">
        <f>SUM(I91:I118)</f>
        <v>3.7338313111459609</v>
      </c>
      <c r="J119" s="24">
        <f>SUM(J91:J118)</f>
        <v>3.7256849902382241</v>
      </c>
      <c r="K119" s="22">
        <f>SUM(K91:K118)</f>
        <v>6.0329701696762132</v>
      </c>
      <c r="L119" s="22">
        <f>SUM(L91:L118)</f>
        <v>3.7247631970940587</v>
      </c>
      <c r="M119" s="57">
        <f t="shared" si="49"/>
        <v>3.7256849902382241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1.3002276692013413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1.1032234768981077</v>
      </c>
      <c r="J124" s="238">
        <f>IF(SUMPRODUCT($B$124:$B124,$H$124:$H124)&lt;J$119,($B124*$H124),J$119)</f>
        <v>1.1032234768981077</v>
      </c>
      <c r="K124" s="22">
        <f>(B124)</f>
        <v>1.3002276692013413</v>
      </c>
      <c r="L124" s="29">
        <f>IF(SUMPRODUCT($B$124:$B124,$H$124:$H124)&lt;L$119,($B124*$H124),L$119)</f>
        <v>1.1032234768981077</v>
      </c>
      <c r="M124" s="57">
        <f t="shared" si="63"/>
        <v>1.1032234768981077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1.0634961202592552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0.76056086176116444</v>
      </c>
      <c r="J125" s="238">
        <f>IF(SUMPRODUCT($B$124:$B125,$H$124:$H125)&lt;J$119,($B125*$H125),IF(SUMPRODUCT($B$124:$B124,$H$124:$H124)&lt;J$119,J$119-SUMPRODUCT($B$124:$B124,$H$124:$H124),0))</f>
        <v>0.76056086176116444</v>
      </c>
      <c r="K125" s="22">
        <f t="shared" ref="K125:K126" si="64">(B125)</f>
        <v>1.0634961202592552</v>
      </c>
      <c r="L125" s="29">
        <f>IF(SUMPRODUCT($B$124:$B125,$H$124:$H125)&lt;L$119,($B125*$H125),IF(SUMPRODUCT($B$124:$B124,$H$124:$H124)&lt;L$119,L$119-SUMPRODUCT($B$124:$B124,$H$124:$H124),0))</f>
        <v>0.76056086176116444</v>
      </c>
      <c r="M125" s="57">
        <f t="shared" ref="M125:M126" si="65">(J125)</f>
        <v>0.76056086176116444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2.1107618533340879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1.3239676051404516</v>
      </c>
      <c r="K126" s="22">
        <f t="shared" si="64"/>
        <v>2.1107618533340879</v>
      </c>
      <c r="L126" s="29">
        <f>IF(SUMPRODUCT($B$124:$B126,$H$124:$H126)&lt;(L$119-L$128),($B126*$H126),IF(SUMPRODUCT($B$124:$B125,$H$124:$H125)&lt;(L$119-L$128),L$119-L$128-SUMPRODUCT($B$124:$B125,$H$124:$H125),0))</f>
        <v>1.4726274579113472</v>
      </c>
      <c r="M126" s="57">
        <f t="shared" si="65"/>
        <v>1.3239676051404516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0.10955511349484885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0.10955511349484885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0.70110216687422167</v>
      </c>
      <c r="C128" s="2"/>
      <c r="D128" s="31"/>
      <c r="E128" s="2"/>
      <c r="F128" s="2"/>
      <c r="G128" s="2"/>
      <c r="H128" s="24"/>
      <c r="I128" s="29">
        <f>(I30)</f>
        <v>2.6306078342478534</v>
      </c>
      <c r="J128" s="229">
        <f>(J30)</f>
        <v>0.53793304643850037</v>
      </c>
      <c r="K128" s="22">
        <f>(B128)</f>
        <v>0.70110216687422167</v>
      </c>
      <c r="L128" s="22">
        <f>IF(L124=L119,0,(L119-L124)/(B119-B124)*K128)</f>
        <v>0.38835140052343958</v>
      </c>
      <c r="M128" s="57">
        <f t="shared" si="63"/>
        <v>0.53793304643850037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0.74782724651245847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0.74782724651245847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6.0329701696762132</v>
      </c>
      <c r="C130" s="2"/>
      <c r="D130" s="31"/>
      <c r="E130" s="2"/>
      <c r="F130" s="2"/>
      <c r="G130" s="2"/>
      <c r="H130" s="24"/>
      <c r="I130" s="29">
        <f>(I119)</f>
        <v>3.7338313111459609</v>
      </c>
      <c r="J130" s="229">
        <f>(J119)</f>
        <v>3.7256849902382241</v>
      </c>
      <c r="K130" s="22">
        <f>(B130)</f>
        <v>6.0329701696762132</v>
      </c>
      <c r="L130" s="22">
        <f>(L119)</f>
        <v>3.7247631970940587</v>
      </c>
      <c r="M130" s="57">
        <f t="shared" si="63"/>
        <v>3.7256849902382241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0.76056086176116455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309" priority="468" operator="equal">
      <formula>16</formula>
    </cfRule>
    <cfRule type="cellIs" dxfId="308" priority="469" operator="equal">
      <formula>15</formula>
    </cfRule>
    <cfRule type="cellIs" dxfId="307" priority="470" operator="equal">
      <formula>14</formula>
    </cfRule>
    <cfRule type="cellIs" dxfId="306" priority="471" operator="equal">
      <formula>13</formula>
    </cfRule>
    <cfRule type="cellIs" dxfId="305" priority="472" operator="equal">
      <formula>12</formula>
    </cfRule>
    <cfRule type="cellIs" dxfId="304" priority="473" operator="equal">
      <formula>11</formula>
    </cfRule>
    <cfRule type="cellIs" dxfId="303" priority="474" operator="equal">
      <formula>10</formula>
    </cfRule>
    <cfRule type="cellIs" dxfId="302" priority="475" operator="equal">
      <formula>9</formula>
    </cfRule>
    <cfRule type="cellIs" dxfId="301" priority="476" operator="equal">
      <formula>8</formula>
    </cfRule>
    <cfRule type="cellIs" dxfId="300" priority="477" operator="equal">
      <formula>7</formula>
    </cfRule>
    <cfRule type="cellIs" dxfId="299" priority="478" operator="equal">
      <formula>6</formula>
    </cfRule>
    <cfRule type="cellIs" dxfId="298" priority="479" operator="equal">
      <formula>5</formula>
    </cfRule>
    <cfRule type="cellIs" dxfId="297" priority="480" operator="equal">
      <formula>4</formula>
    </cfRule>
    <cfRule type="cellIs" dxfId="296" priority="481" operator="equal">
      <formula>3</formula>
    </cfRule>
    <cfRule type="cellIs" dxfId="295" priority="482" operator="equal">
      <formula>2</formula>
    </cfRule>
    <cfRule type="cellIs" dxfId="294" priority="483" operator="equal">
      <formula>1</formula>
    </cfRule>
  </conditionalFormatting>
  <conditionalFormatting sqref="N29">
    <cfRule type="cellIs" dxfId="293" priority="452" operator="equal">
      <formula>16</formula>
    </cfRule>
    <cfRule type="cellIs" dxfId="292" priority="453" operator="equal">
      <formula>15</formula>
    </cfRule>
    <cfRule type="cellIs" dxfId="291" priority="454" operator="equal">
      <formula>14</formula>
    </cfRule>
    <cfRule type="cellIs" dxfId="290" priority="455" operator="equal">
      <formula>13</formula>
    </cfRule>
    <cfRule type="cellIs" dxfId="289" priority="456" operator="equal">
      <formula>12</formula>
    </cfRule>
    <cfRule type="cellIs" dxfId="288" priority="457" operator="equal">
      <formula>11</formula>
    </cfRule>
    <cfRule type="cellIs" dxfId="287" priority="458" operator="equal">
      <formula>10</formula>
    </cfRule>
    <cfRule type="cellIs" dxfId="286" priority="459" operator="equal">
      <formula>9</formula>
    </cfRule>
    <cfRule type="cellIs" dxfId="285" priority="460" operator="equal">
      <formula>8</formula>
    </cfRule>
    <cfRule type="cellIs" dxfId="284" priority="461" operator="equal">
      <formula>7</formula>
    </cfRule>
    <cfRule type="cellIs" dxfId="283" priority="462" operator="equal">
      <formula>6</formula>
    </cfRule>
    <cfRule type="cellIs" dxfId="282" priority="463" operator="equal">
      <formula>5</formula>
    </cfRule>
    <cfRule type="cellIs" dxfId="281" priority="464" operator="equal">
      <formula>4</formula>
    </cfRule>
    <cfRule type="cellIs" dxfId="280" priority="465" operator="equal">
      <formula>3</formula>
    </cfRule>
    <cfRule type="cellIs" dxfId="279" priority="466" operator="equal">
      <formula>2</formula>
    </cfRule>
    <cfRule type="cellIs" dxfId="278" priority="467" operator="equal">
      <formula>1</formula>
    </cfRule>
  </conditionalFormatting>
  <conditionalFormatting sqref="N27:N28">
    <cfRule type="cellIs" dxfId="277" priority="260" operator="equal">
      <formula>16</formula>
    </cfRule>
    <cfRule type="cellIs" dxfId="276" priority="261" operator="equal">
      <formula>15</formula>
    </cfRule>
    <cfRule type="cellIs" dxfId="275" priority="262" operator="equal">
      <formula>14</formula>
    </cfRule>
    <cfRule type="cellIs" dxfId="274" priority="263" operator="equal">
      <formula>13</formula>
    </cfRule>
    <cfRule type="cellIs" dxfId="273" priority="264" operator="equal">
      <formula>12</formula>
    </cfRule>
    <cfRule type="cellIs" dxfId="272" priority="265" operator="equal">
      <formula>11</formula>
    </cfRule>
    <cfRule type="cellIs" dxfId="271" priority="266" operator="equal">
      <formula>10</formula>
    </cfRule>
    <cfRule type="cellIs" dxfId="270" priority="267" operator="equal">
      <formula>9</formula>
    </cfRule>
    <cfRule type="cellIs" dxfId="269" priority="268" operator="equal">
      <formula>8</formula>
    </cfRule>
    <cfRule type="cellIs" dxfId="268" priority="269" operator="equal">
      <formula>7</formula>
    </cfRule>
    <cfRule type="cellIs" dxfId="267" priority="270" operator="equal">
      <formula>6</formula>
    </cfRule>
    <cfRule type="cellIs" dxfId="266" priority="271" operator="equal">
      <formula>5</formula>
    </cfRule>
    <cfRule type="cellIs" dxfId="265" priority="272" operator="equal">
      <formula>4</formula>
    </cfRule>
    <cfRule type="cellIs" dxfId="264" priority="273" operator="equal">
      <formula>3</formula>
    </cfRule>
    <cfRule type="cellIs" dxfId="263" priority="274" operator="equal">
      <formula>2</formula>
    </cfRule>
    <cfRule type="cellIs" dxfId="262" priority="275" operator="equal">
      <formula>1</formula>
    </cfRule>
  </conditionalFormatting>
  <conditionalFormatting sqref="N113:N118">
    <cfRule type="cellIs" dxfId="261" priority="132" operator="equal">
      <formula>16</formula>
    </cfRule>
    <cfRule type="cellIs" dxfId="260" priority="133" operator="equal">
      <formula>15</formula>
    </cfRule>
    <cfRule type="cellIs" dxfId="259" priority="134" operator="equal">
      <formula>14</formula>
    </cfRule>
    <cfRule type="cellIs" dxfId="258" priority="135" operator="equal">
      <formula>13</formula>
    </cfRule>
    <cfRule type="cellIs" dxfId="257" priority="136" operator="equal">
      <formula>12</formula>
    </cfRule>
    <cfRule type="cellIs" dxfId="256" priority="137" operator="equal">
      <formula>11</formula>
    </cfRule>
    <cfRule type="cellIs" dxfId="255" priority="138" operator="equal">
      <formula>10</formula>
    </cfRule>
    <cfRule type="cellIs" dxfId="254" priority="139" operator="equal">
      <formula>9</formula>
    </cfRule>
    <cfRule type="cellIs" dxfId="253" priority="140" operator="equal">
      <formula>8</formula>
    </cfRule>
    <cfRule type="cellIs" dxfId="252" priority="141" operator="equal">
      <formula>7</formula>
    </cfRule>
    <cfRule type="cellIs" dxfId="251" priority="142" operator="equal">
      <formula>6</formula>
    </cfRule>
    <cfRule type="cellIs" dxfId="250" priority="143" operator="equal">
      <formula>5</formula>
    </cfRule>
    <cfRule type="cellIs" dxfId="249" priority="144" operator="equal">
      <formula>4</formula>
    </cfRule>
    <cfRule type="cellIs" dxfId="248" priority="145" operator="equal">
      <formula>3</formula>
    </cfRule>
    <cfRule type="cellIs" dxfId="247" priority="146" operator="equal">
      <formula>2</formula>
    </cfRule>
    <cfRule type="cellIs" dxfId="246" priority="147" operator="equal">
      <formula>1</formula>
    </cfRule>
  </conditionalFormatting>
  <conditionalFormatting sqref="N112">
    <cfRule type="cellIs" dxfId="245" priority="116" operator="equal">
      <formula>16</formula>
    </cfRule>
    <cfRule type="cellIs" dxfId="244" priority="117" operator="equal">
      <formula>15</formula>
    </cfRule>
    <cfRule type="cellIs" dxfId="243" priority="118" operator="equal">
      <formula>14</formula>
    </cfRule>
    <cfRule type="cellIs" dxfId="242" priority="119" operator="equal">
      <formula>13</formula>
    </cfRule>
    <cfRule type="cellIs" dxfId="241" priority="120" operator="equal">
      <formula>12</formula>
    </cfRule>
    <cfRule type="cellIs" dxfId="240" priority="121" operator="equal">
      <formula>11</formula>
    </cfRule>
    <cfRule type="cellIs" dxfId="239" priority="122" operator="equal">
      <formula>10</formula>
    </cfRule>
    <cfRule type="cellIs" dxfId="238" priority="123" operator="equal">
      <formula>9</formula>
    </cfRule>
    <cfRule type="cellIs" dxfId="237" priority="124" operator="equal">
      <formula>8</formula>
    </cfRule>
    <cfRule type="cellIs" dxfId="236" priority="125" operator="equal">
      <formula>7</formula>
    </cfRule>
    <cfRule type="cellIs" dxfId="235" priority="126" operator="equal">
      <formula>6</formula>
    </cfRule>
    <cfRule type="cellIs" dxfId="234" priority="127" operator="equal">
      <formula>5</formula>
    </cfRule>
    <cfRule type="cellIs" dxfId="233" priority="128" operator="equal">
      <formula>4</formula>
    </cfRule>
    <cfRule type="cellIs" dxfId="232" priority="129" operator="equal">
      <formula>3</formula>
    </cfRule>
    <cfRule type="cellIs" dxfId="231" priority="130" operator="equal">
      <formula>2</formula>
    </cfRule>
    <cfRule type="cellIs" dxfId="230" priority="131" operator="equal">
      <formula>1</formula>
    </cfRule>
  </conditionalFormatting>
  <conditionalFormatting sqref="N111">
    <cfRule type="cellIs" dxfId="229" priority="100" operator="equal">
      <formula>16</formula>
    </cfRule>
    <cfRule type="cellIs" dxfId="228" priority="101" operator="equal">
      <formula>15</formula>
    </cfRule>
    <cfRule type="cellIs" dxfId="227" priority="102" operator="equal">
      <formula>14</formula>
    </cfRule>
    <cfRule type="cellIs" dxfId="226" priority="103" operator="equal">
      <formula>13</formula>
    </cfRule>
    <cfRule type="cellIs" dxfId="225" priority="104" operator="equal">
      <formula>12</formula>
    </cfRule>
    <cfRule type="cellIs" dxfId="224" priority="105" operator="equal">
      <formula>11</formula>
    </cfRule>
    <cfRule type="cellIs" dxfId="223" priority="106" operator="equal">
      <formula>10</formula>
    </cfRule>
    <cfRule type="cellIs" dxfId="222" priority="107" operator="equal">
      <formula>9</formula>
    </cfRule>
    <cfRule type="cellIs" dxfId="221" priority="108" operator="equal">
      <formula>8</formula>
    </cfRule>
    <cfRule type="cellIs" dxfId="220" priority="109" operator="equal">
      <formula>7</formula>
    </cfRule>
    <cfRule type="cellIs" dxfId="219" priority="110" operator="equal">
      <formula>6</formula>
    </cfRule>
    <cfRule type="cellIs" dxfId="218" priority="111" operator="equal">
      <formula>5</formula>
    </cfRule>
    <cfRule type="cellIs" dxfId="217" priority="112" operator="equal">
      <formula>4</formula>
    </cfRule>
    <cfRule type="cellIs" dxfId="216" priority="113" operator="equal">
      <formula>3</formula>
    </cfRule>
    <cfRule type="cellIs" dxfId="215" priority="114" operator="equal">
      <formula>2</formula>
    </cfRule>
    <cfRule type="cellIs" dxfId="214" priority="115" operator="equal">
      <formula>1</formula>
    </cfRule>
  </conditionalFormatting>
  <conditionalFormatting sqref="N110">
    <cfRule type="cellIs" dxfId="213" priority="68" operator="equal">
      <formula>16</formula>
    </cfRule>
    <cfRule type="cellIs" dxfId="212" priority="69" operator="equal">
      <formula>15</formula>
    </cfRule>
    <cfRule type="cellIs" dxfId="211" priority="70" operator="equal">
      <formula>14</formula>
    </cfRule>
    <cfRule type="cellIs" dxfId="210" priority="71" operator="equal">
      <formula>13</formula>
    </cfRule>
    <cfRule type="cellIs" dxfId="209" priority="72" operator="equal">
      <formula>12</formula>
    </cfRule>
    <cfRule type="cellIs" dxfId="208" priority="73" operator="equal">
      <formula>11</formula>
    </cfRule>
    <cfRule type="cellIs" dxfId="207" priority="74" operator="equal">
      <formula>10</formula>
    </cfRule>
    <cfRule type="cellIs" dxfId="206" priority="75" operator="equal">
      <formula>9</formula>
    </cfRule>
    <cfRule type="cellIs" dxfId="205" priority="76" operator="equal">
      <formula>8</formula>
    </cfRule>
    <cfRule type="cellIs" dxfId="204" priority="77" operator="equal">
      <formula>7</formula>
    </cfRule>
    <cfRule type="cellIs" dxfId="203" priority="78" operator="equal">
      <formula>6</formula>
    </cfRule>
    <cfRule type="cellIs" dxfId="202" priority="79" operator="equal">
      <formula>5</formula>
    </cfRule>
    <cfRule type="cellIs" dxfId="201" priority="80" operator="equal">
      <formula>4</formula>
    </cfRule>
    <cfRule type="cellIs" dxfId="200" priority="81" operator="equal">
      <formula>3</formula>
    </cfRule>
    <cfRule type="cellIs" dxfId="199" priority="82" operator="equal">
      <formula>2</formula>
    </cfRule>
    <cfRule type="cellIs" dxfId="198" priority="83" operator="equal">
      <formula>1</formula>
    </cfRule>
  </conditionalFormatting>
  <conditionalFormatting sqref="N6:N26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91:N104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105:N109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21" sqref="M2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ZAOLO: 59107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0.15758635516811953</v>
      </c>
      <c r="C6" s="102">
        <f>IF([1]Summ!$K1044="",0,[1]Summ!$K1044)</f>
        <v>0</v>
      </c>
      <c r="D6" s="24">
        <f t="shared" ref="D6:D29" si="0">(B6+C6)</f>
        <v>0.15758635516811953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3.1517271033623909E-2</v>
      </c>
      <c r="J6" s="24">
        <f t="shared" ref="J6:J13" si="3">IF(I$32&lt;=1+I$131,I6,B6*H6+J$33*(I6-B6*H6))</f>
        <v>3.1517271033623909E-2</v>
      </c>
      <c r="K6" s="22">
        <f t="shared" ref="K6:K31" si="4">B6</f>
        <v>0.15758635516811953</v>
      </c>
      <c r="L6" s="22">
        <f t="shared" ref="L6:L29" si="5">IF(K6="","",K6*H6)</f>
        <v>3.1517271033623909E-2</v>
      </c>
      <c r="M6" s="177">
        <f t="shared" ref="M6:M31" si="6">J6</f>
        <v>3.1517271033623909E-2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0.12606908413449563</v>
      </c>
      <c r="Z6" s="156">
        <f>Poor!Z6</f>
        <v>0.17</v>
      </c>
      <c r="AA6" s="121">
        <f>$M6*Z6*4</f>
        <v>2.1431744302864261E-2</v>
      </c>
      <c r="AB6" s="156">
        <f>Poor!AB6</f>
        <v>0.17</v>
      </c>
      <c r="AC6" s="121">
        <f t="shared" ref="AC6:AC29" si="7">$M6*AB6*4</f>
        <v>2.1431744302864261E-2</v>
      </c>
      <c r="AD6" s="156">
        <f>Poor!AD6</f>
        <v>0.33</v>
      </c>
      <c r="AE6" s="121">
        <f t="shared" ref="AE6:AE29" si="8">$M6*AD6*4</f>
        <v>4.160279776438356E-2</v>
      </c>
      <c r="AF6" s="122">
        <f>1-SUM(Z6,AB6,AD6)</f>
        <v>0.32999999999999996</v>
      </c>
      <c r="AG6" s="121">
        <f>$M6*AF6*4</f>
        <v>4.1602797764383553E-2</v>
      </c>
      <c r="AH6" s="123">
        <f>SUM(Z6,AB6,AD6,AF6)</f>
        <v>1</v>
      </c>
      <c r="AI6" s="183">
        <f>SUM(AA6,AC6,AE6,AG6)/4</f>
        <v>3.1517271033623909E-2</v>
      </c>
      <c r="AJ6" s="120">
        <f>(AA6+AC6)/2</f>
        <v>2.1431744302864261E-2</v>
      </c>
      <c r="AK6" s="119">
        <f>(AE6+AG6)/2</f>
        <v>4.1602797764383553E-2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7.8834889165628891E-2</v>
      </c>
      <c r="C7" s="102">
        <f>IF([1]Summ!$K1045="",0,[1]Summ!$K1045)</f>
        <v>0</v>
      </c>
      <c r="D7" s="24">
        <f t="shared" si="0"/>
        <v>7.8834889165628891E-2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1.5766977833125778E-2</v>
      </c>
      <c r="J7" s="24">
        <f t="shared" si="3"/>
        <v>1.5766977833125778E-2</v>
      </c>
      <c r="K7" s="22">
        <f t="shared" si="4"/>
        <v>7.8834889165628891E-2</v>
      </c>
      <c r="L7" s="22">
        <f t="shared" si="5"/>
        <v>1.5766977833125778E-2</v>
      </c>
      <c r="M7" s="177">
        <f t="shared" si="6"/>
        <v>1.5766977833125778E-2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9195.8994440494371</v>
      </c>
      <c r="S7" s="223">
        <f>IF($B$81=0,0,(SUMIF($N$6:$N$28,$U7,L$6:L$28)+SUMIF($N$91:$N$118,$U7,L$91:L$118))*$I$83*Poor!$B$81/$B$81)</f>
        <v>2673.4192849141027</v>
      </c>
      <c r="T7" s="223">
        <f>IF($B$81=0,0,(SUMIF($N$6:$N$28,$U7,M$6:M$28)+SUMIF($N$91:$N$118,$U7,M$91:M$118))*$I$83*Poor!$B$81/$B$81)</f>
        <v>5740.36176381519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6.3067911332503113E-2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6.3067911332503113E-2</v>
      </c>
      <c r="AH7" s="123">
        <f t="shared" ref="AH7:AH30" si="12">SUM(Z7,AB7,AD7,AF7)</f>
        <v>1</v>
      </c>
      <c r="AI7" s="183">
        <f t="shared" ref="AI7:AI30" si="13">SUM(AA7,AC7,AE7,AG7)/4</f>
        <v>1.5766977833125778E-2</v>
      </c>
      <c r="AJ7" s="120">
        <f t="shared" ref="AJ7:AJ31" si="14">(AA7+AC7)/2</f>
        <v>0</v>
      </c>
      <c r="AK7" s="119">
        <f t="shared" ref="AK7:AK31" si="15">(AE7+AG7)/2</f>
        <v>3.1533955666251556E-2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6.0123334371108353E-2</v>
      </c>
      <c r="C8" s="102">
        <f>IF([1]Summ!$K1046="",0,[1]Summ!$K1046)</f>
        <v>0</v>
      </c>
      <c r="D8" s="24">
        <f t="shared" si="0"/>
        <v>6.0123334371108353E-2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1.2024666874221671E-2</v>
      </c>
      <c r="J8" s="24">
        <f t="shared" si="3"/>
        <v>1.2024666874221671E-2</v>
      </c>
      <c r="K8" s="22">
        <f t="shared" si="4"/>
        <v>6.0123334371108353E-2</v>
      </c>
      <c r="L8" s="22">
        <f t="shared" si="5"/>
        <v>1.2024666874221671E-2</v>
      </c>
      <c r="M8" s="225">
        <f t="shared" si="6"/>
        <v>1.2024666874221671E-2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27030.370971430802</v>
      </c>
      <c r="S8" s="223">
        <f>IF($B$81=0,0,(SUMIF($N$6:$N$28,$U8,L$6:L$28)+SUMIF($N$91:$N$118,$U8,L$91:L$118))*$I$83*Poor!$B$81/$B$81)</f>
        <v>5627.9999999999991</v>
      </c>
      <c r="T8" s="223">
        <f>IF($B$81=0,0,(SUMIF($N$6:$N$28,$U8,M$6:M$28)+SUMIF($N$91:$N$118,$U8,M$91:M$118))*$I$83*Poor!$B$81/$B$81)</f>
        <v>4127.414021439934</v>
      </c>
      <c r="U8" s="224">
        <v>2</v>
      </c>
      <c r="V8" s="56"/>
      <c r="W8" s="115"/>
      <c r="X8" s="118">
        <f>Poor!X8</f>
        <v>1</v>
      </c>
      <c r="Y8" s="183">
        <f t="shared" si="9"/>
        <v>4.8098667496886682E-2</v>
      </c>
      <c r="Z8" s="125">
        <f>IF($Y8=0,0,AA8/$Y8)</f>
        <v>0.70909119123040842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3.4106341431962707E-2</v>
      </c>
      <c r="AB8" s="125">
        <f>IF($Y8=0,0,AC8/$Y8)</f>
        <v>0.29090880876959152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1.3992326064923975E-2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1.2024666874221671E-2</v>
      </c>
      <c r="AJ8" s="120">
        <f t="shared" si="14"/>
        <v>2.4049333748443341E-2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cons - Season 1: no of months</v>
      </c>
      <c r="B9" s="101">
        <f>IF([1]Summ!$J1047="",0,[1]Summ!$J1047)</f>
        <v>2.8333333333333335E-2</v>
      </c>
      <c r="C9" s="102">
        <f>IF([1]Summ!$K1047="",0,[1]Summ!$K1047)</f>
        <v>0</v>
      </c>
      <c r="D9" s="24">
        <f t="shared" si="0"/>
        <v>2.8333333333333335E-2</v>
      </c>
      <c r="E9" s="75">
        <f>Middle!E9</f>
        <v>0.2</v>
      </c>
      <c r="F9" s="76">
        <f>Poor!F9</f>
        <v>8800</v>
      </c>
      <c r="H9" s="24">
        <f t="shared" si="1"/>
        <v>0.2</v>
      </c>
      <c r="I9" s="22">
        <f t="shared" si="2"/>
        <v>5.6666666666666671E-3</v>
      </c>
      <c r="J9" s="24">
        <f t="shared" si="3"/>
        <v>5.6666666666666671E-3</v>
      </c>
      <c r="K9" s="22">
        <f t="shared" si="4"/>
        <v>2.8333333333333335E-2</v>
      </c>
      <c r="L9" s="22">
        <f t="shared" si="5"/>
        <v>5.6666666666666671E-3</v>
      </c>
      <c r="M9" s="225">
        <f t="shared" si="6"/>
        <v>5.6666666666666671E-3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7276.1772839393134</v>
      </c>
      <c r="S9" s="223">
        <f>IF($B$81=0,0,(SUMIF($N$6:$N$28,$U9,L$6:L$28)+SUMIF($N$91:$N$118,$U9,L$91:L$118))*$I$83*Poor!$B$81/$B$81)</f>
        <v>1607.8435239717694</v>
      </c>
      <c r="T9" s="223">
        <f>IF($B$81=0,0,(SUMIF($N$6:$N$28,$U9,M$6:M$28)+SUMIF($N$91:$N$118,$U9,M$91:M$118))*$I$83*Poor!$B$81/$B$81)</f>
        <v>1607.8435239717694</v>
      </c>
      <c r="U9" s="224">
        <v>3</v>
      </c>
      <c r="V9" s="56"/>
      <c r="W9" s="115"/>
      <c r="X9" s="118">
        <f>Poor!X9</f>
        <v>1</v>
      </c>
      <c r="Y9" s="183">
        <f t="shared" si="9"/>
        <v>2.2666666666666668E-2</v>
      </c>
      <c r="Z9" s="125">
        <f>IF($Y9=0,0,AA9/$Y9)</f>
        <v>0.70909119123040854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1.607273366788926E-2</v>
      </c>
      <c r="AB9" s="125">
        <f>IF($Y9=0,0,AC9/$Y9)</f>
        <v>0.29090880876959152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6.5939329987774083E-3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5.6666666666666671E-3</v>
      </c>
      <c r="AJ9" s="120">
        <f t="shared" si="14"/>
        <v>1.1333333333333334E-2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f>IF([1]Summ!$J1048="",0,[1]Summ!$J1048)</f>
        <v>0.23658287671232875</v>
      </c>
      <c r="C10" s="102">
        <f>IF([1]Summ!$K1048="",0,[1]Summ!$K1048)</f>
        <v>0.946331506849315</v>
      </c>
      <c r="D10" s="24">
        <f t="shared" si="0"/>
        <v>1.1829143835616438</v>
      </c>
      <c r="E10" s="75">
        <f>Middle!E10</f>
        <v>0.3</v>
      </c>
      <c r="H10" s="24">
        <f t="shared" si="1"/>
        <v>0.3</v>
      </c>
      <c r="I10" s="22">
        <f t="shared" si="2"/>
        <v>0.35487431506849315</v>
      </c>
      <c r="J10" s="24">
        <f t="shared" si="3"/>
        <v>0.17888153400516521</v>
      </c>
      <c r="K10" s="22">
        <f t="shared" si="4"/>
        <v>0.23658287671232875</v>
      </c>
      <c r="L10" s="22">
        <f t="shared" si="5"/>
        <v>7.0974863013698625E-2</v>
      </c>
      <c r="M10" s="225">
        <f t="shared" si="6"/>
        <v>0.17888153400516521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0.71552613602066084</v>
      </c>
      <c r="Z10" s="125">
        <f>IF($Y10=0,0,AA10/$Y10)</f>
        <v>0.70909119123040854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0.5073732801473817</v>
      </c>
      <c r="AB10" s="125">
        <f>IF($Y10=0,0,AC10/$Y10)</f>
        <v>0.29090880876959152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0.20815285587327914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0.17888153400516521</v>
      </c>
      <c r="AJ10" s="120">
        <f t="shared" si="14"/>
        <v>0.35776306801033042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7.0701130759651315E-2</v>
      </c>
      <c r="C11" s="102">
        <f>IF([1]Summ!$K1049="",0,[1]Summ!$K1049)</f>
        <v>0</v>
      </c>
      <c r="D11" s="24">
        <f t="shared" si="0"/>
        <v>7.0701130759651315E-2</v>
      </c>
      <c r="E11" s="75">
        <f>Middle!E11</f>
        <v>0.2</v>
      </c>
      <c r="H11" s="24">
        <f t="shared" si="1"/>
        <v>0.2</v>
      </c>
      <c r="I11" s="22">
        <f t="shared" si="2"/>
        <v>1.4140226151930264E-2</v>
      </c>
      <c r="J11" s="24">
        <f t="shared" si="3"/>
        <v>1.4140226151930264E-2</v>
      </c>
      <c r="K11" s="22">
        <f t="shared" si="4"/>
        <v>7.0701130759651315E-2</v>
      </c>
      <c r="L11" s="22">
        <f t="shared" si="5"/>
        <v>1.4140226151930264E-2</v>
      </c>
      <c r="M11" s="225">
        <f t="shared" si="6"/>
        <v>1.4140226151930264E-2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50775.282487770564</v>
      </c>
      <c r="S11" s="223">
        <f>IF($B$81=0,0,(SUMIF($N$6:$N$28,$U11,L$6:L$28)+SUMIF($N$91:$N$118,$U11,L$91:L$118))*$I$83*Poor!$B$81/$B$81)</f>
        <v>20060</v>
      </c>
      <c r="T11" s="223">
        <f>IF($B$81=0,0,(SUMIF($N$6:$N$28,$U11,M$6:M$28)+SUMIF($N$91:$N$118,$U11,M$91:M$118))*$I$83*Poor!$B$81/$B$81)</f>
        <v>21209.289982946048</v>
      </c>
      <c r="U11" s="224">
        <v>5</v>
      </c>
      <c r="V11" s="56"/>
      <c r="W11" s="115"/>
      <c r="X11" s="118">
        <f>Poor!X11</f>
        <v>1</v>
      </c>
      <c r="Y11" s="183">
        <f t="shared" si="9"/>
        <v>5.6560904607721056E-2</v>
      </c>
      <c r="Z11" s="125">
        <f>IF($Y11=0,0,AA11/$Y11)</f>
        <v>0.70909119123040865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4.0106839225358432E-2</v>
      </c>
      <c r="AB11" s="125">
        <f>IF($Y11=0,0,AC11/$Y11)</f>
        <v>0.29090880876959135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1.6454065382362625E-2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1.4140226151930264E-2</v>
      </c>
      <c r="AJ11" s="120">
        <f t="shared" si="14"/>
        <v>2.8280452303860528E-2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Sweetpotatoes: no. local meas.</v>
      </c>
      <c r="B12" s="101">
        <f>IF([1]Summ!$J1050="",0,[1]Summ!$J1050)</f>
        <v>1.9943349937733501E-2</v>
      </c>
      <c r="C12" s="102">
        <f>IF([1]Summ!$K1050="",0,[1]Summ!$K1050)</f>
        <v>4.9858374844333753E-3</v>
      </c>
      <c r="D12" s="24">
        <f t="shared" si="0"/>
        <v>2.4929187422166876E-2</v>
      </c>
      <c r="E12" s="75">
        <f>Middle!E12</f>
        <v>0.2</v>
      </c>
      <c r="H12" s="24">
        <f t="shared" si="1"/>
        <v>0.2</v>
      </c>
      <c r="I12" s="22">
        <f t="shared" si="2"/>
        <v>4.9858374844333753E-3</v>
      </c>
      <c r="J12" s="24">
        <f t="shared" si="3"/>
        <v>4.36768102202086E-3</v>
      </c>
      <c r="K12" s="22">
        <f t="shared" si="4"/>
        <v>1.9943349937733501E-2</v>
      </c>
      <c r="L12" s="22">
        <f t="shared" si="5"/>
        <v>3.9886699875467E-3</v>
      </c>
      <c r="M12" s="225">
        <f t="shared" si="6"/>
        <v>4.36768102202086E-3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0</v>
      </c>
      <c r="S12" s="223">
        <f>IF($B$81=0,0,(SUMIF($N$6:$N$28,$U12,L$6:L$28)+SUMIF($N$91:$N$118,$U12,L$91:L$118))*$I$83*Poor!$B$81/$B$81)</f>
        <v>0</v>
      </c>
      <c r="T12" s="223">
        <f>IF($B$81=0,0,(SUMIF($N$6:$N$28,$U12,M$6:M$28)+SUMIF($N$91:$N$118,$U12,M$91:M$118))*$I$83*Poor!$B$81/$B$81)</f>
        <v>0</v>
      </c>
      <c r="U12" s="224">
        <v>6</v>
      </c>
      <c r="V12" s="56"/>
      <c r="W12" s="117"/>
      <c r="X12" s="118"/>
      <c r="Y12" s="183">
        <f t="shared" si="9"/>
        <v>1.747072408808344E-2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1.1705385139015905E-2</v>
      </c>
      <c r="AF12" s="122">
        <f>1-SUM(Z12,AB12,AD12)</f>
        <v>0.32999999999999996</v>
      </c>
      <c r="AG12" s="121">
        <f>$M12*AF12*4</f>
        <v>5.7653389490675347E-3</v>
      </c>
      <c r="AH12" s="123">
        <f t="shared" si="12"/>
        <v>1</v>
      </c>
      <c r="AI12" s="183">
        <f t="shared" si="13"/>
        <v>4.36768102202086E-3</v>
      </c>
      <c r="AJ12" s="120">
        <f t="shared" si="14"/>
        <v>0</v>
      </c>
      <c r="AK12" s="119">
        <f t="shared" si="15"/>
        <v>8.7353620440417199E-3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Cabbage: no. local meas</v>
      </c>
      <c r="B13" s="101">
        <f>IF([1]Summ!$J1051="",0,[1]Summ!$J1051)</f>
        <v>5.996039850560398E-3</v>
      </c>
      <c r="C13" s="102">
        <f>IF([1]Summ!$K1051="",0,[1]Summ!$K1051)</f>
        <v>5.3964358655043593E-2</v>
      </c>
      <c r="D13" s="24">
        <f t="shared" si="0"/>
        <v>5.9960398505603987E-2</v>
      </c>
      <c r="E13" s="75">
        <f>Middle!E13</f>
        <v>0.2</v>
      </c>
      <c r="H13" s="24">
        <f t="shared" si="1"/>
        <v>0.2</v>
      </c>
      <c r="I13" s="22">
        <f t="shared" si="2"/>
        <v>1.1992079701120798E-2</v>
      </c>
      <c r="J13" s="24">
        <f t="shared" si="3"/>
        <v>5.3014450491265137E-3</v>
      </c>
      <c r="K13" s="22">
        <f t="shared" si="4"/>
        <v>5.996039850560398E-3</v>
      </c>
      <c r="L13" s="22">
        <f t="shared" si="5"/>
        <v>1.1992079701120797E-3</v>
      </c>
      <c r="M13" s="226">
        <f t="shared" si="6"/>
        <v>5.3014450491265137E-3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94621.232306621852</v>
      </c>
      <c r="S13" s="223">
        <f>IF($B$81=0,0,(SUMIF($N$6:$N$28,$U13,L$6:L$28)+SUMIF($N$91:$N$118,$U13,L$91:L$118))*$I$83*Poor!$B$81/$B$81)</f>
        <v>29905.919999999995</v>
      </c>
      <c r="T13" s="223">
        <f>IF($B$81=0,0,(SUMIF($N$6:$N$28,$U13,M$6:M$28)+SUMIF($N$91:$N$118,$U13,M$91:M$118))*$I$83*Poor!$B$81/$B$81)</f>
        <v>29905.919999999995</v>
      </c>
      <c r="U13" s="224">
        <v>7</v>
      </c>
      <c r="V13" s="56"/>
      <c r="W13" s="110"/>
      <c r="X13" s="118"/>
      <c r="Y13" s="183">
        <f t="shared" si="9"/>
        <v>2.1205780196506055E-2</v>
      </c>
      <c r="Z13" s="156">
        <f>Poor!Z13</f>
        <v>1</v>
      </c>
      <c r="AA13" s="121">
        <f>$M13*Z13*4</f>
        <v>2.1205780196506055E-2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5.3014450491265137E-3</v>
      </c>
      <c r="AJ13" s="120">
        <f t="shared" si="14"/>
        <v>1.0602890098253027E-2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Other root crops: no. local meas Potatoes</v>
      </c>
      <c r="B14" s="101">
        <f>IF([1]Summ!$J1052="",0,[1]Summ!$J1052)</f>
        <v>4.8879202988792031E-3</v>
      </c>
      <c r="C14" s="102">
        <f>IF([1]Summ!$K1052="",0,[1]Summ!$K1052)</f>
        <v>9.7758405977584062E-3</v>
      </c>
      <c r="D14" s="24">
        <f t="shared" si="0"/>
        <v>1.4663760896637609E-2</v>
      </c>
      <c r="E14" s="75">
        <f>Middle!E14</f>
        <v>0.2</v>
      </c>
      <c r="F14" s="22"/>
      <c r="H14" s="24">
        <f t="shared" si="1"/>
        <v>0.2</v>
      </c>
      <c r="I14" s="22">
        <f t="shared" si="2"/>
        <v>2.9327521793275219E-3</v>
      </c>
      <c r="J14" s="24">
        <f>IF(I$32&lt;=1+I131,I14,B14*H14+J$33*(I14-B14*H14))</f>
        <v>1.7207192841747522E-3</v>
      </c>
      <c r="K14" s="22">
        <f t="shared" si="4"/>
        <v>4.8879202988792031E-3</v>
      </c>
      <c r="L14" s="22">
        <f t="shared" si="5"/>
        <v>9.7758405977584062E-4</v>
      </c>
      <c r="M14" s="226">
        <f t="shared" si="6"/>
        <v>1.7207192841747522E-3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6.8828771366990088E-3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6.8828771366990088E-3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1.7207192841747522E-3</v>
      </c>
      <c r="AJ14" s="120">
        <f t="shared" si="14"/>
        <v>3.4414385683495044E-3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Spinach (vegetables):</v>
      </c>
      <c r="B15" s="101">
        <f>IF([1]Summ!$J1053="",0,[1]Summ!$J1053)</f>
        <v>3.6425902864259028E-3</v>
      </c>
      <c r="C15" s="102">
        <f>IF([1]Summ!$K1053="",0,[1]Summ!$K1053)</f>
        <v>0</v>
      </c>
      <c r="D15" s="24">
        <f t="shared" si="0"/>
        <v>3.6425902864259028E-3</v>
      </c>
      <c r="E15" s="75">
        <f>Middle!E15</f>
        <v>0.2</v>
      </c>
      <c r="F15" s="22"/>
      <c r="H15" s="24">
        <f t="shared" si="1"/>
        <v>0.2</v>
      </c>
      <c r="I15" s="22">
        <f t="shared" si="2"/>
        <v>7.2851805728518055E-4</v>
      </c>
      <c r="J15" s="24">
        <f>IF(I$32&lt;=1+I131,I15,B15*H15+J$33*(I15-B15*H15))</f>
        <v>7.2851805728518055E-4</v>
      </c>
      <c r="K15" s="22">
        <f t="shared" si="4"/>
        <v>3.6425902864259028E-3</v>
      </c>
      <c r="L15" s="22">
        <f t="shared" si="5"/>
        <v>7.2851805728518055E-4</v>
      </c>
      <c r="M15" s="227">
        <f t="shared" si="6"/>
        <v>7.2851805728518055E-4</v>
      </c>
      <c r="N15" s="230">
        <v>1</v>
      </c>
      <c r="O15" s="2"/>
      <c r="P15" s="22"/>
      <c r="Q15" s="59" t="s">
        <v>126</v>
      </c>
      <c r="R15" s="223">
        <f>IF($B$81=0,0,(SUMIF($N$6:$N$28,$U15,K$6:K$28)+SUMIF($N$91:$N$118,$U15,K$91:K$118))*$B$83*$H$84*Poor!$B$81/$B$81)</f>
        <v>7168.2751747440798</v>
      </c>
      <c r="S15" s="223">
        <f>IF($B$81=0,0,(SUMIF($N$6:$N$28,$U15,L$6:L$28)+SUMIF($N$91:$N$118,$U15,L$91:L$118))*$I$83*Poor!$B$81/$B$81)</f>
        <v>5328.0000000000009</v>
      </c>
      <c r="T15" s="223">
        <f>IF($B$81=0,0,(SUMIF($N$6:$N$28,$U15,M$6:M$28)+SUMIF($N$91:$N$118,$U15,M$91:M$118))*$I$83*Poor!$B$81/$B$81)</f>
        <v>5328.0000000000009</v>
      </c>
      <c r="U15" s="224">
        <v>9</v>
      </c>
      <c r="V15" s="56"/>
      <c r="W15" s="110"/>
      <c r="X15" s="118"/>
      <c r="Y15" s="183">
        <f t="shared" si="9"/>
        <v>2.9140722291407222E-3</v>
      </c>
      <c r="Z15" s="156">
        <f>Poor!Z15</f>
        <v>0.25</v>
      </c>
      <c r="AA15" s="121">
        <f t="shared" si="16"/>
        <v>7.2851805728518055E-4</v>
      </c>
      <c r="AB15" s="156">
        <f>Poor!AB15</f>
        <v>0.25</v>
      </c>
      <c r="AC15" s="121">
        <f t="shared" si="7"/>
        <v>7.2851805728518055E-4</v>
      </c>
      <c r="AD15" s="156">
        <f>Poor!AD15</f>
        <v>0.25</v>
      </c>
      <c r="AE15" s="121">
        <f t="shared" si="8"/>
        <v>7.2851805728518055E-4</v>
      </c>
      <c r="AF15" s="122">
        <f t="shared" si="10"/>
        <v>0.25</v>
      </c>
      <c r="AG15" s="121">
        <f t="shared" si="11"/>
        <v>7.2851805728518055E-4</v>
      </c>
      <c r="AH15" s="123">
        <f t="shared" si="12"/>
        <v>1</v>
      </c>
      <c r="AI15" s="183">
        <f t="shared" si="13"/>
        <v>7.2851805728518055E-4</v>
      </c>
      <c r="AJ15" s="120">
        <f t="shared" si="14"/>
        <v>7.2851805728518055E-4</v>
      </c>
      <c r="AK15" s="119">
        <f t="shared" si="15"/>
        <v>7.2851805728518055E-4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pumpkin / butternut</v>
      </c>
      <c r="B16" s="101">
        <f>IF([1]Summ!$J1054="",0,[1]Summ!$J1054)</f>
        <v>3.3890660024906601E-3</v>
      </c>
      <c r="C16" s="102">
        <f>IF([1]Summ!$K1054="",0,[1]Summ!$K1054)</f>
        <v>0</v>
      </c>
      <c r="D16" s="24">
        <f t="shared" si="0"/>
        <v>3.3890660024906601E-3</v>
      </c>
      <c r="E16" s="75">
        <f>Middle!E16</f>
        <v>0.2</v>
      </c>
      <c r="F16" s="22"/>
      <c r="H16" s="24">
        <f t="shared" si="1"/>
        <v>0.2</v>
      </c>
      <c r="I16" s="22">
        <f t="shared" si="2"/>
        <v>6.7781320049813208E-4</v>
      </c>
      <c r="J16" s="24">
        <f>IF(I$32&lt;=1+I131,I16,B16*H16+J$33*(I16-B16*H16))</f>
        <v>6.7781320049813208E-4</v>
      </c>
      <c r="K16" s="22">
        <f t="shared" si="4"/>
        <v>3.3890660024906601E-3</v>
      </c>
      <c r="L16" s="22">
        <f t="shared" si="5"/>
        <v>6.7781320049813208E-4</v>
      </c>
      <c r="M16" s="225">
        <f t="shared" si="6"/>
        <v>6.7781320049813208E-4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2.7112528019925283E-3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2.7112528019925283E-3</v>
      </c>
      <c r="AH16" s="123">
        <f t="shared" si="12"/>
        <v>1</v>
      </c>
      <c r="AI16" s="183">
        <f t="shared" si="13"/>
        <v>6.7781320049813208E-4</v>
      </c>
      <c r="AJ16" s="120">
        <f t="shared" si="14"/>
        <v>0</v>
      </c>
      <c r="AK16" s="119">
        <f t="shared" si="15"/>
        <v>1.3556264009962642E-3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tomatoes</v>
      </c>
      <c r="B17" s="101">
        <f>IF([1]Summ!$J1055="",0,[1]Summ!$J1055)</f>
        <v>1.307596513075965E-3</v>
      </c>
      <c r="C17" s="102">
        <f>IF([1]Summ!$K1055="",0,[1]Summ!$K1055)</f>
        <v>0</v>
      </c>
      <c r="D17" s="24">
        <f t="shared" si="0"/>
        <v>1.307596513075965E-3</v>
      </c>
      <c r="E17" s="75">
        <f>Middle!E17</f>
        <v>0.2</v>
      </c>
      <c r="F17" s="22"/>
      <c r="H17" s="24">
        <f t="shared" si="1"/>
        <v>0.2</v>
      </c>
      <c r="I17" s="22">
        <f t="shared" si="2"/>
        <v>2.6151930261519304E-4</v>
      </c>
      <c r="J17" s="24">
        <f t="shared" ref="J17:J25" si="17">IF(I$32&lt;=1+I131,I17,B17*H17+J$33*(I17-B17*H17))</f>
        <v>2.6151930261519304E-4</v>
      </c>
      <c r="K17" s="22">
        <f t="shared" si="4"/>
        <v>1.307596513075965E-3</v>
      </c>
      <c r="L17" s="22">
        <f t="shared" si="5"/>
        <v>2.6151930261519304E-4</v>
      </c>
      <c r="M17" s="226">
        <f t="shared" si="6"/>
        <v>2.6151930261519304E-4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12562.402243738999</v>
      </c>
      <c r="S17" s="223">
        <f>IF($B$81=0,0,(SUMIF($N$6:$N$28,$U17,L$6:L$28)+SUMIF($N$91:$N$118,$U17,L$91:L$118))*$I$83*Poor!$B$81/$B$81)</f>
        <v>9926.16</v>
      </c>
      <c r="T17" s="223">
        <f>IF($B$81=0,0,(SUMIF($N$6:$N$28,$U17,M$6:M$28)+SUMIF($N$91:$N$118,$U17,M$91:M$118))*$I$83*Poor!$B$81/$B$81)</f>
        <v>9926.16</v>
      </c>
      <c r="U17" s="224">
        <v>11</v>
      </c>
      <c r="V17" s="56"/>
      <c r="W17" s="110"/>
      <c r="X17" s="118"/>
      <c r="Y17" s="183">
        <f t="shared" si="9"/>
        <v>1.0460772104607721E-3</v>
      </c>
      <c r="Z17" s="156">
        <f>Poor!Z17</f>
        <v>0.29409999999999997</v>
      </c>
      <c r="AA17" s="121">
        <f t="shared" si="16"/>
        <v>3.0765130759651308E-4</v>
      </c>
      <c r="AB17" s="156">
        <f>Poor!AB17</f>
        <v>0.17649999999999999</v>
      </c>
      <c r="AC17" s="121">
        <f t="shared" si="7"/>
        <v>1.8463262764632627E-4</v>
      </c>
      <c r="AD17" s="156">
        <f>Poor!AD17</f>
        <v>0.23530000000000001</v>
      </c>
      <c r="AE17" s="121">
        <f t="shared" si="8"/>
        <v>2.4614196762141969E-4</v>
      </c>
      <c r="AF17" s="122">
        <f t="shared" si="10"/>
        <v>0.29410000000000003</v>
      </c>
      <c r="AG17" s="121">
        <f t="shared" si="11"/>
        <v>3.0765130759651313E-4</v>
      </c>
      <c r="AH17" s="123">
        <f t="shared" si="12"/>
        <v>1</v>
      </c>
      <c r="AI17" s="183">
        <f t="shared" si="13"/>
        <v>2.6151930261519304E-4</v>
      </c>
      <c r="AJ17" s="120">
        <f t="shared" si="14"/>
        <v>2.4614196762141969E-4</v>
      </c>
      <c r="AK17" s="119">
        <f t="shared" si="15"/>
        <v>2.7689663760896638E-4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FISHING -- see worksheet Data 3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6">
        <f t="shared" ref="M18:M25" si="23">J18</f>
        <v>0</v>
      </c>
      <c r="N18" s="230">
        <v>6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3213.1180537001542</v>
      </c>
      <c r="S18" s="223">
        <f>IF($B$81=0,0,(SUMIF($N$6:$N$28,$U18,L$6:L$28)+SUMIF($N$91:$N$118,$U18,L$91:L$118))*$I$83*Poor!$B$81/$B$81)</f>
        <v>3550.0722788887297</v>
      </c>
      <c r="T18" s="223">
        <f>IF($B$81=0,0,(SUMIF($N$6:$N$28,$U18,M$6:M$28)+SUMIF($N$91:$N$118,$U18,M$91:M$118))*$I$83*Poor!$B$81/$B$81)</f>
        <v>3550.0722788887297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30">
        <v>6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0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211842.7579659952</v>
      </c>
      <c r="S23" s="179">
        <f>SUM(S7:S22)</f>
        <v>78679.4150877746</v>
      </c>
      <c r="T23" s="179">
        <f>SUM(T7:T22)</f>
        <v>81395.061571061669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50927.814592990086</v>
      </c>
      <c r="S24" s="41">
        <f>IF($B$81=0,0,(SUM(($B$70*$H$70))+((1-$D$29)*$I$83))*Poor!$B$81/$B$81)</f>
        <v>50927.814592990086</v>
      </c>
      <c r="T24" s="41">
        <f>IF($B$81=0,0,(SUM(($B$70*$H$70))+((1-$D$29)*$I$83))*Poor!$B$81/$B$81)</f>
        <v>50927.814592990086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71546.347926323419</v>
      </c>
      <c r="S25" s="41">
        <f>IF($B$81=0,0,(SUM(($B$70*$H$70),($B$71*$H$71))+((1-$D$29)*$I$83))*Poor!$B$81/$B$81)</f>
        <v>71546.347926323419</v>
      </c>
      <c r="T25" s="41">
        <f>IF($B$81=0,0,(SUM(($B$70*$H$70),($B$71*$H$71))+((1-$D$29)*$I$83))*Poor!$B$81/$B$81)</f>
        <v>71546.347926323419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0.13095238095238096</v>
      </c>
      <c r="C26" s="102">
        <f>IF([1]Summ!$K1064="",0,[1]Summ!$K1064)</f>
        <v>0</v>
      </c>
      <c r="D26" s="24">
        <f t="shared" si="0"/>
        <v>0.13095238095238096</v>
      </c>
      <c r="E26" s="75">
        <f>Middle!E26</f>
        <v>1</v>
      </c>
      <c r="F26" s="22"/>
      <c r="H26" s="24">
        <f t="shared" si="1"/>
        <v>1</v>
      </c>
      <c r="I26" s="22">
        <f t="shared" si="2"/>
        <v>0.13095238095238096</v>
      </c>
      <c r="J26" s="24">
        <f>IF(I$32&lt;=1+I131,I26,B26*H26+J$33*(I26-B26*H26))</f>
        <v>0.13095238095238096</v>
      </c>
      <c r="K26" s="22">
        <f t="shared" si="4"/>
        <v>0.13095238095238096</v>
      </c>
      <c r="L26" s="22">
        <f t="shared" si="5"/>
        <v>0.13095238095238096</v>
      </c>
      <c r="M26" s="225">
        <f t="shared" si="6"/>
        <v>0.13095238095238096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112468.74792632341</v>
      </c>
      <c r="S26" s="41">
        <f>IF($B$81=0,0,(SUM(($B$70*$H$70),($B$71*$H$71),($B$72*$H$72))+((1-$D$29)*$I$83))*Poor!$B$81/$B$81)</f>
        <v>112468.74792632341</v>
      </c>
      <c r="T26" s="41">
        <f>IF($B$81=0,0,(SUM(($B$70*$H$70),($B$71*$H$71),($B$72*$H$72))+((1-$D$29)*$I$83))*Poor!$B$81/$B$81)</f>
        <v>112468.74792632341</v>
      </c>
      <c r="U26" s="56"/>
      <c r="V26" s="56"/>
      <c r="W26" s="110"/>
      <c r="X26" s="118"/>
      <c r="Y26" s="183">
        <f t="shared" si="9"/>
        <v>0.52380952380952384</v>
      </c>
      <c r="Z26" s="156">
        <f>Poor!Z26</f>
        <v>0.25</v>
      </c>
      <c r="AA26" s="121">
        <f t="shared" si="16"/>
        <v>0.13095238095238096</v>
      </c>
      <c r="AB26" s="156">
        <f>Poor!AB26</f>
        <v>0.25</v>
      </c>
      <c r="AC26" s="121">
        <f t="shared" si="7"/>
        <v>0.13095238095238096</v>
      </c>
      <c r="AD26" s="156">
        <f>Poor!AD26</f>
        <v>0.25</v>
      </c>
      <c r="AE26" s="121">
        <f t="shared" si="8"/>
        <v>0.13095238095238096</v>
      </c>
      <c r="AF26" s="122">
        <f t="shared" si="10"/>
        <v>0.25</v>
      </c>
      <c r="AG26" s="121">
        <f t="shared" si="11"/>
        <v>0.13095238095238096</v>
      </c>
      <c r="AH26" s="123">
        <f t="shared" si="12"/>
        <v>1</v>
      </c>
      <c r="AI26" s="183">
        <f t="shared" si="13"/>
        <v>0.13095238095238096</v>
      </c>
      <c r="AJ26" s="120">
        <f t="shared" si="14"/>
        <v>0.13095238095238096</v>
      </c>
      <c r="AK26" s="119">
        <f t="shared" si="15"/>
        <v>0.13095238095238096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3.1815508841843095E-2</v>
      </c>
      <c r="C27" s="102">
        <f>IF([1]Summ!$K1065="",0,[1]Summ!$K1065)</f>
        <v>-3.1815508841843095E-2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1.9722827365444024E-2</v>
      </c>
      <c r="K27" s="22">
        <f t="shared" si="4"/>
        <v>3.1815508841843095E-2</v>
      </c>
      <c r="L27" s="22">
        <f t="shared" si="5"/>
        <v>3.1815508841843095E-2</v>
      </c>
      <c r="M27" s="227">
        <f t="shared" si="6"/>
        <v>1.9722827365444024E-2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7.8891309461776096E-2</v>
      </c>
      <c r="Z27" s="156">
        <f>Poor!Z27</f>
        <v>0.25</v>
      </c>
      <c r="AA27" s="121">
        <f t="shared" si="16"/>
        <v>1.9722827365444024E-2</v>
      </c>
      <c r="AB27" s="156">
        <f>Poor!AB27</f>
        <v>0.25</v>
      </c>
      <c r="AC27" s="121">
        <f t="shared" si="7"/>
        <v>1.9722827365444024E-2</v>
      </c>
      <c r="AD27" s="156">
        <f>Poor!AD27</f>
        <v>0.25</v>
      </c>
      <c r="AE27" s="121">
        <f t="shared" si="8"/>
        <v>1.9722827365444024E-2</v>
      </c>
      <c r="AF27" s="122">
        <f t="shared" si="10"/>
        <v>0.25</v>
      </c>
      <c r="AG27" s="121">
        <f t="shared" si="11"/>
        <v>1.9722827365444024E-2</v>
      </c>
      <c r="AH27" s="123">
        <f t="shared" si="12"/>
        <v>1</v>
      </c>
      <c r="AI27" s="183">
        <f t="shared" si="13"/>
        <v>1.9722827365444024E-2</v>
      </c>
      <c r="AJ27" s="120">
        <f t="shared" si="14"/>
        <v>1.9722827365444024E-2</v>
      </c>
      <c r="AK27" s="119">
        <f t="shared" si="15"/>
        <v>1.9722827365444024E-2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2.6606775093399756E-2</v>
      </c>
      <c r="C28" s="102">
        <f>IF([1]Summ!$K1066="",0,[1]Summ!$K1066)</f>
        <v>-2.6606775093399756E-2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1.6493868902959827E-2</v>
      </c>
      <c r="K28" s="22">
        <f t="shared" si="4"/>
        <v>2.6606775093399756E-2</v>
      </c>
      <c r="L28" s="22">
        <f t="shared" si="5"/>
        <v>2.6606775093399756E-2</v>
      </c>
      <c r="M28" s="225">
        <f t="shared" si="6"/>
        <v>1.6493868902959827E-2</v>
      </c>
      <c r="N28" s="230"/>
      <c r="O28" s="2"/>
      <c r="P28" s="22"/>
      <c r="U28" s="56"/>
      <c r="V28" s="56"/>
      <c r="W28" s="110"/>
      <c r="X28" s="118"/>
      <c r="Y28" s="183">
        <f t="shared" si="9"/>
        <v>6.5975475611839307E-2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3.2987737805919654E-2</v>
      </c>
      <c r="AF28" s="122">
        <f t="shared" si="10"/>
        <v>0.5</v>
      </c>
      <c r="AG28" s="121">
        <f t="shared" si="11"/>
        <v>3.2987737805919654E-2</v>
      </c>
      <c r="AH28" s="123">
        <f t="shared" si="12"/>
        <v>1</v>
      </c>
      <c r="AI28" s="183">
        <f t="shared" si="13"/>
        <v>1.6493868902959827E-2</v>
      </c>
      <c r="AJ28" s="120">
        <f t="shared" si="14"/>
        <v>0</v>
      </c>
      <c r="AK28" s="119">
        <f t="shared" si="15"/>
        <v>3.2987737805919654E-2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0.19778641330012453</v>
      </c>
      <c r="C29" s="102">
        <f>IF([1]Summ!$K1067="",0,[1]Summ!$K1067)</f>
        <v>2.6850360641872531E-2</v>
      </c>
      <c r="D29" s="24">
        <f t="shared" si="0"/>
        <v>0.22463677394199705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0.20799190334533094</v>
      </c>
      <c r="K29" s="22">
        <f t="shared" si="4"/>
        <v>0.19778641330012453</v>
      </c>
      <c r="L29" s="22">
        <f t="shared" si="5"/>
        <v>0.19778641330012453</v>
      </c>
      <c r="M29" s="175">
        <f t="shared" si="6"/>
        <v>0.20799190334533094</v>
      </c>
      <c r="N29" s="230"/>
      <c r="P29" s="22"/>
      <c r="V29" s="56"/>
      <c r="W29" s="110"/>
      <c r="X29" s="118"/>
      <c r="Y29" s="183">
        <f t="shared" si="9"/>
        <v>0.83196761338132375</v>
      </c>
      <c r="Z29" s="156">
        <f>Poor!Z29</f>
        <v>0.25</v>
      </c>
      <c r="AA29" s="121">
        <f t="shared" si="16"/>
        <v>0.20799190334533094</v>
      </c>
      <c r="AB29" s="156">
        <f>Poor!AB29</f>
        <v>0.25</v>
      </c>
      <c r="AC29" s="121">
        <f t="shared" si="7"/>
        <v>0.20799190334533094</v>
      </c>
      <c r="AD29" s="156">
        <f>Poor!AD29</f>
        <v>0.25</v>
      </c>
      <c r="AE29" s="121">
        <f t="shared" si="8"/>
        <v>0.20799190334533094</v>
      </c>
      <c r="AF29" s="122">
        <f t="shared" si="10"/>
        <v>0.25</v>
      </c>
      <c r="AG29" s="121">
        <f t="shared" si="11"/>
        <v>0.20799190334533094</v>
      </c>
      <c r="AH29" s="123">
        <f t="shared" si="12"/>
        <v>1</v>
      </c>
      <c r="AI29" s="183">
        <f t="shared" si="13"/>
        <v>0.20799190334533094</v>
      </c>
      <c r="AJ29" s="120">
        <f t="shared" si="14"/>
        <v>0.20799190334533094</v>
      </c>
      <c r="AK29" s="119">
        <f t="shared" si="15"/>
        <v>0.20799190334533094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0.46112153424657532</v>
      </c>
      <c r="C30" s="65"/>
      <c r="D30" s="24">
        <f>(D119-B124)</f>
        <v>5.9850047863502818</v>
      </c>
      <c r="E30" s="75">
        <f>Middle!E30</f>
        <v>1</v>
      </c>
      <c r="H30" s="96">
        <f>(E30*F$7/F$9)</f>
        <v>1</v>
      </c>
      <c r="I30" s="29">
        <f>IF(E30&gt;=1,I119-I124,MIN(I119-I124,B30*H30))</f>
        <v>1.4760738738239523</v>
      </c>
      <c r="J30" s="232">
        <f>IF(I$32&lt;=1,I30,1-SUM(J6:J29))</f>
        <v>0.35378398095343011</v>
      </c>
      <c r="K30" s="22">
        <f t="shared" si="4"/>
        <v>0.46112153424657532</v>
      </c>
      <c r="L30" s="22">
        <f>IF(L124=L119,0,IF(K30="",0,(L119-L124)/(B119-B124)*K30))</f>
        <v>0.10662117488186852</v>
      </c>
      <c r="M30" s="175">
        <f t="shared" si="6"/>
        <v>0.35378398095343011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1.4151359238137204</v>
      </c>
      <c r="Z30" s="122">
        <f>IF($Y30=0,0,AA30/($Y$30))</f>
        <v>7.8453454960931323E-17</v>
      </c>
      <c r="AA30" s="187">
        <f>IF(AA79*4/$I$83+SUM(AA6:AA29)&lt;1,AA79*4/$I$83,1-SUM(AA6:AA29))</f>
        <v>1.1102230246251565E-16</v>
      </c>
      <c r="AB30" s="122">
        <f>IF($Y30=0,0,AC30/($Y$30))</f>
        <v>0.25927681554729876</v>
      </c>
      <c r="AC30" s="187">
        <f>IF(AC79*4/$I$83+SUM(AC6:AC29)&lt;1,AC79*4/$I$83,1-SUM(AC6:AC29))</f>
        <v>0.36691193589300619</v>
      </c>
      <c r="AD30" s="122">
        <f>IF($Y30=0,0,AE30/($Y$30))</f>
        <v>0.39152585859699479</v>
      </c>
      <c r="AE30" s="187">
        <f>IF(AE79*4/$I$83+SUM(AE6:AE29)&lt;1,AE79*4/$I$83,1-SUM(AE6:AE29))</f>
        <v>0.55406230760261832</v>
      </c>
      <c r="AF30" s="122">
        <f>IF($Y30=0,0,AG30/($Y$30))</f>
        <v>0.34919732585570656</v>
      </c>
      <c r="AG30" s="187">
        <f>IF(AG79*4/$I$83+SUM(AG6:AG29)&lt;1,AG79*4/$I$83,1-SUM(AG6:AG29))</f>
        <v>0.49416168031809604</v>
      </c>
      <c r="AH30" s="123">
        <f t="shared" si="12"/>
        <v>1.0000000000000002</v>
      </c>
      <c r="AI30" s="183">
        <f t="shared" si="13"/>
        <v>0.35378398095343017</v>
      </c>
      <c r="AJ30" s="120">
        <f t="shared" si="14"/>
        <v>0.18345596794650315</v>
      </c>
      <c r="AK30" s="119">
        <f t="shared" si="15"/>
        <v>0.52411199396035713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0.34829376277928314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1.5196110948336594</v>
      </c>
      <c r="C32" s="29">
        <f>SUM(C6:C31)</f>
        <v>0.98348562029317999</v>
      </c>
      <c r="D32" s="24">
        <f>SUM(D6:D30)</f>
        <v>8.0269799672305453</v>
      </c>
      <c r="E32" s="2"/>
      <c r="F32" s="2"/>
      <c r="H32" s="17"/>
      <c r="I32" s="22">
        <f>SUM(I6:I30)</f>
        <v>2.2872316722716719</v>
      </c>
      <c r="J32" s="17"/>
      <c r="L32" s="22">
        <f>SUM(L6:L30)</f>
        <v>0.65170623722071686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33789.332838548813</v>
      </c>
      <c r="T32" s="235">
        <f t="shared" si="24"/>
        <v>31073.686355261743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0.38008763388046235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33250</v>
      </c>
      <c r="C37" s="104">
        <f>IF([1]Summ!$K1072="",0,[1]Summ!$K1072)</f>
        <v>4750</v>
      </c>
      <c r="D37" s="38">
        <f t="shared" ref="D37:D64" si="25">B37+C37</f>
        <v>38000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22420</v>
      </c>
      <c r="J37" s="38">
        <f>J91*I$83</f>
        <v>20682.695593949993</v>
      </c>
      <c r="K37" s="40">
        <f t="shared" ref="K37:K52" si="28">(B37/B$65)</f>
        <v>0.25840897786620243</v>
      </c>
      <c r="L37" s="22">
        <f t="shared" ref="L37:L52" si="29">(K37*H37)</f>
        <v>0.15246129694105942</v>
      </c>
      <c r="M37" s="24">
        <f t="shared" ref="M37:M52" si="30">J37/B$65</f>
        <v>0.16073967602858424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20682.695593949993</v>
      </c>
      <c r="AH37" s="123">
        <f>SUM(Z37,AB37,AD37,AF37)</f>
        <v>1</v>
      </c>
      <c r="AI37" s="112">
        <f>SUM(AA37,AC37,AE37,AG37)</f>
        <v>20682.695593949993</v>
      </c>
      <c r="AJ37" s="148">
        <f>(AA37+AC37)</f>
        <v>0</v>
      </c>
      <c r="AK37" s="147">
        <f>(AE37+AG37)</f>
        <v>20682.695593949993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750</v>
      </c>
      <c r="C38" s="104">
        <f>IF([1]Summ!$K1073="",0,[1]Summ!$K1073)</f>
        <v>375</v>
      </c>
      <c r="D38" s="38">
        <f t="shared" si="25"/>
        <v>1125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663.75</v>
      </c>
      <c r="J38" s="38">
        <f t="shared" ref="J38:J64" si="33">J92*I$83</f>
        <v>526.59438899605232</v>
      </c>
      <c r="K38" s="40">
        <f t="shared" si="28"/>
        <v>5.8287739368316337E-3</v>
      </c>
      <c r="L38" s="22">
        <f t="shared" si="29"/>
        <v>3.4389766227306637E-3</v>
      </c>
      <c r="M38" s="24">
        <f t="shared" si="30"/>
        <v>4.0925328664826247E-3</v>
      </c>
      <c r="N38" s="2"/>
      <c r="O38" s="2"/>
      <c r="P38" s="2"/>
      <c r="R38" s="79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526.59438899605232</v>
      </c>
      <c r="AH38" s="123">
        <f t="shared" ref="AH38:AI58" si="35">SUM(Z38,AB38,AD38,AF38)</f>
        <v>1</v>
      </c>
      <c r="AI38" s="112">
        <f t="shared" si="35"/>
        <v>526.59438899605232</v>
      </c>
      <c r="AJ38" s="148">
        <f t="shared" ref="AJ38:AJ64" si="36">(AA38+AC38)</f>
        <v>0</v>
      </c>
      <c r="AK38" s="147">
        <f t="shared" ref="AK38:AK64" si="37">(AE38+AG38)</f>
        <v>526.59438899605232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Maize: kg produced</v>
      </c>
      <c r="B39" s="104">
        <f>IF([1]Summ!$J1074="",0,[1]Summ!$J1074)</f>
        <v>5000</v>
      </c>
      <c r="C39" s="104">
        <f>IF([1]Summ!$K1074="",0,[1]Summ!$K1074)</f>
        <v>-5000</v>
      </c>
      <c r="D39" s="38">
        <f t="shared" si="25"/>
        <v>0</v>
      </c>
      <c r="E39" s="75">
        <f>Middle!E39</f>
        <v>0.2</v>
      </c>
      <c r="F39" s="75">
        <f>Middle!F39</f>
        <v>1.4</v>
      </c>
      <c r="G39" s="22">
        <f t="shared" si="32"/>
        <v>1.65</v>
      </c>
      <c r="H39" s="24">
        <f t="shared" si="26"/>
        <v>0.27999999999999997</v>
      </c>
      <c r="I39" s="39">
        <f t="shared" si="27"/>
        <v>0</v>
      </c>
      <c r="J39" s="38">
        <f t="shared" si="33"/>
        <v>867.87731256735253</v>
      </c>
      <c r="K39" s="40">
        <f t="shared" si="28"/>
        <v>3.8858492912210892E-2</v>
      </c>
      <c r="L39" s="22">
        <f t="shared" si="29"/>
        <v>1.0880378015419049E-2</v>
      </c>
      <c r="M39" s="24">
        <f t="shared" si="30"/>
        <v>6.7448808798134209E-3</v>
      </c>
      <c r="N39" s="2"/>
      <c r="O39" s="2"/>
      <c r="P39" s="2"/>
      <c r="V39" s="56"/>
      <c r="W39" s="115"/>
      <c r="X39" s="118">
        <f>X8</f>
        <v>1</v>
      </c>
      <c r="Y39" s="110"/>
      <c r="Z39" s="122">
        <f>Z8</f>
        <v>0.70909119123040842</v>
      </c>
      <c r="AA39" s="147">
        <f>$J39*Z39</f>
        <v>615.40415741022957</v>
      </c>
      <c r="AB39" s="122">
        <f>AB8</f>
        <v>0.29090880876959152</v>
      </c>
      <c r="AC39" s="147">
        <f>$J39*AB39</f>
        <v>252.47315515712296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867.87731256735253</v>
      </c>
      <c r="AJ39" s="148">
        <f t="shared" si="36"/>
        <v>867.87731256735253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Beans: kg produced</v>
      </c>
      <c r="B40" s="104">
        <f>IF([1]Summ!$J1075="",0,[1]Summ!$J1075)</f>
        <v>4000</v>
      </c>
      <c r="C40" s="104">
        <f>IF([1]Summ!$K1075="",0,[1]Summ!$K1075)</f>
        <v>0</v>
      </c>
      <c r="D40" s="38">
        <f t="shared" si="25"/>
        <v>4000</v>
      </c>
      <c r="E40" s="75">
        <f>Middle!E40</f>
        <v>0.3</v>
      </c>
      <c r="F40" s="75">
        <f>Middle!F40</f>
        <v>1.4</v>
      </c>
      <c r="G40" s="22">
        <f t="shared" si="32"/>
        <v>1.65</v>
      </c>
      <c r="H40" s="24">
        <f t="shared" si="26"/>
        <v>0.42</v>
      </c>
      <c r="I40" s="39">
        <f t="shared" si="27"/>
        <v>1680</v>
      </c>
      <c r="J40" s="38">
        <f t="shared" si="33"/>
        <v>1680</v>
      </c>
      <c r="K40" s="40">
        <f t="shared" si="28"/>
        <v>3.1086794329768713E-2</v>
      </c>
      <c r="L40" s="22">
        <f t="shared" si="29"/>
        <v>1.3056453618502859E-2</v>
      </c>
      <c r="M40" s="24">
        <f t="shared" si="30"/>
        <v>1.3056453618502859E-2</v>
      </c>
      <c r="N40" s="2"/>
      <c r="O40" s="2"/>
      <c r="P40" s="2"/>
      <c r="R40" s="79"/>
      <c r="V40" s="56"/>
      <c r="W40" s="115"/>
      <c r="X40" s="118">
        <f>X9</f>
        <v>1</v>
      </c>
      <c r="Y40" s="110"/>
      <c r="Z40" s="122">
        <f>Z9</f>
        <v>0.70909119123040854</v>
      </c>
      <c r="AA40" s="147">
        <f>$J40*Z40</f>
        <v>1191.2732012670863</v>
      </c>
      <c r="AB40" s="122">
        <f>AB9</f>
        <v>0.29090880876959152</v>
      </c>
      <c r="AC40" s="147">
        <f>$J40*AB40</f>
        <v>488.72679873291378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1680</v>
      </c>
      <c r="AJ40" s="148">
        <f t="shared" si="36"/>
        <v>1680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Cabbage: no. local meas</v>
      </c>
      <c r="B41" s="104">
        <f>IF([1]Summ!$J1076="",0,[1]Summ!$J1076)</f>
        <v>9000</v>
      </c>
      <c r="C41" s="104">
        <f>IF([1]Summ!$K1076="",0,[1]Summ!$K1076)</f>
        <v>-9000</v>
      </c>
      <c r="D41" s="38">
        <f t="shared" si="25"/>
        <v>0</v>
      </c>
      <c r="E41" s="75">
        <f>Middle!E41</f>
        <v>0.2</v>
      </c>
      <c r="F41" s="75">
        <f>Middle!F41</f>
        <v>1.4</v>
      </c>
      <c r="G41" s="22">
        <f t="shared" si="32"/>
        <v>1.65</v>
      </c>
      <c r="H41" s="24">
        <f t="shared" si="26"/>
        <v>0.27999999999999997</v>
      </c>
      <c r="I41" s="39">
        <f t="shared" si="27"/>
        <v>0</v>
      </c>
      <c r="J41" s="38">
        <f t="shared" si="33"/>
        <v>1562.1791626212346</v>
      </c>
      <c r="K41" s="40">
        <f t="shared" si="28"/>
        <v>6.9945287241979612E-2</v>
      </c>
      <c r="L41" s="22">
        <f t="shared" si="29"/>
        <v>1.958468042775429E-2</v>
      </c>
      <c r="M41" s="24">
        <f t="shared" si="30"/>
        <v>1.2140785583664158E-2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0.70909119123040865</v>
      </c>
      <c r="AA41" s="147">
        <f>$J41*Z41</f>
        <v>1107.7274833384135</v>
      </c>
      <c r="AB41" s="122">
        <f>AB11</f>
        <v>0.29090880876959135</v>
      </c>
      <c r="AC41" s="147">
        <f>$J41*AB41</f>
        <v>454.45167928282109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1562.1791626212346</v>
      </c>
      <c r="AJ41" s="148">
        <f t="shared" si="36"/>
        <v>1562.1791626212346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Other root crops: no. local meas Potatoes</v>
      </c>
      <c r="B42" s="104">
        <f>IF([1]Summ!$J1077="",0,[1]Summ!$J1077)</f>
        <v>100</v>
      </c>
      <c r="C42" s="104">
        <f>IF([1]Summ!$K1077="",0,[1]Summ!$K1077)</f>
        <v>-100</v>
      </c>
      <c r="D42" s="38">
        <f t="shared" si="25"/>
        <v>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0</v>
      </c>
      <c r="J42" s="38">
        <f t="shared" si="33"/>
        <v>17.357546251347049</v>
      </c>
      <c r="K42" s="40">
        <f t="shared" si="28"/>
        <v>7.7716985824421785E-4</v>
      </c>
      <c r="L42" s="22">
        <f t="shared" si="29"/>
        <v>2.1760756030838097E-4</v>
      </c>
      <c r="M42" s="24">
        <f t="shared" si="30"/>
        <v>1.348976175962684E-4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4.3393865628367623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8.6787731256735245</v>
      </c>
      <c r="AF42" s="122">
        <f t="shared" si="31"/>
        <v>0.25</v>
      </c>
      <c r="AG42" s="147">
        <f t="shared" si="34"/>
        <v>4.3393865628367623</v>
      </c>
      <c r="AH42" s="123">
        <f t="shared" si="35"/>
        <v>1</v>
      </c>
      <c r="AI42" s="112">
        <f t="shared" si="35"/>
        <v>17.357546251347049</v>
      </c>
      <c r="AJ42" s="148">
        <f t="shared" si="36"/>
        <v>4.3393865628367623</v>
      </c>
      <c r="AK42" s="147">
        <f t="shared" si="37"/>
        <v>13.018159688510288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Spinach (vegetables):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0</v>
      </c>
      <c r="J43" s="38">
        <f t="shared" si="33"/>
        <v>0</v>
      </c>
      <c r="K43" s="40">
        <f t="shared" si="28"/>
        <v>0</v>
      </c>
      <c r="L43" s="22">
        <f t="shared" si="29"/>
        <v>0</v>
      </c>
      <c r="M43" s="24">
        <f t="shared" si="30"/>
        <v>0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38"/>
        <v>0</v>
      </c>
      <c r="AB43" s="156">
        <f>Poor!AB43</f>
        <v>0.25</v>
      </c>
      <c r="AC43" s="147">
        <f t="shared" si="39"/>
        <v>0</v>
      </c>
      <c r="AD43" s="156">
        <f>Poor!AD43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Agricultural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0.5</v>
      </c>
      <c r="F44" s="75">
        <f>Middle!F44</f>
        <v>1.1100000000000001</v>
      </c>
      <c r="G44" s="22">
        <f t="shared" si="32"/>
        <v>1.65</v>
      </c>
      <c r="H44" s="24">
        <f t="shared" si="26"/>
        <v>0.55500000000000005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Formal Employment (conservancies, etc.)</v>
      </c>
      <c r="B45" s="104">
        <f>IF([1]Summ!$J1080="",0,[1]Summ!$J1080)</f>
        <v>63360</v>
      </c>
      <c r="C45" s="104">
        <f>IF([1]Summ!$K1080="",0,[1]Summ!$K1080)</f>
        <v>0</v>
      </c>
      <c r="D45" s="38">
        <f t="shared" si="25"/>
        <v>63360</v>
      </c>
      <c r="E45" s="75">
        <f>Middle!E45</f>
        <v>0.4</v>
      </c>
      <c r="F45" s="75">
        <f>Middle!F45</f>
        <v>1.18</v>
      </c>
      <c r="G45" s="22">
        <f t="shared" si="32"/>
        <v>1.65</v>
      </c>
      <c r="H45" s="24">
        <f t="shared" si="26"/>
        <v>0.47199999999999998</v>
      </c>
      <c r="I45" s="39">
        <f t="shared" si="27"/>
        <v>29905.919999999998</v>
      </c>
      <c r="J45" s="38">
        <f t="shared" si="33"/>
        <v>29905.919999999998</v>
      </c>
      <c r="K45" s="40">
        <f t="shared" si="28"/>
        <v>0.49241482218353644</v>
      </c>
      <c r="L45" s="22">
        <f t="shared" si="29"/>
        <v>0.23241979607062918</v>
      </c>
      <c r="M45" s="24">
        <f t="shared" si="30"/>
        <v>0.23241979607062918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38"/>
        <v>7476.48</v>
      </c>
      <c r="AB45" s="156">
        <f>Poor!AB45</f>
        <v>0.25</v>
      </c>
      <c r="AC45" s="147">
        <f t="shared" si="39"/>
        <v>7476.48</v>
      </c>
      <c r="AD45" s="156">
        <f>Poor!AD45</f>
        <v>0.25</v>
      </c>
      <c r="AE45" s="147">
        <f t="shared" si="40"/>
        <v>7476.48</v>
      </c>
      <c r="AF45" s="122">
        <f t="shared" si="31"/>
        <v>0.25</v>
      </c>
      <c r="AG45" s="147">
        <f t="shared" si="34"/>
        <v>7476.48</v>
      </c>
      <c r="AH45" s="123">
        <f t="shared" si="35"/>
        <v>1</v>
      </c>
      <c r="AI45" s="112">
        <f t="shared" si="35"/>
        <v>29905.919999999998</v>
      </c>
      <c r="AJ45" s="148">
        <f t="shared" si="36"/>
        <v>14952.96</v>
      </c>
      <c r="AK45" s="147">
        <f t="shared" si="37"/>
        <v>14952.96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Small business -- see Data2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0.8</v>
      </c>
      <c r="F46" s="75">
        <f>Middle!F46</f>
        <v>1.18</v>
      </c>
      <c r="G46" s="22">
        <f t="shared" si="32"/>
        <v>1.65</v>
      </c>
      <c r="H46" s="24">
        <f t="shared" si="26"/>
        <v>0.94399999999999995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Social development -- see Data2</v>
      </c>
      <c r="B47" s="104">
        <f>IF([1]Summ!$J1082="",0,[1]Summ!$J1082)</f>
        <v>8412</v>
      </c>
      <c r="C47" s="104">
        <f>IF([1]Summ!$K1082="",0,[1]Summ!$K1082)</f>
        <v>0</v>
      </c>
      <c r="D47" s="38">
        <f t="shared" si="25"/>
        <v>8412</v>
      </c>
      <c r="E47" s="75">
        <f>Middle!E47</f>
        <v>1</v>
      </c>
      <c r="F47" s="75">
        <f>Middle!F47</f>
        <v>1.18</v>
      </c>
      <c r="G47" s="22">
        <f t="shared" si="32"/>
        <v>1.65</v>
      </c>
      <c r="H47" s="24">
        <f t="shared" si="26"/>
        <v>1.18</v>
      </c>
      <c r="I47" s="39">
        <f t="shared" si="27"/>
        <v>9926.16</v>
      </c>
      <c r="J47" s="38">
        <f t="shared" si="33"/>
        <v>9926.16</v>
      </c>
      <c r="K47" s="40">
        <f t="shared" si="28"/>
        <v>6.5375528475503611E-2</v>
      </c>
      <c r="L47" s="22">
        <f t="shared" si="29"/>
        <v>7.7143123601094252E-2</v>
      </c>
      <c r="M47" s="24">
        <f t="shared" si="30"/>
        <v>7.7143123601094252E-2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38"/>
        <v>2481.54</v>
      </c>
      <c r="AB47" s="156">
        <f>Poor!AB47</f>
        <v>0.25</v>
      </c>
      <c r="AC47" s="147">
        <f t="shared" si="39"/>
        <v>2481.54</v>
      </c>
      <c r="AD47" s="156">
        <f>Poor!AD47</f>
        <v>0.25</v>
      </c>
      <c r="AE47" s="147">
        <f t="shared" si="40"/>
        <v>2481.54</v>
      </c>
      <c r="AF47" s="122">
        <f t="shared" si="31"/>
        <v>0.25</v>
      </c>
      <c r="AG47" s="147">
        <f t="shared" si="34"/>
        <v>2481.54</v>
      </c>
      <c r="AH47" s="123">
        <f t="shared" si="35"/>
        <v>1</v>
      </c>
      <c r="AI47" s="112">
        <f t="shared" si="35"/>
        <v>9926.16</v>
      </c>
      <c r="AJ47" s="148">
        <f t="shared" si="36"/>
        <v>4963.08</v>
      </c>
      <c r="AK47" s="147">
        <f t="shared" si="37"/>
        <v>4963.08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Public works -- see Data2</v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1</v>
      </c>
      <c r="F48" s="75">
        <f>Middle!F48</f>
        <v>1.18</v>
      </c>
      <c r="G48" s="22">
        <f t="shared" si="32"/>
        <v>1.65</v>
      </c>
      <c r="H48" s="24">
        <f t="shared" si="26"/>
        <v>1.18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Remittances: no. times per year</v>
      </c>
      <c r="B49" s="104">
        <f>IF([1]Summ!$J1084="",0,[1]Summ!$J1084)</f>
        <v>4800</v>
      </c>
      <c r="C49" s="104">
        <f>IF([1]Summ!$K1084="",0,[1]Summ!$K1084)</f>
        <v>0</v>
      </c>
      <c r="D49" s="38">
        <f t="shared" si="25"/>
        <v>4800</v>
      </c>
      <c r="E49" s="75">
        <f>Middle!E49</f>
        <v>1</v>
      </c>
      <c r="F49" s="75">
        <f>Middle!F49</f>
        <v>1.1100000000000001</v>
      </c>
      <c r="G49" s="22">
        <f t="shared" si="32"/>
        <v>1.65</v>
      </c>
      <c r="H49" s="24">
        <f t="shared" si="26"/>
        <v>1.1100000000000001</v>
      </c>
      <c r="I49" s="39">
        <f t="shared" si="27"/>
        <v>5328.0000000000009</v>
      </c>
      <c r="J49" s="38">
        <f t="shared" si="33"/>
        <v>5328.0000000000009</v>
      </c>
      <c r="K49" s="40">
        <f t="shared" si="28"/>
        <v>3.7304153195722459E-2</v>
      </c>
      <c r="L49" s="22">
        <f t="shared" si="29"/>
        <v>4.1407610047251936E-2</v>
      </c>
      <c r="M49" s="24">
        <f t="shared" si="30"/>
        <v>4.1407610047251936E-2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1332.0000000000002</v>
      </c>
      <c r="AB49" s="156">
        <f>Poor!AB49</f>
        <v>0.25</v>
      </c>
      <c r="AC49" s="147">
        <f t="shared" si="39"/>
        <v>1332.0000000000002</v>
      </c>
      <c r="AD49" s="156">
        <f>Poor!AD49</f>
        <v>0.25</v>
      </c>
      <c r="AE49" s="147">
        <f t="shared" si="40"/>
        <v>1332.0000000000002</v>
      </c>
      <c r="AF49" s="122">
        <f t="shared" si="31"/>
        <v>0.25</v>
      </c>
      <c r="AG49" s="147">
        <f t="shared" si="34"/>
        <v>1332.0000000000002</v>
      </c>
      <c r="AH49" s="123">
        <f t="shared" si="35"/>
        <v>1</v>
      </c>
      <c r="AI49" s="112">
        <f t="shared" si="35"/>
        <v>5328.0000000000009</v>
      </c>
      <c r="AJ49" s="148">
        <f t="shared" si="36"/>
        <v>2664.0000000000005</v>
      </c>
      <c r="AK49" s="147">
        <f t="shared" si="37"/>
        <v>2664.0000000000005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128672</v>
      </c>
      <c r="C65" s="39">
        <f>SUM(C37:C64)</f>
        <v>-8975</v>
      </c>
      <c r="D65" s="42">
        <f>SUM(D37:D64)</f>
        <v>119697</v>
      </c>
      <c r="E65" s="32"/>
      <c r="F65" s="32"/>
      <c r="G65" s="32"/>
      <c r="H65" s="31"/>
      <c r="I65" s="39">
        <f>SUM(I37:I64)</f>
        <v>69923.83</v>
      </c>
      <c r="J65" s="39">
        <f>SUM(J37:J64)</f>
        <v>70496.784004385976</v>
      </c>
      <c r="K65" s="40">
        <f>SUM(K37:K64)</f>
        <v>1</v>
      </c>
      <c r="L65" s="22">
        <f>SUM(L37:L64)</f>
        <v>0.55060992290474997</v>
      </c>
      <c r="M65" s="24">
        <f>SUM(M37:M64)</f>
        <v>0.54787975631361885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14208.764228578566</v>
      </c>
      <c r="AB65" s="137"/>
      <c r="AC65" s="153">
        <f>SUM(AC37:AC64)</f>
        <v>12485.671633172857</v>
      </c>
      <c r="AD65" s="137"/>
      <c r="AE65" s="153">
        <f>SUM(AE37:AE64)</f>
        <v>11298.698773125674</v>
      </c>
      <c r="AF65" s="137"/>
      <c r="AG65" s="153">
        <f>SUM(AG37:AG64)</f>
        <v>32503.649369508879</v>
      </c>
      <c r="AH65" s="137"/>
      <c r="AI65" s="153">
        <f>SUM(AI37:AI64)</f>
        <v>70496.784004385976</v>
      </c>
      <c r="AJ65" s="153">
        <f>SUM(AJ37:AJ64)</f>
        <v>26694.435861751423</v>
      </c>
      <c r="AK65" s="153">
        <f>SUM(AK37:AK64)</f>
        <v>43802.348142634553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21362.853178664795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29907.994450130707</v>
      </c>
      <c r="J70" s="51">
        <f>J124*I$83</f>
        <v>29907.994450130707</v>
      </c>
      <c r="K70" s="40">
        <f>B70/B$76</f>
        <v>0.16602565576554956</v>
      </c>
      <c r="L70" s="22">
        <f>(L124*G$37*F$9/F$7)/B$130</f>
        <v>0.23243591807176942</v>
      </c>
      <c r="M70" s="24">
        <f>J70/B$76</f>
        <v>0.23243591807176936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7476.9986125326768</v>
      </c>
      <c r="AB70" s="156">
        <f>Poor!AB70</f>
        <v>0.25</v>
      </c>
      <c r="AC70" s="147">
        <f>$J70*AB70</f>
        <v>7476.9986125326768</v>
      </c>
      <c r="AD70" s="156">
        <f>Poor!AD70</f>
        <v>0.25</v>
      </c>
      <c r="AE70" s="147">
        <f>$J70*AD70</f>
        <v>7476.9986125326768</v>
      </c>
      <c r="AF70" s="156">
        <f>Poor!AF70</f>
        <v>0.25</v>
      </c>
      <c r="AG70" s="147">
        <f>$J70*AF70</f>
        <v>7476.9986125326768</v>
      </c>
      <c r="AH70" s="155">
        <f>SUM(Z70,AB70,AD70,AF70)</f>
        <v>1</v>
      </c>
      <c r="AI70" s="147">
        <f>SUM(AA70,AC70,AE70,AG70)</f>
        <v>29907.994450130707</v>
      </c>
      <c r="AJ70" s="148">
        <f>(AA70+AC70)</f>
        <v>14953.997225065354</v>
      </c>
      <c r="AK70" s="147">
        <f>(AE70+AG70)</f>
        <v>14953.997225065354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17473.333333333336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20618.533333333333</v>
      </c>
      <c r="J71" s="51">
        <f t="shared" ref="J71:J72" si="49">J125*I$83</f>
        <v>20618.533333333333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34680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10379.298848757915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6280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0</v>
      </c>
      <c r="K73" s="40">
        <f>B73/B$76</f>
        <v>4.8806267097736881E-2</v>
      </c>
      <c r="L73" s="22">
        <f>(L127*G$37*F$9/F$7)/B$130</f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666.93599999999992</v>
      </c>
      <c r="AB73" s="156">
        <f>Poor!AB73</f>
        <v>0.09</v>
      </c>
      <c r="AC73" s="147">
        <f>$H$73*$B$73*AB73</f>
        <v>666.93599999999992</v>
      </c>
      <c r="AD73" s="156">
        <f>Poor!AD73</f>
        <v>0.23</v>
      </c>
      <c r="AE73" s="147">
        <f>$H$73*$B$73*AD73</f>
        <v>1704.3920000000001</v>
      </c>
      <c r="AF73" s="156">
        <f>Poor!AF73</f>
        <v>0.59</v>
      </c>
      <c r="AG73" s="147">
        <f>$H$73*$B$73*AF73</f>
        <v>4372.1359999999995</v>
      </c>
      <c r="AH73" s="155">
        <f>SUM(Z73,AB73,AD73,AF73)</f>
        <v>1</v>
      </c>
      <c r="AI73" s="147">
        <f>SUM(AA73,AC73,AE73,AG73)</f>
        <v>7410.4</v>
      </c>
      <c r="AJ73" s="148">
        <f>(AA73+AC73)</f>
        <v>1333.8719999999998</v>
      </c>
      <c r="AK73" s="147">
        <f>(AE73+AG73)</f>
        <v>6076.5279999999993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7576.2667315648587</v>
      </c>
      <c r="C74" s="39"/>
      <c r="D74" s="38"/>
      <c r="E74" s="32"/>
      <c r="F74" s="32"/>
      <c r="G74" s="32"/>
      <c r="H74" s="31"/>
      <c r="I74" s="39">
        <f>I128*I$83</f>
        <v>40015.835549869298</v>
      </c>
      <c r="J74" s="51">
        <f>J128*I$83</f>
        <v>9590.9573721640281</v>
      </c>
      <c r="K74" s="40">
        <f>B74/B$76</f>
        <v>5.8880461417906448E-2</v>
      </c>
      <c r="L74" s="22">
        <f>(L128*G$37*F$9/F$7)/B$130</f>
        <v>2.2463799210689459E-2</v>
      </c>
      <c r="M74" s="24">
        <f>J74/B$76</f>
        <v>7.4538029813510542E-2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7.5244374222928278E-13</v>
      </c>
      <c r="AB74" s="156"/>
      <c r="AC74" s="147">
        <f>AC30*$I$83/4</f>
        <v>2486.7128855045776</v>
      </c>
      <c r="AD74" s="156"/>
      <c r="AE74" s="147">
        <f>AE30*$I$83/4</f>
        <v>3755.1078199036979</v>
      </c>
      <c r="AF74" s="156"/>
      <c r="AG74" s="147">
        <f>AG30*$I$83/4</f>
        <v>3349.1366667557531</v>
      </c>
      <c r="AH74" s="155"/>
      <c r="AI74" s="147">
        <f>SUM(AA74,AC74,AE74,AG74)</f>
        <v>9590.9573721640299</v>
      </c>
      <c r="AJ74" s="148">
        <f>(AA74+AC74)</f>
        <v>2486.7128855045785</v>
      </c>
      <c r="AK74" s="147">
        <f>(AE74+AG74)</f>
        <v>7104.2444866594506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41299.546756436997</v>
      </c>
      <c r="C75" s="39"/>
      <c r="D75" s="38"/>
      <c r="E75" s="32"/>
      <c r="F75" s="32"/>
      <c r="G75" s="32"/>
      <c r="H75" s="31"/>
      <c r="I75" s="47"/>
      <c r="J75" s="51">
        <f>J129*I$83</f>
        <v>0</v>
      </c>
      <c r="K75" s="40">
        <f>B75/B$76</f>
        <v>0.32096762898250586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28409.279706266341</v>
      </c>
      <c r="AB75" s="158"/>
      <c r="AC75" s="149">
        <f>AA75+AC65-SUM(AC70,AC74)</f>
        <v>30931.239841401944</v>
      </c>
      <c r="AD75" s="158"/>
      <c r="AE75" s="149">
        <f>AC75+AE65-SUM(AE70,AE74)</f>
        <v>30997.832182091246</v>
      </c>
      <c r="AF75" s="158"/>
      <c r="AG75" s="149">
        <f>IF(SUM(AG6:AG29)+((AG65-AG70-$J$75)*4/I$83)&lt;1,0,AG65-AG70-$J$75-(1-SUM(AG6:AG29))*I$83/4)</f>
        <v>21677.514090220451</v>
      </c>
      <c r="AH75" s="134"/>
      <c r="AI75" s="149">
        <f>AI76-SUM(AI70,AI74)</f>
        <v>30997.832182091239</v>
      </c>
      <c r="AJ75" s="151">
        <f>AJ76-SUM(AJ70,AJ74)</f>
        <v>9253.7257511814896</v>
      </c>
      <c r="AK75" s="149">
        <f>AJ75+AK76-SUM(AK70,AK74)</f>
        <v>30997.832182091239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128672</v>
      </c>
      <c r="C76" s="39"/>
      <c r="D76" s="38"/>
      <c r="E76" s="32"/>
      <c r="F76" s="32"/>
      <c r="G76" s="32"/>
      <c r="H76" s="31"/>
      <c r="I76" s="39">
        <f>I130*I$83</f>
        <v>69923.83</v>
      </c>
      <c r="J76" s="51">
        <f>J130*I$83</f>
        <v>70496.784004385976</v>
      </c>
      <c r="K76" s="40">
        <f>SUM(K70:K75)</f>
        <v>0.59468001326369868</v>
      </c>
      <c r="L76" s="22">
        <f>SUM(L70:L75)</f>
        <v>0.25489971728245886</v>
      </c>
      <c r="M76" s="24">
        <f>SUM(M70:M75)</f>
        <v>0.30697394788527987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14208.764228578566</v>
      </c>
      <c r="AB76" s="137"/>
      <c r="AC76" s="153">
        <f>AC65</f>
        <v>12485.671633172857</v>
      </c>
      <c r="AD76" s="137"/>
      <c r="AE76" s="153">
        <f>AE65</f>
        <v>11298.698773125674</v>
      </c>
      <c r="AF76" s="137"/>
      <c r="AG76" s="153">
        <f>AG65</f>
        <v>32503.649369508879</v>
      </c>
      <c r="AH76" s="137"/>
      <c r="AI76" s="153">
        <f>SUM(AA76,AC76,AE76,AG76)</f>
        <v>70496.784004385976</v>
      </c>
      <c r="AJ76" s="154">
        <f>SUM(AA76,AC76)</f>
        <v>26694.435861751423</v>
      </c>
      <c r="AK76" s="154">
        <f>SUM(AE76,AG76)</f>
        <v>43802.348142634553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20618.533333333329</v>
      </c>
      <c r="J77" s="100">
        <f>J131*I$83</f>
        <v>0</v>
      </c>
      <c r="K77" s="40"/>
      <c r="L77" s="22">
        <f>-(L131*G$37*F$9/F$7)/B$130</f>
        <v>-2.4771846935115683E-2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21677.514090220451</v>
      </c>
      <c r="AB78" s="112"/>
      <c r="AC78" s="112">
        <f>IF(AA75&lt;0,0,AA75)</f>
        <v>28409.279706266341</v>
      </c>
      <c r="AD78" s="112"/>
      <c r="AE78" s="112">
        <f>AC75</f>
        <v>30931.239841401944</v>
      </c>
      <c r="AF78" s="112"/>
      <c r="AG78" s="112">
        <f>AE75</f>
        <v>30997.832182091246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28409.279706266341</v>
      </c>
      <c r="AB79" s="112"/>
      <c r="AC79" s="112">
        <f>AA79-AA74+AC65-AC70</f>
        <v>33417.952726906522</v>
      </c>
      <c r="AD79" s="112"/>
      <c r="AE79" s="112">
        <f>AC79-AC74+AE65-AE70</f>
        <v>34752.940001994946</v>
      </c>
      <c r="AF79" s="112"/>
      <c r="AG79" s="112">
        <f>AE79-AE74+AG65-AG70</f>
        <v>56024.482939067449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0.66497859757083322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[1]Summ!$J1039</f>
        <v>10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6.7692307692307692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16430.086579980896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27109.642856968476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6777.410714242119</v>
      </c>
      <c r="AB83" s="112"/>
      <c r="AC83" s="165">
        <f>$I$83*AB82/4</f>
        <v>6777.410714242119</v>
      </c>
      <c r="AD83" s="112"/>
      <c r="AE83" s="165">
        <f>$I$83*AD82/4</f>
        <v>6777.410714242119</v>
      </c>
      <c r="AF83" s="112"/>
      <c r="AG83" s="165">
        <f>$I$83*AF82/4</f>
        <v>6777.410714242119</v>
      </c>
      <c r="AH83" s="165">
        <f>SUM(AA83,AC83,AE83,AG83)</f>
        <v>27109.642856968476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34102.138113731082</v>
      </c>
      <c r="C84" s="46"/>
      <c r="D84" s="236"/>
      <c r="E84" s="64"/>
      <c r="F84" s="64"/>
      <c r="G84" s="64"/>
      <c r="H84" s="237">
        <f>IF(B84=0,0,I84/B84)</f>
        <v>1.4933906614050165</v>
      </c>
      <c r="I84" s="235">
        <f>(B70*H70)+((1-(D29*H29))*I83)</f>
        <v>50927.814592990086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2.0237264020576244</v>
      </c>
      <c r="C91" s="75">
        <f>(C37/$B$83)</f>
        <v>0.28910377172251778</v>
      </c>
      <c r="D91" s="24">
        <f t="shared" ref="D91" si="51">(B91+C91)</f>
        <v>2.3128301737801422</v>
      </c>
      <c r="H91" s="24">
        <f>(E37*F37/G37*F$7/F$9)</f>
        <v>0.3575757575757576</v>
      </c>
      <c r="I91" s="22">
        <f t="shared" ref="I91" si="52">(D91*H91)</f>
        <v>0.82701200153350551</v>
      </c>
      <c r="J91" s="24">
        <f>IF(I$32&lt;=1+I$131,I91,L91+J$33*(I91-L91))</f>
        <v>0.76292763069851921</v>
      </c>
      <c r="K91" s="22">
        <f t="shared" ref="K91" si="53">(B91)</f>
        <v>2.0237264020576244</v>
      </c>
      <c r="L91" s="22">
        <f t="shared" ref="L91" si="54">(K91*H91)</f>
        <v>0.72363550134181731</v>
      </c>
      <c r="M91" s="228">
        <f t="shared" si="50"/>
        <v>0.76292763069851921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4.5647963956187018E-2</v>
      </c>
      <c r="C92" s="75">
        <f t="shared" si="56"/>
        <v>2.2823981978093509E-2</v>
      </c>
      <c r="D92" s="24">
        <f t="shared" ref="D92:D118" si="57">(B92+C92)</f>
        <v>6.847194593428052E-2</v>
      </c>
      <c r="H92" s="24">
        <f t="shared" ref="H92:H118" si="58">(E38*F38/G38*F$7/F$9)</f>
        <v>0.3575757575757576</v>
      </c>
      <c r="I92" s="22">
        <f t="shared" ref="I92:I118" si="59">(D92*H92)</f>
        <v>2.4483907940136673E-2</v>
      </c>
      <c r="J92" s="24">
        <f t="shared" ref="J92:J118" si="60">IF(I$32&lt;=1+I$131,I92,L92+J$33*(I92-L92))</f>
        <v>1.9424615505795655E-2</v>
      </c>
      <c r="K92" s="22">
        <f t="shared" ref="K92:K118" si="61">(B92)</f>
        <v>4.5647963956187018E-2</v>
      </c>
      <c r="L92" s="22">
        <f t="shared" ref="L92:L118" si="62">(K92*H92)</f>
        <v>1.6322605293424452E-2</v>
      </c>
      <c r="M92" s="228">
        <f t="shared" ref="M92:M118" si="63">(J92)</f>
        <v>1.9424615505795655E-2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Maize: kg produced</v>
      </c>
      <c r="B93" s="75">
        <f t="shared" ref="B93:C93" si="64">(B39/$B$83)</f>
        <v>0.30431975970791347</v>
      </c>
      <c r="C93" s="75">
        <f t="shared" si="64"/>
        <v>-0.30431975970791347</v>
      </c>
      <c r="D93" s="24">
        <f t="shared" si="57"/>
        <v>0</v>
      </c>
      <c r="H93" s="24">
        <f t="shared" si="58"/>
        <v>0.16969696969696968</v>
      </c>
      <c r="I93" s="22">
        <f t="shared" si="59"/>
        <v>0</v>
      </c>
      <c r="J93" s="24">
        <f t="shared" si="60"/>
        <v>3.2013601844417754E-2</v>
      </c>
      <c r="K93" s="22">
        <f t="shared" si="61"/>
        <v>0.30431975970791347</v>
      </c>
      <c r="L93" s="22">
        <f t="shared" si="62"/>
        <v>5.164214104134289E-2</v>
      </c>
      <c r="M93" s="228">
        <f t="shared" si="63"/>
        <v>3.2013601844417754E-2</v>
      </c>
      <c r="N93" s="230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Beans: kg produced</v>
      </c>
      <c r="B94" s="75">
        <f t="shared" ref="B94:C94" si="65">(B40/$B$83)</f>
        <v>0.24345580776633077</v>
      </c>
      <c r="C94" s="75">
        <f t="shared" si="65"/>
        <v>0</v>
      </c>
      <c r="D94" s="24">
        <f t="shared" si="57"/>
        <v>0.24345580776633077</v>
      </c>
      <c r="H94" s="24">
        <f t="shared" si="58"/>
        <v>0.25454545454545457</v>
      </c>
      <c r="I94" s="22">
        <f t="shared" si="59"/>
        <v>6.1970569249611474E-2</v>
      </c>
      <c r="J94" s="24">
        <f t="shared" si="60"/>
        <v>6.1970569249611474E-2</v>
      </c>
      <c r="K94" s="22">
        <f t="shared" si="61"/>
        <v>0.24345580776633077</v>
      </c>
      <c r="L94" s="22">
        <f t="shared" si="62"/>
        <v>6.1970569249611474E-2</v>
      </c>
      <c r="M94" s="228">
        <f t="shared" si="63"/>
        <v>6.1970569249611474E-2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Cabbage: no. local meas</v>
      </c>
      <c r="B95" s="75">
        <f t="shared" ref="B95:C95" si="66">(B41/$B$83)</f>
        <v>0.54777556747424427</v>
      </c>
      <c r="C95" s="75">
        <f t="shared" si="66"/>
        <v>-0.54777556747424427</v>
      </c>
      <c r="D95" s="24">
        <f t="shared" si="57"/>
        <v>0</v>
      </c>
      <c r="H95" s="24">
        <f t="shared" si="58"/>
        <v>0.16969696969696968</v>
      </c>
      <c r="I95" s="22">
        <f t="shared" si="59"/>
        <v>0</v>
      </c>
      <c r="J95" s="24">
        <f t="shared" si="60"/>
        <v>5.7624483319951958E-2</v>
      </c>
      <c r="K95" s="22">
        <f t="shared" si="61"/>
        <v>0.54777556747424427</v>
      </c>
      <c r="L95" s="22">
        <f t="shared" si="62"/>
        <v>9.2955853874417196E-2</v>
      </c>
      <c r="M95" s="228">
        <f t="shared" si="63"/>
        <v>5.7624483319951958E-2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Other root crops: no. local meas Potatoes</v>
      </c>
      <c r="B96" s="75">
        <f t="shared" ref="B96:C96" si="67">(B42/$B$83)</f>
        <v>6.086395194158269E-3</v>
      </c>
      <c r="C96" s="75">
        <f t="shared" si="67"/>
        <v>-6.086395194158269E-3</v>
      </c>
      <c r="D96" s="24">
        <f t="shared" si="57"/>
        <v>0</v>
      </c>
      <c r="H96" s="24">
        <f t="shared" si="58"/>
        <v>0.16969696969696968</v>
      </c>
      <c r="I96" s="22">
        <f t="shared" si="59"/>
        <v>0</v>
      </c>
      <c r="J96" s="24">
        <f t="shared" si="60"/>
        <v>6.40272036888355E-4</v>
      </c>
      <c r="K96" s="22">
        <f t="shared" si="61"/>
        <v>6.086395194158269E-3</v>
      </c>
      <c r="L96" s="22">
        <f t="shared" si="62"/>
        <v>1.0328428208268576E-3</v>
      </c>
      <c r="M96" s="228">
        <f t="shared" si="63"/>
        <v>6.40272036888355E-4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Spinach (vegetables):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0.16969696969696968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8">
        <f t="shared" si="63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0.33636363636363642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8">
        <f t="shared" si="63"/>
        <v>0</v>
      </c>
      <c r="N98" s="230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Formal Employment (conservancies, etc.)</v>
      </c>
      <c r="B99" s="75">
        <f t="shared" ref="B99:C99" si="70">(B45/$B$83)</f>
        <v>3.8563399950186792</v>
      </c>
      <c r="C99" s="75">
        <f t="shared" si="70"/>
        <v>0</v>
      </c>
      <c r="D99" s="24">
        <f t="shared" si="57"/>
        <v>3.8563399950186792</v>
      </c>
      <c r="H99" s="24">
        <f t="shared" si="58"/>
        <v>0.28606060606060607</v>
      </c>
      <c r="I99" s="22">
        <f t="shared" si="59"/>
        <v>1.1031469561507981</v>
      </c>
      <c r="J99" s="24">
        <f t="shared" si="60"/>
        <v>1.1031469561507981</v>
      </c>
      <c r="K99" s="22">
        <f t="shared" si="61"/>
        <v>3.8563399950186792</v>
      </c>
      <c r="L99" s="22">
        <f t="shared" si="62"/>
        <v>1.1031469561507981</v>
      </c>
      <c r="M99" s="228">
        <f t="shared" si="63"/>
        <v>1.1031469561507981</v>
      </c>
      <c r="N99" s="230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Small business -- see Data2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0.57212121212121214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8">
        <f t="shared" si="63"/>
        <v>0</v>
      </c>
      <c r="N100" s="230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Social development -- see Data2</v>
      </c>
      <c r="B101" s="75">
        <f t="shared" ref="B101:C101" si="72">(B47/$B$83)</f>
        <v>0.51198756373259358</v>
      </c>
      <c r="C101" s="75">
        <f t="shared" si="72"/>
        <v>0</v>
      </c>
      <c r="D101" s="24">
        <f t="shared" si="57"/>
        <v>0.51198756373259358</v>
      </c>
      <c r="H101" s="24">
        <f t="shared" si="58"/>
        <v>0.7151515151515152</v>
      </c>
      <c r="I101" s="22">
        <f t="shared" si="59"/>
        <v>0.36614868194209726</v>
      </c>
      <c r="J101" s="24">
        <f t="shared" si="60"/>
        <v>0.36614868194209726</v>
      </c>
      <c r="K101" s="22">
        <f t="shared" si="61"/>
        <v>0.51198756373259358</v>
      </c>
      <c r="L101" s="22">
        <f t="shared" si="62"/>
        <v>0.36614868194209726</v>
      </c>
      <c r="M101" s="228">
        <f t="shared" si="63"/>
        <v>0.36614868194209726</v>
      </c>
      <c r="N101" s="230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Public works -- see Data2</v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0.7151515151515152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8">
        <f t="shared" si="63"/>
        <v>0</v>
      </c>
      <c r="N102" s="230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Remittances: no. times per year</v>
      </c>
      <c r="B103" s="75">
        <f t="shared" ref="B103:C103" si="74">(B49/$B$83)</f>
        <v>0.29214696931959694</v>
      </c>
      <c r="C103" s="75">
        <f t="shared" si="74"/>
        <v>0</v>
      </c>
      <c r="D103" s="24">
        <f t="shared" si="57"/>
        <v>0.29214696931959694</v>
      </c>
      <c r="H103" s="24">
        <f t="shared" si="58"/>
        <v>0.67272727272727284</v>
      </c>
      <c r="I103" s="22">
        <f t="shared" si="59"/>
        <v>0.19653523390591071</v>
      </c>
      <c r="J103" s="24">
        <f t="shared" si="60"/>
        <v>0.19653523390591071</v>
      </c>
      <c r="K103" s="22">
        <f t="shared" si="61"/>
        <v>0.29214696931959694</v>
      </c>
      <c r="L103" s="22">
        <f t="shared" si="62"/>
        <v>0.19653523390591071</v>
      </c>
      <c r="M103" s="228">
        <f t="shared" si="63"/>
        <v>0.19653523390591071</v>
      </c>
      <c r="N103" s="230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0.60606060606060608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8">
        <f t="shared" si="63"/>
        <v>0</v>
      </c>
      <c r="N104" s="230">
        <v>15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0.60606060606060608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8">
        <f t="shared" si="63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8">
        <f t="shared" si="63"/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8">
        <f t="shared" si="63"/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8">
        <f t="shared" si="63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8">
        <f t="shared" si="63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8">
        <f t="shared" si="63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8">
        <f t="shared" si="63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8">
        <f t="shared" si="63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8">
        <f t="shared" si="63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8">
        <f t="shared" si="63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8">
        <f t="shared" si="63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8">
        <f t="shared" si="63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8">
        <f t="shared" si="63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8">
        <f t="shared" si="63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7.831486424227327</v>
      </c>
      <c r="C119" s="22">
        <f>SUM(C91:C118)</f>
        <v>-0.54625396867570486</v>
      </c>
      <c r="D119" s="24">
        <f>SUM(D91:D118)</f>
        <v>7.2852324555516228</v>
      </c>
      <c r="E119" s="22"/>
      <c r="F119" s="2"/>
      <c r="G119" s="2"/>
      <c r="H119" s="31"/>
      <c r="I119" s="22">
        <f>SUM(I91:I118)</f>
        <v>2.5792973507220598</v>
      </c>
      <c r="J119" s="24">
        <f>SUM(J91:J118)</f>
        <v>2.6004320446539904</v>
      </c>
      <c r="K119" s="22">
        <f>SUM(K91:K118)</f>
        <v>7.831486424227327</v>
      </c>
      <c r="L119" s="22">
        <f>SUM(L91:L118)</f>
        <v>2.6133903856202463</v>
      </c>
      <c r="M119" s="57">
        <f t="shared" si="50"/>
        <v>2.6004320446539904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1.300227669201341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1.1032234768981075</v>
      </c>
      <c r="J124" s="238">
        <f>IF(SUMPRODUCT($B$124:$B124,$H$124:$H124)&lt;J$119,($B124*$H124),J$119)</f>
        <v>1.1032234768981075</v>
      </c>
      <c r="K124" s="22">
        <f>(B124)</f>
        <v>1.300227669201341</v>
      </c>
      <c r="L124" s="29">
        <f>IF(SUMPRODUCT($B$124:$B124,$H$124:$H124)&lt;L$119,($B124*$H124),L$119)</f>
        <v>1.1032234768981075</v>
      </c>
      <c r="M124" s="57">
        <f t="shared" si="90"/>
        <v>1.1032234768981075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1.063496120259255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0.76056086176116422</v>
      </c>
      <c r="J125" s="238">
        <f>IF(SUMPRODUCT($B$124:$B125,$H$124:$H125)&lt;J$119,($B125*$H125),IF(SUMPRODUCT($B$124:$B124,$H$124:$H124)&lt;J$119,J$119-SUMPRODUCT($B$124:$B124,$H$124:$H124),0))</f>
        <v>0.76056086176116422</v>
      </c>
      <c r="K125" s="22">
        <f t="shared" ref="K125:K126" si="91">(B125)</f>
        <v>1.063496120259255</v>
      </c>
      <c r="L125" s="29">
        <f>IF(SUMPRODUCT($B$124:$B125,$H$124:$H125)&lt;L$119,($B125*$H125),IF(SUMPRODUCT($B$124:$B124,$H$124:$H124)&lt;L$119,L$119-SUMPRODUCT($B$124:$B124,$H$124:$H124),0))</f>
        <v>0.76056086176116422</v>
      </c>
      <c r="M125" s="57">
        <f t="shared" ref="M125:M126" si="92">(J125)</f>
        <v>0.76056086176116422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2.1107618533340879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0.38286372504128874</v>
      </c>
      <c r="K126" s="22">
        <f t="shared" si="91"/>
        <v>2.1107618533340879</v>
      </c>
      <c r="L126" s="29">
        <f>IF(SUMPRODUCT($B$124:$B126,$H$124:$H126)&lt;(L$119-L$128),($B126*$H126),IF(SUMPRODUCT($B$124:$B125,$H$124:$H125)&lt;(L$119-L$128),L$119-L$128-SUMPRODUCT($B$124:$B125,$H$124:$H125),0))</f>
        <v>0.64298487207910604</v>
      </c>
      <c r="M126" s="57">
        <f t="shared" si="92"/>
        <v>0.38286372504128874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0.38222561819313933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0.38222561819313933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90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0.46112153424657532</v>
      </c>
      <c r="C128" s="2"/>
      <c r="D128" s="31"/>
      <c r="E128" s="2"/>
      <c r="F128" s="2"/>
      <c r="G128" s="2"/>
      <c r="H128" s="24"/>
      <c r="I128" s="29">
        <f>(I30)</f>
        <v>1.4760738738239523</v>
      </c>
      <c r="J128" s="229">
        <f>(J30)</f>
        <v>0.35378398095343011</v>
      </c>
      <c r="K128" s="22">
        <f>(B128)</f>
        <v>0.46112153424657532</v>
      </c>
      <c r="L128" s="22">
        <f>IF(L124=L119,0,(L119-L124)/(B119-B124)*K128)</f>
        <v>0.10662117488186852</v>
      </c>
      <c r="M128" s="57">
        <f t="shared" si="90"/>
        <v>0.35378398095343011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2.5136536289929285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2.5136536289929285</v>
      </c>
      <c r="L129" s="60">
        <f>IF(SUM(L124:L128)&gt;L130,0,L130-SUM(L124:L128))</f>
        <v>0</v>
      </c>
      <c r="M129" s="57">
        <f t="shared" si="90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7.831486424227327</v>
      </c>
      <c r="C130" s="2"/>
      <c r="D130" s="31"/>
      <c r="E130" s="2"/>
      <c r="F130" s="2"/>
      <c r="G130" s="2"/>
      <c r="H130" s="24"/>
      <c r="I130" s="29">
        <f>(I119)</f>
        <v>2.5792973507220598</v>
      </c>
      <c r="J130" s="229">
        <f>(J119)</f>
        <v>2.6004320446539904</v>
      </c>
      <c r="K130" s="22">
        <f>(B130)</f>
        <v>7.831486424227327</v>
      </c>
      <c r="L130" s="22">
        <f>(L119)</f>
        <v>2.6133903856202463</v>
      </c>
      <c r="M130" s="57">
        <f t="shared" si="90"/>
        <v>2.6004320446539904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0.76056086176116411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0.11757598968205807</v>
      </c>
      <c r="M131" s="238">
        <f>IF(I131&lt;SUM(M126:M127),0,I131-(SUM(M126:M127)))</f>
        <v>0.37769713671987537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44" operator="equal">
      <formula>16</formula>
    </cfRule>
    <cfRule type="cellIs" dxfId="145" priority="245" operator="equal">
      <formula>15</formula>
    </cfRule>
    <cfRule type="cellIs" dxfId="144" priority="246" operator="equal">
      <formula>14</formula>
    </cfRule>
    <cfRule type="cellIs" dxfId="143" priority="247" operator="equal">
      <formula>13</formula>
    </cfRule>
    <cfRule type="cellIs" dxfId="142" priority="248" operator="equal">
      <formula>12</formula>
    </cfRule>
    <cfRule type="cellIs" dxfId="141" priority="249" operator="equal">
      <formula>11</formula>
    </cfRule>
    <cfRule type="cellIs" dxfId="140" priority="250" operator="equal">
      <formula>10</formula>
    </cfRule>
    <cfRule type="cellIs" dxfId="139" priority="251" operator="equal">
      <formula>9</formula>
    </cfRule>
    <cfRule type="cellIs" dxfId="138" priority="252" operator="equal">
      <formula>8</formula>
    </cfRule>
    <cfRule type="cellIs" dxfId="137" priority="253" operator="equal">
      <formula>7</formula>
    </cfRule>
    <cfRule type="cellIs" dxfId="136" priority="254" operator="equal">
      <formula>6</formula>
    </cfRule>
    <cfRule type="cellIs" dxfId="135" priority="255" operator="equal">
      <formula>5</formula>
    </cfRule>
    <cfRule type="cellIs" dxfId="134" priority="256" operator="equal">
      <formula>4</formula>
    </cfRule>
    <cfRule type="cellIs" dxfId="133" priority="257" operator="equal">
      <formula>3</formula>
    </cfRule>
    <cfRule type="cellIs" dxfId="132" priority="258" operator="equal">
      <formula>2</formula>
    </cfRule>
    <cfRule type="cellIs" dxfId="131" priority="259" operator="equal">
      <formula>1</formula>
    </cfRule>
  </conditionalFormatting>
  <conditionalFormatting sqref="N29">
    <cfRule type="cellIs" dxfId="130" priority="228" operator="equal">
      <formula>16</formula>
    </cfRule>
    <cfRule type="cellIs" dxfId="129" priority="229" operator="equal">
      <formula>15</formula>
    </cfRule>
    <cfRule type="cellIs" dxfId="128" priority="230" operator="equal">
      <formula>14</formula>
    </cfRule>
    <cfRule type="cellIs" dxfId="127" priority="231" operator="equal">
      <formula>13</formula>
    </cfRule>
    <cfRule type="cellIs" dxfId="126" priority="232" operator="equal">
      <formula>12</formula>
    </cfRule>
    <cfRule type="cellIs" dxfId="125" priority="233" operator="equal">
      <formula>11</formula>
    </cfRule>
    <cfRule type="cellIs" dxfId="124" priority="234" operator="equal">
      <formula>10</formula>
    </cfRule>
    <cfRule type="cellIs" dxfId="123" priority="235" operator="equal">
      <formula>9</formula>
    </cfRule>
    <cfRule type="cellIs" dxfId="122" priority="236" operator="equal">
      <formula>8</formula>
    </cfRule>
    <cfRule type="cellIs" dxfId="121" priority="237" operator="equal">
      <formula>7</formula>
    </cfRule>
    <cfRule type="cellIs" dxfId="120" priority="238" operator="equal">
      <formula>6</formula>
    </cfRule>
    <cfRule type="cellIs" dxfId="119" priority="239" operator="equal">
      <formula>5</formula>
    </cfRule>
    <cfRule type="cellIs" dxfId="118" priority="240" operator="equal">
      <formula>4</formula>
    </cfRule>
    <cfRule type="cellIs" dxfId="117" priority="241" operator="equal">
      <formula>3</formula>
    </cfRule>
    <cfRule type="cellIs" dxfId="116" priority="242" operator="equal">
      <formula>2</formula>
    </cfRule>
    <cfRule type="cellIs" dxfId="115" priority="243" operator="equal">
      <formula>1</formula>
    </cfRule>
  </conditionalFormatting>
  <conditionalFormatting sqref="N113:N118">
    <cfRule type="cellIs" dxfId="114" priority="180" operator="equal">
      <formula>16</formula>
    </cfRule>
    <cfRule type="cellIs" dxfId="113" priority="181" operator="equal">
      <formula>15</formula>
    </cfRule>
    <cfRule type="cellIs" dxfId="112" priority="182" operator="equal">
      <formula>14</formula>
    </cfRule>
    <cfRule type="cellIs" dxfId="111" priority="183" operator="equal">
      <formula>13</formula>
    </cfRule>
    <cfRule type="cellIs" dxfId="110" priority="184" operator="equal">
      <formula>12</formula>
    </cfRule>
    <cfRule type="cellIs" dxfId="109" priority="185" operator="equal">
      <formula>11</formula>
    </cfRule>
    <cfRule type="cellIs" dxfId="108" priority="186" operator="equal">
      <formula>10</formula>
    </cfRule>
    <cfRule type="cellIs" dxfId="107" priority="187" operator="equal">
      <formula>9</formula>
    </cfRule>
    <cfRule type="cellIs" dxfId="106" priority="188" operator="equal">
      <formula>8</formula>
    </cfRule>
    <cfRule type="cellIs" dxfId="105" priority="189" operator="equal">
      <formula>7</formula>
    </cfRule>
    <cfRule type="cellIs" dxfId="104" priority="190" operator="equal">
      <formula>6</formula>
    </cfRule>
    <cfRule type="cellIs" dxfId="103" priority="191" operator="equal">
      <formula>5</formula>
    </cfRule>
    <cfRule type="cellIs" dxfId="102" priority="192" operator="equal">
      <formula>4</formula>
    </cfRule>
    <cfRule type="cellIs" dxfId="101" priority="193" operator="equal">
      <formula>3</formula>
    </cfRule>
    <cfRule type="cellIs" dxfId="100" priority="194" operator="equal">
      <formula>2</formula>
    </cfRule>
    <cfRule type="cellIs" dxfId="99" priority="195" operator="equal">
      <formula>1</formula>
    </cfRule>
  </conditionalFormatting>
  <conditionalFormatting sqref="N112">
    <cfRule type="cellIs" dxfId="98" priority="132" operator="equal">
      <formula>16</formula>
    </cfRule>
    <cfRule type="cellIs" dxfId="97" priority="133" operator="equal">
      <formula>15</formula>
    </cfRule>
    <cfRule type="cellIs" dxfId="96" priority="134" operator="equal">
      <formula>14</formula>
    </cfRule>
    <cfRule type="cellIs" dxfId="95" priority="135" operator="equal">
      <formula>13</formula>
    </cfRule>
    <cfRule type="cellIs" dxfId="94" priority="136" operator="equal">
      <formula>12</formula>
    </cfRule>
    <cfRule type="cellIs" dxfId="93" priority="137" operator="equal">
      <formula>11</formula>
    </cfRule>
    <cfRule type="cellIs" dxfId="92" priority="138" operator="equal">
      <formula>10</formula>
    </cfRule>
    <cfRule type="cellIs" dxfId="91" priority="139" operator="equal">
      <formula>9</formula>
    </cfRule>
    <cfRule type="cellIs" dxfId="90" priority="140" operator="equal">
      <formula>8</formula>
    </cfRule>
    <cfRule type="cellIs" dxfId="89" priority="141" operator="equal">
      <formula>7</formula>
    </cfRule>
    <cfRule type="cellIs" dxfId="88" priority="142" operator="equal">
      <formula>6</formula>
    </cfRule>
    <cfRule type="cellIs" dxfId="87" priority="143" operator="equal">
      <formula>5</formula>
    </cfRule>
    <cfRule type="cellIs" dxfId="86" priority="144" operator="equal">
      <formula>4</formula>
    </cfRule>
    <cfRule type="cellIs" dxfId="85" priority="145" operator="equal">
      <formula>3</formula>
    </cfRule>
    <cfRule type="cellIs" dxfId="84" priority="146" operator="equal">
      <formula>2</formula>
    </cfRule>
    <cfRule type="cellIs" dxfId="83" priority="147" operator="equal">
      <formula>1</formula>
    </cfRule>
  </conditionalFormatting>
  <conditionalFormatting sqref="N111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91:N104">
    <cfRule type="cellIs" dxfId="66" priority="84" operator="equal">
      <formula>16</formula>
    </cfRule>
    <cfRule type="cellIs" dxfId="65" priority="85" operator="equal">
      <formula>15</formula>
    </cfRule>
    <cfRule type="cellIs" dxfId="64" priority="86" operator="equal">
      <formula>14</formula>
    </cfRule>
    <cfRule type="cellIs" dxfId="63" priority="87" operator="equal">
      <formula>13</formula>
    </cfRule>
    <cfRule type="cellIs" dxfId="62" priority="88" operator="equal">
      <formula>12</formula>
    </cfRule>
    <cfRule type="cellIs" dxfId="61" priority="89" operator="equal">
      <formula>11</formula>
    </cfRule>
    <cfRule type="cellIs" dxfId="60" priority="90" operator="equal">
      <formula>10</formula>
    </cfRule>
    <cfRule type="cellIs" dxfId="59" priority="91" operator="equal">
      <formula>9</formula>
    </cfRule>
    <cfRule type="cellIs" dxfId="58" priority="92" operator="equal">
      <formula>8</formula>
    </cfRule>
    <cfRule type="cellIs" dxfId="57" priority="93" operator="equal">
      <formula>7</formula>
    </cfRule>
    <cfRule type="cellIs" dxfId="56" priority="94" operator="equal">
      <formula>6</formula>
    </cfRule>
    <cfRule type="cellIs" dxfId="55" priority="95" operator="equal">
      <formula>5</formula>
    </cfRule>
    <cfRule type="cellIs" dxfId="54" priority="96" operator="equal">
      <formula>4</formula>
    </cfRule>
    <cfRule type="cellIs" dxfId="53" priority="97" operator="equal">
      <formula>3</formula>
    </cfRule>
    <cfRule type="cellIs" dxfId="52" priority="98" operator="equal">
      <formula>2</formula>
    </cfRule>
    <cfRule type="cellIs" dxfId="51" priority="99" operator="equal">
      <formula>1</formula>
    </cfRule>
  </conditionalFormatting>
  <conditionalFormatting sqref="N105:N110">
    <cfRule type="cellIs" dxfId="50" priority="68" operator="equal">
      <formula>16</formula>
    </cfRule>
    <cfRule type="cellIs" dxfId="49" priority="69" operator="equal">
      <formula>15</formula>
    </cfRule>
    <cfRule type="cellIs" dxfId="48" priority="70" operator="equal">
      <formula>14</formula>
    </cfRule>
    <cfRule type="cellIs" dxfId="47" priority="71" operator="equal">
      <formula>13</formula>
    </cfRule>
    <cfRule type="cellIs" dxfId="46" priority="72" operator="equal">
      <formula>12</formula>
    </cfRule>
    <cfRule type="cellIs" dxfId="45" priority="73" operator="equal">
      <formula>11</formula>
    </cfRule>
    <cfRule type="cellIs" dxfId="44" priority="74" operator="equal">
      <formula>10</formula>
    </cfRule>
    <cfRule type="cellIs" dxfId="43" priority="75" operator="equal">
      <formula>9</formula>
    </cfRule>
    <cfRule type="cellIs" dxfId="42" priority="76" operator="equal">
      <formula>8</formula>
    </cfRule>
    <cfRule type="cellIs" dxfId="41" priority="77" operator="equal">
      <formula>7</formula>
    </cfRule>
    <cfRule type="cellIs" dxfId="40" priority="78" operator="equal">
      <formula>6</formula>
    </cfRule>
    <cfRule type="cellIs" dxfId="39" priority="79" operator="equal">
      <formula>5</formula>
    </cfRule>
    <cfRule type="cellIs" dxfId="38" priority="80" operator="equal">
      <formula>4</formula>
    </cfRule>
    <cfRule type="cellIs" dxfId="37" priority="81" operator="equal">
      <formula>3</formula>
    </cfRule>
    <cfRule type="cellIs" dxfId="36" priority="82" operator="equal">
      <formula>2</formula>
    </cfRule>
    <cfRule type="cellIs" dxfId="35" priority="83" operator="equal">
      <formula>1</formula>
    </cfRule>
  </conditionalFormatting>
  <conditionalFormatting sqref="N27:N28">
    <cfRule type="cellIs" dxfId="34" priority="52" operator="equal">
      <formula>16</formula>
    </cfRule>
    <cfRule type="cellIs" dxfId="33" priority="53" operator="equal">
      <formula>15</formula>
    </cfRule>
    <cfRule type="cellIs" dxfId="32" priority="54" operator="equal">
      <formula>14</formula>
    </cfRule>
    <cfRule type="cellIs" dxfId="31" priority="55" operator="equal">
      <formula>13</formula>
    </cfRule>
    <cfRule type="cellIs" dxfId="30" priority="56" operator="equal">
      <formula>12</formula>
    </cfRule>
    <cfRule type="cellIs" dxfId="29" priority="57" operator="equal">
      <formula>11</formula>
    </cfRule>
    <cfRule type="cellIs" dxfId="28" priority="58" operator="equal">
      <formula>10</formula>
    </cfRule>
    <cfRule type="cellIs" dxfId="27" priority="59" operator="equal">
      <formula>9</formula>
    </cfRule>
    <cfRule type="cellIs" dxfId="26" priority="60" operator="equal">
      <formula>8</formula>
    </cfRule>
    <cfRule type="cellIs" dxfId="25" priority="61" operator="equal">
      <formula>7</formula>
    </cfRule>
    <cfRule type="cellIs" dxfId="24" priority="62" operator="equal">
      <formula>6</formula>
    </cfRule>
    <cfRule type="cellIs" dxfId="23" priority="63" operator="equal">
      <formula>5</formula>
    </cfRule>
    <cfRule type="cellIs" dxfId="22" priority="64" operator="equal">
      <formula>4</formula>
    </cfRule>
    <cfRule type="cellIs" dxfId="21" priority="65" operator="equal">
      <formula>3</formula>
    </cfRule>
    <cfRule type="cellIs" dxfId="20" priority="66" operator="equal">
      <formula>2</formula>
    </cfRule>
    <cfRule type="cellIs" dxfId="19" priority="67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0" t="str">
        <f>Poor!A1</f>
        <v>ZAOLO: 59107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V.Poor!A3</f>
        <v>Sources of Food : Very Poor HHs</v>
      </c>
      <c r="C3" s="262"/>
      <c r="D3" s="262"/>
      <c r="E3" s="262"/>
      <c r="F3" s="245"/>
      <c r="G3" s="259" t="str">
        <f>Poor!A3</f>
        <v>Sources of Food : Poor HHs</v>
      </c>
      <c r="H3" s="259"/>
      <c r="I3" s="259"/>
      <c r="J3" s="259"/>
      <c r="K3" s="246"/>
      <c r="L3" s="259" t="str">
        <f>Middle!A3</f>
        <v>Sources of Food : Middle HHs</v>
      </c>
      <c r="M3" s="259"/>
      <c r="N3" s="259"/>
      <c r="O3" s="259"/>
      <c r="P3" s="259"/>
      <c r="Q3" s="247"/>
      <c r="R3" s="259" t="str">
        <f>Rich!A3</f>
        <v>Sources of Food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B56" workbookViewId="0">
      <selection activeCell="H66" sqref="H66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4" t="str">
        <f>Poor!A1</f>
        <v>ZAOLO: 59107</v>
      </c>
      <c r="L2" s="264"/>
      <c r="M2" s="264"/>
      <c r="N2" s="264"/>
      <c r="O2" s="264"/>
      <c r="P2" s="264"/>
      <c r="Q2" s="264"/>
      <c r="R2" s="87"/>
      <c r="S2" s="87"/>
      <c r="T2" s="87"/>
      <c r="U2" s="87"/>
      <c r="V2" s="87"/>
    </row>
    <row r="3" spans="1:22" s="92" customFormat="1" ht="17">
      <c r="A3" s="90"/>
      <c r="B3" s="89"/>
      <c r="C3" s="265" t="str">
        <f>V.Poor!A34</f>
        <v>Income : Very Poor HHs</v>
      </c>
      <c r="D3" s="265"/>
      <c r="E3" s="265"/>
      <c r="F3" s="90"/>
      <c r="G3" s="263" t="str">
        <f>Poor!A34</f>
        <v>Income : Poor HHs</v>
      </c>
      <c r="H3" s="263"/>
      <c r="I3" s="263"/>
      <c r="J3" s="263"/>
      <c r="K3" s="89"/>
      <c r="L3" s="263" t="str">
        <f>Middle!A34</f>
        <v>Income : Middle HHs</v>
      </c>
      <c r="M3" s="263"/>
      <c r="N3" s="263"/>
      <c r="O3" s="263"/>
      <c r="P3" s="263"/>
      <c r="Q3" s="91"/>
      <c r="R3" s="263" t="str">
        <f>Rich!A34</f>
        <v>Income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3737.4795715132113</v>
      </c>
      <c r="C72" s="109">
        <f>Poor!R7</f>
        <v>3562.539139034282</v>
      </c>
      <c r="D72" s="109">
        <f>Middle!R7</f>
        <v>5544.0517802595668</v>
      </c>
      <c r="E72" s="109">
        <f>Rich!R7</f>
        <v>9195.8994440494371</v>
      </c>
      <c r="F72" s="109">
        <f>V.Poor!T7</f>
        <v>1000.3053904676433</v>
      </c>
      <c r="G72" s="109">
        <f>Poor!T7</f>
        <v>902.9592000916648</v>
      </c>
      <c r="H72" s="109">
        <f>Middle!T7</f>
        <v>1513.1950111658098</v>
      </c>
      <c r="I72" s="109">
        <f>Rich!T7</f>
        <v>5740.36176381519</v>
      </c>
    </row>
    <row r="73" spans="1:9">
      <c r="A73" t="str">
        <f>V.Poor!Q8</f>
        <v>Own crops sold</v>
      </c>
      <c r="B73" s="109">
        <f>V.Poor!R8</f>
        <v>373.34766535125414</v>
      </c>
      <c r="C73" s="109">
        <f>Poor!R8</f>
        <v>224.00859921075249</v>
      </c>
      <c r="D73" s="109">
        <f>Middle!R8</f>
        <v>0</v>
      </c>
      <c r="E73" s="109">
        <f>Rich!R8</f>
        <v>27030.370971430802</v>
      </c>
      <c r="F73" s="109">
        <f>V.Poor!T8</f>
        <v>0</v>
      </c>
      <c r="G73" s="109">
        <f>Poor!T8</f>
        <v>0</v>
      </c>
      <c r="H73" s="109">
        <f>Middle!T8</f>
        <v>0</v>
      </c>
      <c r="I73" s="109">
        <f>Rich!T8</f>
        <v>4127.414021439934</v>
      </c>
    </row>
    <row r="74" spans="1:9">
      <c r="A74" t="str">
        <f>V.Poor!Q9</f>
        <v>Animal products consumed</v>
      </c>
      <c r="B74" s="109">
        <f>V.Poor!R9</f>
        <v>1102.7158118769594</v>
      </c>
      <c r="C74" s="109">
        <f>Poor!R9</f>
        <v>1342.7286597552636</v>
      </c>
      <c r="D74" s="109">
        <f>Middle!R9</f>
        <v>3960.4796259837021</v>
      </c>
      <c r="E74" s="109">
        <f>Rich!R9</f>
        <v>7276.1772839393134</v>
      </c>
      <c r="F74" s="109">
        <f>V.Poor!T9</f>
        <v>243.67114869797999</v>
      </c>
      <c r="G74" s="109">
        <f>Poor!T9</f>
        <v>296.70766609880747</v>
      </c>
      <c r="H74" s="109">
        <f>Middle!T9</f>
        <v>875.16167761823647</v>
      </c>
      <c r="I74" s="109">
        <f>Rich!T9</f>
        <v>1607.8435239717694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1400.053745067203</v>
      </c>
      <c r="C76" s="109">
        <f>Poor!R11</f>
        <v>5973.5626456200653</v>
      </c>
      <c r="D76" s="109">
        <f>Middle!R11</f>
        <v>16178.398831887675</v>
      </c>
      <c r="E76" s="109">
        <f>Rich!R11</f>
        <v>50775.282487770564</v>
      </c>
      <c r="F76" s="109">
        <f>V.Poor!T11</f>
        <v>553.12499999999989</v>
      </c>
      <c r="G76" s="109">
        <f>Poor!T11</f>
        <v>2360</v>
      </c>
      <c r="H76" s="109">
        <f>Middle!T11</f>
        <v>6416.6561495930036</v>
      </c>
      <c r="I76" s="109">
        <f>Rich!T11</f>
        <v>21209.289982946048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1777.6516116841399</v>
      </c>
      <c r="D77" s="109">
        <f>Middle!R12</f>
        <v>364.60684145084258</v>
      </c>
      <c r="E77" s="109">
        <f>Rich!R12</f>
        <v>0</v>
      </c>
      <c r="F77" s="109">
        <f>V.Poor!T12</f>
        <v>0</v>
      </c>
      <c r="G77" s="109">
        <f>Poor!T12</f>
        <v>1460.1386408042076</v>
      </c>
      <c r="H77" s="109">
        <f>Middle!T12</f>
        <v>413.07999174156134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0</v>
      </c>
      <c r="D78" s="109">
        <f>Middle!R13</f>
        <v>0</v>
      </c>
      <c r="E78" s="109">
        <f>Rich!R13</f>
        <v>94621.232306621852</v>
      </c>
      <c r="F78" s="109">
        <f>V.Poor!T13</f>
        <v>0</v>
      </c>
      <c r="G78" s="109">
        <f>Poor!T13</f>
        <v>0</v>
      </c>
      <c r="H78" s="109">
        <f>Middle!T13</f>
        <v>0</v>
      </c>
      <c r="I78" s="109">
        <f>Rich!T13</f>
        <v>29905.919999999995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59735.626456200647</v>
      </c>
      <c r="E79" s="109">
        <f>Rich!R14</f>
        <v>0</v>
      </c>
      <c r="F79" s="109">
        <f>V.Poor!T14</f>
        <v>0</v>
      </c>
      <c r="G79" s="109">
        <f>Poor!T14</f>
        <v>0</v>
      </c>
      <c r="H79" s="109">
        <f>Middle!T14</f>
        <v>37759.999999999993</v>
      </c>
      <c r="I79" s="109">
        <f>Rich!T14</f>
        <v>0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1941.4078598265216</v>
      </c>
      <c r="D80" s="109">
        <f>Middle!R15</f>
        <v>3318.6459142333697</v>
      </c>
      <c r="E80" s="109">
        <f>Rich!R15</f>
        <v>7168.2751747440798</v>
      </c>
      <c r="F80" s="109">
        <f>V.Poor!T15</f>
        <v>0</v>
      </c>
      <c r="G80" s="109">
        <f>Poor!T15</f>
        <v>1443.0000000000002</v>
      </c>
      <c r="H80" s="109">
        <f>Middle!T15</f>
        <v>2466.6666666666665</v>
      </c>
      <c r="I80" s="109">
        <f>Rich!T15</f>
        <v>5328.0000000000009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41105.577955173074</v>
      </c>
      <c r="C82" s="109">
        <f>Poor!R17</f>
        <v>40948.771935725556</v>
      </c>
      <c r="D82" s="109">
        <f>Middle!R17</f>
        <v>45498.6354841395</v>
      </c>
      <c r="E82" s="109">
        <f>Rich!R17</f>
        <v>12562.402243738999</v>
      </c>
      <c r="F82" s="109">
        <f>V.Poor!T17</f>
        <v>32479.500000000004</v>
      </c>
      <c r="G82" s="109">
        <f>Poor!T17</f>
        <v>32355.599999999999</v>
      </c>
      <c r="H82" s="109">
        <f>Middle!T17</f>
        <v>35950.666666666664</v>
      </c>
      <c r="I82" s="109">
        <f>Rich!T17</f>
        <v>9926.16</v>
      </c>
    </row>
    <row r="83" spans="1:9">
      <c r="A83" t="str">
        <f>V.Poor!Q18</f>
        <v>Food transfer - official</v>
      </c>
      <c r="B83" s="109">
        <f>V.Poor!R18</f>
        <v>2921.0164124546845</v>
      </c>
      <c r="C83" s="109">
        <f>Poor!R18</f>
        <v>3213.1180537001542</v>
      </c>
      <c r="D83" s="109">
        <f>Middle!R18</f>
        <v>3570.1311707779482</v>
      </c>
      <c r="E83" s="109">
        <f>Rich!R18</f>
        <v>3213.1180537001542</v>
      </c>
      <c r="F83" s="109">
        <f>V.Poor!T18</f>
        <v>3227.3384353533893</v>
      </c>
      <c r="G83" s="109">
        <f>Poor!T18</f>
        <v>3550.0722788887297</v>
      </c>
      <c r="H83" s="109">
        <f>Middle!T18</f>
        <v>3944.5247543208106</v>
      </c>
      <c r="I83" s="109">
        <f>Rich!T18</f>
        <v>3550.0722788887297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0</v>
      </c>
      <c r="C85" s="109">
        <f>Poor!R20</f>
        <v>8153.9130112713901</v>
      </c>
      <c r="D85" s="109">
        <f>Middle!R20</f>
        <v>23296.894317918257</v>
      </c>
      <c r="E85" s="109">
        <f>Rich!R20</f>
        <v>0</v>
      </c>
      <c r="F85" s="109">
        <f>V.Poor!T20</f>
        <v>0</v>
      </c>
      <c r="G85" s="109">
        <f>Poor!T20</f>
        <v>6442.7999999999993</v>
      </c>
      <c r="H85" s="109">
        <f>Middle!T20</f>
        <v>18407.999999999996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50640.191161436385</v>
      </c>
      <c r="C88" s="109">
        <f>Poor!R23</f>
        <v>67137.701515828128</v>
      </c>
      <c r="D88" s="109">
        <f>Middle!R23</f>
        <v>161467.4704228515</v>
      </c>
      <c r="E88" s="109">
        <f>Rich!R23</f>
        <v>211842.7579659952</v>
      </c>
      <c r="F88" s="109">
        <f>V.Poor!T23</f>
        <v>37503.939974519017</v>
      </c>
      <c r="G88" s="109">
        <f>Poor!T23</f>
        <v>48811.277785883402</v>
      </c>
      <c r="H88" s="109">
        <f>Middle!T23</f>
        <v>107747.95091777275</v>
      </c>
      <c r="I88" s="109">
        <f>Rich!T23</f>
        <v>81395.061571061669</v>
      </c>
    </row>
    <row r="89" spans="1:9">
      <c r="A89" t="str">
        <f>V.Poor!Q24</f>
        <v>Food Poverty line</v>
      </c>
      <c r="B89" s="109">
        <f>V.Poor!R24</f>
        <v>50927.814592990093</v>
      </c>
      <c r="C89" s="109">
        <f>Poor!R24</f>
        <v>50927.814592990086</v>
      </c>
      <c r="D89" s="109">
        <f>Middle!R24</f>
        <v>50927.814592990078</v>
      </c>
      <c r="E89" s="109">
        <f>Rich!R24</f>
        <v>50927.814592990086</v>
      </c>
      <c r="F89" s="109">
        <f>V.Poor!T24</f>
        <v>50927.814592990093</v>
      </c>
      <c r="G89" s="109">
        <f>Poor!T24</f>
        <v>50927.814592990086</v>
      </c>
      <c r="H89" s="109">
        <f>Middle!T24</f>
        <v>50927.814592990078</v>
      </c>
      <c r="I89" s="109">
        <f>Rich!T24</f>
        <v>50927.814592990086</v>
      </c>
    </row>
    <row r="90" spans="1:9">
      <c r="A90" s="108" t="str">
        <f>V.Poor!Q25</f>
        <v>Lower Bound Poverty line</v>
      </c>
      <c r="B90" s="109">
        <f>V.Poor!R25</f>
        <v>71546.347926323419</v>
      </c>
      <c r="C90" s="109">
        <f>Poor!R25</f>
        <v>71546.347926323419</v>
      </c>
      <c r="D90" s="109">
        <f>Middle!R25</f>
        <v>71546.347926323433</v>
      </c>
      <c r="E90" s="109">
        <f>Rich!R25</f>
        <v>71546.347926323419</v>
      </c>
      <c r="F90" s="109">
        <f>V.Poor!T25</f>
        <v>71546.347926323419</v>
      </c>
      <c r="G90" s="109">
        <f>Poor!T25</f>
        <v>71546.347926323419</v>
      </c>
      <c r="H90" s="109">
        <f>Middle!T25</f>
        <v>71546.347926323433</v>
      </c>
      <c r="I90" s="109">
        <f>Rich!T25</f>
        <v>71546.347926323419</v>
      </c>
    </row>
    <row r="91" spans="1:9">
      <c r="A91" s="108" t="str">
        <f>V.Poor!Q26</f>
        <v>Upper Bound Poverty line</v>
      </c>
      <c r="B91" s="109">
        <f>V.Poor!R26</f>
        <v>112468.74792632343</v>
      </c>
      <c r="C91" s="109">
        <f>Poor!R26</f>
        <v>112468.74792632341</v>
      </c>
      <c r="D91" s="109">
        <f>Middle!R26</f>
        <v>112468.74792632343</v>
      </c>
      <c r="E91" s="109">
        <f>Rich!R26</f>
        <v>112468.74792632341</v>
      </c>
      <c r="F91" s="109">
        <f>V.Poor!T26</f>
        <v>112468.74792632343</v>
      </c>
      <c r="G91" s="109">
        <f>Poor!T26</f>
        <v>112468.74792632341</v>
      </c>
      <c r="H91" s="109">
        <f>Middle!T26</f>
        <v>112468.74792632343</v>
      </c>
      <c r="I91" s="109">
        <f>Rich!T26</f>
        <v>112468.74792632341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50927.814592990093</v>
      </c>
      <c r="G93" s="109">
        <f>Poor!T24</f>
        <v>50927.814592990086</v>
      </c>
      <c r="H93" s="109">
        <f>Middle!T24</f>
        <v>50927.814592990078</v>
      </c>
      <c r="I93" s="109">
        <f>Rich!T24</f>
        <v>50927.814592990086</v>
      </c>
    </row>
    <row r="94" spans="1:9">
      <c r="A94" t="str">
        <f>V.Poor!Q25</f>
        <v>Lower Bound Poverty line</v>
      </c>
      <c r="F94" s="109">
        <f>V.Poor!T25</f>
        <v>71546.347926323419</v>
      </c>
      <c r="G94" s="109">
        <f>Poor!T25</f>
        <v>71546.347926323419</v>
      </c>
      <c r="H94" s="109">
        <f>Middle!T25</f>
        <v>71546.347926323433</v>
      </c>
      <c r="I94" s="109">
        <f>Rich!T25</f>
        <v>71546.347926323419</v>
      </c>
    </row>
    <row r="95" spans="1:9">
      <c r="A95" t="str">
        <f>V.Poor!Q26</f>
        <v>Upper Bound Poverty line</v>
      </c>
      <c r="F95" s="109">
        <f>V.Poor!T26</f>
        <v>112468.74792632343</v>
      </c>
      <c r="G95" s="109">
        <f>Poor!T26</f>
        <v>112468.74792632341</v>
      </c>
      <c r="H95" s="109">
        <f>Middle!T26</f>
        <v>112468.74792632343</v>
      </c>
      <c r="I95" s="109">
        <f>Rich!T26</f>
        <v>112468.74792632341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40">
        <f>IF(B89&gt;B$88,B89-B$88,0)</f>
        <v>287.62343155370763</v>
      </c>
      <c r="C98" s="240">
        <f t="shared" ref="C98:I101" si="0">IF(C89&gt;C$88,C89-C$88,0)</f>
        <v>0</v>
      </c>
      <c r="D98" s="240">
        <f t="shared" si="0"/>
        <v>0</v>
      </c>
      <c r="E98" s="240">
        <f t="shared" si="0"/>
        <v>0</v>
      </c>
      <c r="F98" s="240">
        <f t="shared" si="0"/>
        <v>13423.874618471076</v>
      </c>
      <c r="G98" s="240">
        <f t="shared" si="0"/>
        <v>2116.5368071066841</v>
      </c>
      <c r="H98" s="240">
        <f t="shared" si="0"/>
        <v>0</v>
      </c>
      <c r="I98" s="240">
        <f t="shared" si="0"/>
        <v>0</v>
      </c>
    </row>
    <row r="99" spans="1:9">
      <c r="A99" t="s">
        <v>142</v>
      </c>
      <c r="B99" s="240">
        <f>IF(B90&gt;B$88,B90-B$88,0)</f>
        <v>20906.156764887033</v>
      </c>
      <c r="C99" s="240">
        <f t="shared" si="0"/>
        <v>4408.6464104952902</v>
      </c>
      <c r="D99" s="240">
        <f t="shared" si="0"/>
        <v>0</v>
      </c>
      <c r="E99" s="240">
        <f t="shared" si="0"/>
        <v>0</v>
      </c>
      <c r="F99" s="240">
        <f t="shared" si="0"/>
        <v>34042.407951804402</v>
      </c>
      <c r="G99" s="240">
        <f t="shared" si="0"/>
        <v>22735.070140440017</v>
      </c>
      <c r="H99" s="240">
        <f t="shared" si="0"/>
        <v>0</v>
      </c>
      <c r="I99" s="240">
        <f t="shared" si="0"/>
        <v>0</v>
      </c>
    </row>
    <row r="100" spans="1:9">
      <c r="A100" t="s">
        <v>143</v>
      </c>
      <c r="B100" s="240">
        <f>IF(B91&gt;B$88,B91-B$88,0)</f>
        <v>61828.556764887042</v>
      </c>
      <c r="C100" s="240">
        <f t="shared" si="0"/>
        <v>45331.046410495284</v>
      </c>
      <c r="D100" s="240">
        <f t="shared" si="0"/>
        <v>0</v>
      </c>
      <c r="E100" s="240">
        <f t="shared" si="0"/>
        <v>0</v>
      </c>
      <c r="F100" s="240">
        <f t="shared" si="0"/>
        <v>74964.807951804411</v>
      </c>
      <c r="G100" s="240">
        <f t="shared" si="0"/>
        <v>63657.470140440011</v>
      </c>
      <c r="H100" s="240">
        <f t="shared" si="0"/>
        <v>4720.7970085506822</v>
      </c>
      <c r="I100" s="240">
        <f t="shared" si="0"/>
        <v>31073.686355261743</v>
      </c>
    </row>
    <row r="101" spans="1:9">
      <c r="A101" t="s">
        <v>144</v>
      </c>
      <c r="B101" s="240">
        <f>IF(B92&gt;B$88,B92-B$88,0)</f>
        <v>0</v>
      </c>
      <c r="C101" s="240">
        <f t="shared" si="0"/>
        <v>0</v>
      </c>
      <c r="D101" s="240">
        <f t="shared" si="0"/>
        <v>0</v>
      </c>
      <c r="E101" s="240">
        <f t="shared" si="0"/>
        <v>0</v>
      </c>
      <c r="F101" s="240">
        <f t="shared" si="0"/>
        <v>0</v>
      </c>
      <c r="G101" s="240">
        <f t="shared" si="0"/>
        <v>0</v>
      </c>
      <c r="H101" s="240">
        <f t="shared" si="0"/>
        <v>0</v>
      </c>
      <c r="I101" s="240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0" t="str">
        <f>Poor!A1</f>
        <v>ZAOLO: 59107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V.Poor!A67</f>
        <v>Expenditure : Very Poor HHs</v>
      </c>
      <c r="C3" s="261"/>
      <c r="D3" s="261"/>
      <c r="E3" s="261"/>
      <c r="F3" s="250"/>
      <c r="G3" s="259" t="str">
        <f>Poor!A67</f>
        <v>Expenditure : Poor HHs</v>
      </c>
      <c r="H3" s="259"/>
      <c r="I3" s="259"/>
      <c r="J3" s="259"/>
      <c r="K3" s="246"/>
      <c r="L3" s="259" t="str">
        <f>Middle!A67</f>
        <v>Expenditure : Middle HHs</v>
      </c>
      <c r="M3" s="259"/>
      <c r="N3" s="259"/>
      <c r="O3" s="259"/>
      <c r="P3" s="259"/>
      <c r="Q3" s="247"/>
      <c r="R3" s="259" t="str">
        <f>Rich!A67</f>
        <v>Expenditure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0.2</v>
      </c>
      <c r="C2" s="202">
        <f>[1]WB!$CK$10</f>
        <v>0.27</v>
      </c>
      <c r="D2" s="202">
        <f>[1]WB!$CK$11</f>
        <v>0.38</v>
      </c>
      <c r="E2" s="202">
        <f>[1]WB!$CK$12</f>
        <v>0.15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3737.4795715132113</v>
      </c>
      <c r="C3" s="203">
        <f>Income!C72</f>
        <v>3562.539139034282</v>
      </c>
      <c r="D3" s="203">
        <f>Income!D72</f>
        <v>5544.0517802595668</v>
      </c>
      <c r="E3" s="203">
        <f>Income!E72</f>
        <v>9195.8994440494371</v>
      </c>
      <c r="F3" s="204">
        <f>IF(F$2&lt;=($B$2+$C$2+$D$2),IF(F$2&lt;=($B$2+$C$2),IF(F$2&lt;=$B$2,$B3,$C3),$D3),$E3)</f>
        <v>3737.4795715132113</v>
      </c>
      <c r="G3" s="204">
        <f t="shared" ref="G3:AW7" si="0">IF(G$2&lt;=($B$2+$C$2+$D$2),IF(G$2&lt;=($B$2+$C$2),IF(G$2&lt;=$B$2,$B3,$C3),$D3),$E3)</f>
        <v>3737.4795715132113</v>
      </c>
      <c r="H3" s="204">
        <f t="shared" si="0"/>
        <v>3737.4795715132113</v>
      </c>
      <c r="I3" s="204">
        <f t="shared" si="0"/>
        <v>3737.4795715132113</v>
      </c>
      <c r="J3" s="204">
        <f t="shared" si="0"/>
        <v>3737.4795715132113</v>
      </c>
      <c r="K3" s="204">
        <f t="shared" si="0"/>
        <v>3737.4795715132113</v>
      </c>
      <c r="L3" s="204">
        <f t="shared" si="0"/>
        <v>3737.4795715132113</v>
      </c>
      <c r="M3" s="204">
        <f t="shared" si="0"/>
        <v>3737.4795715132113</v>
      </c>
      <c r="N3" s="204">
        <f t="shared" si="0"/>
        <v>3737.4795715132113</v>
      </c>
      <c r="O3" s="204">
        <f t="shared" si="0"/>
        <v>3737.4795715132113</v>
      </c>
      <c r="P3" s="204">
        <f t="shared" si="0"/>
        <v>3737.4795715132113</v>
      </c>
      <c r="Q3" s="204">
        <f t="shared" si="0"/>
        <v>3737.4795715132113</v>
      </c>
      <c r="R3" s="204">
        <f t="shared" si="0"/>
        <v>3737.4795715132113</v>
      </c>
      <c r="S3" s="204">
        <f t="shared" si="0"/>
        <v>3737.4795715132113</v>
      </c>
      <c r="T3" s="204">
        <f t="shared" si="0"/>
        <v>3737.4795715132113</v>
      </c>
      <c r="U3" s="204">
        <f t="shared" si="0"/>
        <v>3737.4795715132113</v>
      </c>
      <c r="V3" s="204">
        <f t="shared" si="0"/>
        <v>3737.4795715132113</v>
      </c>
      <c r="W3" s="204">
        <f t="shared" si="0"/>
        <v>3737.4795715132113</v>
      </c>
      <c r="X3" s="204">
        <f t="shared" si="0"/>
        <v>3737.4795715132113</v>
      </c>
      <c r="Y3" s="204">
        <f t="shared" si="0"/>
        <v>3737.4795715132113</v>
      </c>
      <c r="Z3" s="204">
        <f t="shared" si="0"/>
        <v>3562.539139034282</v>
      </c>
      <c r="AA3" s="204">
        <f t="shared" si="0"/>
        <v>3562.539139034282</v>
      </c>
      <c r="AB3" s="204">
        <f t="shared" si="0"/>
        <v>3562.539139034282</v>
      </c>
      <c r="AC3" s="204">
        <f t="shared" si="0"/>
        <v>3562.539139034282</v>
      </c>
      <c r="AD3" s="204">
        <f t="shared" si="0"/>
        <v>3562.539139034282</v>
      </c>
      <c r="AE3" s="204">
        <f t="shared" si="0"/>
        <v>3562.539139034282</v>
      </c>
      <c r="AF3" s="204">
        <f t="shared" si="0"/>
        <v>3562.539139034282</v>
      </c>
      <c r="AG3" s="204">
        <f t="shared" si="0"/>
        <v>3562.539139034282</v>
      </c>
      <c r="AH3" s="204">
        <f t="shared" si="0"/>
        <v>3562.539139034282</v>
      </c>
      <c r="AI3" s="204">
        <f t="shared" si="0"/>
        <v>3562.539139034282</v>
      </c>
      <c r="AJ3" s="204">
        <f t="shared" si="0"/>
        <v>3562.539139034282</v>
      </c>
      <c r="AK3" s="204">
        <f t="shared" si="0"/>
        <v>3562.539139034282</v>
      </c>
      <c r="AL3" s="204">
        <f t="shared" si="0"/>
        <v>3562.539139034282</v>
      </c>
      <c r="AM3" s="204">
        <f t="shared" si="0"/>
        <v>3562.539139034282</v>
      </c>
      <c r="AN3" s="204">
        <f t="shared" si="0"/>
        <v>3562.539139034282</v>
      </c>
      <c r="AO3" s="204">
        <f t="shared" si="0"/>
        <v>3562.539139034282</v>
      </c>
      <c r="AP3" s="204">
        <f t="shared" si="0"/>
        <v>3562.539139034282</v>
      </c>
      <c r="AQ3" s="204">
        <f t="shared" si="0"/>
        <v>3562.539139034282</v>
      </c>
      <c r="AR3" s="204">
        <f t="shared" si="0"/>
        <v>3562.539139034282</v>
      </c>
      <c r="AS3" s="204">
        <f t="shared" si="0"/>
        <v>3562.539139034282</v>
      </c>
      <c r="AT3" s="204">
        <f t="shared" si="0"/>
        <v>3562.539139034282</v>
      </c>
      <c r="AU3" s="204">
        <f t="shared" si="0"/>
        <v>3562.539139034282</v>
      </c>
      <c r="AV3" s="204">
        <f t="shared" si="0"/>
        <v>3562.539139034282</v>
      </c>
      <c r="AW3" s="204">
        <f t="shared" si="0"/>
        <v>3562.539139034282</v>
      </c>
      <c r="AX3" s="204">
        <f t="shared" ref="AX3:BZ10" si="1">IF(AX$2&lt;=($B$2+$C$2+$D$2),IF(AX$2&lt;=($B$2+$C$2),IF(AX$2&lt;=$B$2,$B3,$C3),$D3),$E3)</f>
        <v>3562.539139034282</v>
      </c>
      <c r="AY3" s="204">
        <f t="shared" si="1"/>
        <v>3562.539139034282</v>
      </c>
      <c r="AZ3" s="204">
        <f t="shared" si="1"/>
        <v>3562.539139034282</v>
      </c>
      <c r="BA3" s="204">
        <f t="shared" si="1"/>
        <v>5544.0517802595668</v>
      </c>
      <c r="BB3" s="204">
        <f t="shared" si="1"/>
        <v>5544.0517802595668</v>
      </c>
      <c r="BC3" s="204">
        <f t="shared" si="1"/>
        <v>5544.0517802595668</v>
      </c>
      <c r="BD3" s="204">
        <f t="shared" si="1"/>
        <v>5544.0517802595668</v>
      </c>
      <c r="BE3" s="204">
        <f t="shared" si="1"/>
        <v>5544.0517802595668</v>
      </c>
      <c r="BF3" s="204">
        <f t="shared" si="1"/>
        <v>5544.0517802595668</v>
      </c>
      <c r="BG3" s="204">
        <f t="shared" si="1"/>
        <v>5544.0517802595668</v>
      </c>
      <c r="BH3" s="204">
        <f t="shared" si="1"/>
        <v>5544.0517802595668</v>
      </c>
      <c r="BI3" s="204">
        <f t="shared" si="1"/>
        <v>5544.0517802595668</v>
      </c>
      <c r="BJ3" s="204">
        <f t="shared" si="1"/>
        <v>5544.0517802595668</v>
      </c>
      <c r="BK3" s="204">
        <f t="shared" si="1"/>
        <v>5544.0517802595668</v>
      </c>
      <c r="BL3" s="204">
        <f t="shared" si="1"/>
        <v>5544.0517802595668</v>
      </c>
      <c r="BM3" s="204">
        <f t="shared" si="1"/>
        <v>5544.0517802595668</v>
      </c>
      <c r="BN3" s="204">
        <f t="shared" si="1"/>
        <v>5544.0517802595668</v>
      </c>
      <c r="BO3" s="204">
        <f t="shared" si="1"/>
        <v>5544.0517802595668</v>
      </c>
      <c r="BP3" s="204">
        <f t="shared" si="1"/>
        <v>5544.0517802595668</v>
      </c>
      <c r="BQ3" s="204">
        <f t="shared" si="1"/>
        <v>5544.0517802595668</v>
      </c>
      <c r="BR3" s="204">
        <f t="shared" si="1"/>
        <v>5544.0517802595668</v>
      </c>
      <c r="BS3" s="204">
        <f t="shared" si="1"/>
        <v>5544.0517802595668</v>
      </c>
      <c r="BT3" s="204">
        <f t="shared" si="1"/>
        <v>5544.0517802595668</v>
      </c>
      <c r="BU3" s="204">
        <f t="shared" si="1"/>
        <v>5544.0517802595668</v>
      </c>
      <c r="BV3" s="204">
        <f t="shared" si="1"/>
        <v>5544.0517802595668</v>
      </c>
      <c r="BW3" s="204">
        <f t="shared" si="1"/>
        <v>5544.0517802595668</v>
      </c>
      <c r="BX3" s="204">
        <f t="shared" si="1"/>
        <v>5544.0517802595668</v>
      </c>
      <c r="BY3" s="204">
        <f t="shared" si="1"/>
        <v>5544.0517802595668</v>
      </c>
      <c r="BZ3" s="204">
        <f t="shared" si="1"/>
        <v>5544.0517802595668</v>
      </c>
      <c r="CA3" s="204">
        <f t="shared" ref="CA3:CR15" si="2">IF(CA$2&lt;=($B$2+$C$2+$D$2),IF(CA$2&lt;=($B$2+$C$2),IF(CA$2&lt;=$B$2,$B3,$C3),$D3),$E3)</f>
        <v>5544.0517802595668</v>
      </c>
      <c r="CB3" s="204">
        <f t="shared" si="2"/>
        <v>5544.0517802595668</v>
      </c>
      <c r="CC3" s="204">
        <f t="shared" si="2"/>
        <v>5544.0517802595668</v>
      </c>
      <c r="CD3" s="204">
        <f t="shared" si="2"/>
        <v>5544.0517802595668</v>
      </c>
      <c r="CE3" s="204">
        <f t="shared" si="2"/>
        <v>5544.0517802595668</v>
      </c>
      <c r="CF3" s="204">
        <f t="shared" si="2"/>
        <v>5544.0517802595668</v>
      </c>
      <c r="CG3" s="204">
        <f t="shared" si="2"/>
        <v>5544.0517802595668</v>
      </c>
      <c r="CH3" s="204">
        <f t="shared" si="2"/>
        <v>5544.0517802595668</v>
      </c>
      <c r="CI3" s="204">
        <f t="shared" si="2"/>
        <v>5544.0517802595668</v>
      </c>
      <c r="CJ3" s="204">
        <f t="shared" si="2"/>
        <v>5544.0517802595668</v>
      </c>
      <c r="CK3" s="204">
        <f t="shared" si="2"/>
        <v>5544.0517802595668</v>
      </c>
      <c r="CL3" s="204">
        <f t="shared" si="2"/>
        <v>5544.0517802595668</v>
      </c>
      <c r="CM3" s="204">
        <f t="shared" si="2"/>
        <v>9195.8994440494371</v>
      </c>
      <c r="CN3" s="204">
        <f t="shared" si="2"/>
        <v>9195.8994440494371</v>
      </c>
      <c r="CO3" s="204">
        <f t="shared" si="2"/>
        <v>9195.8994440494371</v>
      </c>
      <c r="CP3" s="204">
        <f t="shared" si="2"/>
        <v>9195.8994440494371</v>
      </c>
      <c r="CQ3" s="204">
        <f t="shared" si="2"/>
        <v>9195.8994440494371</v>
      </c>
      <c r="CR3" s="204">
        <f t="shared" si="2"/>
        <v>9195.8994440494371</v>
      </c>
      <c r="CS3" s="204">
        <f t="shared" ref="CS3:DA15" si="3">IF(CS$2&lt;=($B$2+$C$2+$D$2),IF(CS$2&lt;=($B$2+$C$2),IF(CS$2&lt;=$B$2,$B3,$C3),$D3),$E3)</f>
        <v>9195.8994440494371</v>
      </c>
      <c r="CT3" s="204">
        <f t="shared" si="3"/>
        <v>9195.8994440494371</v>
      </c>
      <c r="CU3" s="204">
        <f t="shared" si="3"/>
        <v>9195.8994440494371</v>
      </c>
      <c r="CV3" s="204">
        <f t="shared" si="3"/>
        <v>9195.8994440494371</v>
      </c>
      <c r="CW3" s="204">
        <f t="shared" si="3"/>
        <v>9195.8994440494371</v>
      </c>
      <c r="CX3" s="204">
        <f t="shared" si="3"/>
        <v>9195.8994440494371</v>
      </c>
      <c r="CY3" s="204">
        <f t="shared" si="3"/>
        <v>9195.8994440494371</v>
      </c>
      <c r="CZ3" s="204">
        <f t="shared" si="3"/>
        <v>9195.8994440494371</v>
      </c>
      <c r="DA3" s="204">
        <f t="shared" si="3"/>
        <v>9195.8994440494371</v>
      </c>
      <c r="DB3" s="204"/>
    </row>
    <row r="4" spans="1:106">
      <c r="A4" s="201" t="str">
        <f>Income!A73</f>
        <v>Own crops sold</v>
      </c>
      <c r="B4" s="203">
        <f>Income!B73</f>
        <v>373.34766535125414</v>
      </c>
      <c r="C4" s="203">
        <f>Income!C73</f>
        <v>224.00859921075249</v>
      </c>
      <c r="D4" s="203">
        <f>Income!D73</f>
        <v>0</v>
      </c>
      <c r="E4" s="203">
        <f>Income!E73</f>
        <v>27030.370971430802</v>
      </c>
      <c r="F4" s="204">
        <f t="shared" ref="F4:U17" si="4">IF(F$2&lt;=($B$2+$C$2+$D$2),IF(F$2&lt;=($B$2+$C$2),IF(F$2&lt;=$B$2,$B4,$C4),$D4),$E4)</f>
        <v>373.34766535125414</v>
      </c>
      <c r="G4" s="204">
        <f t="shared" si="0"/>
        <v>373.34766535125414</v>
      </c>
      <c r="H4" s="204">
        <f t="shared" si="0"/>
        <v>373.34766535125414</v>
      </c>
      <c r="I4" s="204">
        <f t="shared" si="0"/>
        <v>373.34766535125414</v>
      </c>
      <c r="J4" s="204">
        <f t="shared" si="0"/>
        <v>373.34766535125414</v>
      </c>
      <c r="K4" s="204">
        <f t="shared" si="0"/>
        <v>373.34766535125414</v>
      </c>
      <c r="L4" s="204">
        <f t="shared" si="0"/>
        <v>373.34766535125414</v>
      </c>
      <c r="M4" s="204">
        <f t="shared" si="0"/>
        <v>373.34766535125414</v>
      </c>
      <c r="N4" s="204">
        <f t="shared" si="0"/>
        <v>373.34766535125414</v>
      </c>
      <c r="O4" s="204">
        <f t="shared" si="0"/>
        <v>373.34766535125414</v>
      </c>
      <c r="P4" s="204">
        <f t="shared" si="0"/>
        <v>373.34766535125414</v>
      </c>
      <c r="Q4" s="204">
        <f t="shared" si="0"/>
        <v>373.34766535125414</v>
      </c>
      <c r="R4" s="204">
        <f t="shared" si="0"/>
        <v>373.34766535125414</v>
      </c>
      <c r="S4" s="204">
        <f t="shared" si="0"/>
        <v>373.34766535125414</v>
      </c>
      <c r="T4" s="204">
        <f t="shared" si="0"/>
        <v>373.34766535125414</v>
      </c>
      <c r="U4" s="204">
        <f t="shared" si="0"/>
        <v>373.34766535125414</v>
      </c>
      <c r="V4" s="204">
        <f t="shared" si="0"/>
        <v>373.34766535125414</v>
      </c>
      <c r="W4" s="204">
        <f t="shared" si="0"/>
        <v>373.34766535125414</v>
      </c>
      <c r="X4" s="204">
        <f t="shared" si="0"/>
        <v>373.34766535125414</v>
      </c>
      <c r="Y4" s="204">
        <f t="shared" si="0"/>
        <v>373.34766535125414</v>
      </c>
      <c r="Z4" s="204">
        <f t="shared" si="0"/>
        <v>224.00859921075249</v>
      </c>
      <c r="AA4" s="204">
        <f t="shared" si="0"/>
        <v>224.00859921075249</v>
      </c>
      <c r="AB4" s="204">
        <f t="shared" si="0"/>
        <v>224.00859921075249</v>
      </c>
      <c r="AC4" s="204">
        <f t="shared" si="0"/>
        <v>224.00859921075249</v>
      </c>
      <c r="AD4" s="204">
        <f t="shared" si="0"/>
        <v>224.00859921075249</v>
      </c>
      <c r="AE4" s="204">
        <f t="shared" si="0"/>
        <v>224.00859921075249</v>
      </c>
      <c r="AF4" s="204">
        <f t="shared" si="0"/>
        <v>224.00859921075249</v>
      </c>
      <c r="AG4" s="204">
        <f t="shared" si="0"/>
        <v>224.00859921075249</v>
      </c>
      <c r="AH4" s="204">
        <f t="shared" si="0"/>
        <v>224.00859921075249</v>
      </c>
      <c r="AI4" s="204">
        <f t="shared" si="0"/>
        <v>224.00859921075249</v>
      </c>
      <c r="AJ4" s="204">
        <f t="shared" si="0"/>
        <v>224.00859921075249</v>
      </c>
      <c r="AK4" s="204">
        <f t="shared" si="0"/>
        <v>224.00859921075249</v>
      </c>
      <c r="AL4" s="204">
        <f t="shared" si="0"/>
        <v>224.00859921075249</v>
      </c>
      <c r="AM4" s="204">
        <f t="shared" si="0"/>
        <v>224.00859921075249</v>
      </c>
      <c r="AN4" s="204">
        <f t="shared" si="0"/>
        <v>224.00859921075249</v>
      </c>
      <c r="AO4" s="204">
        <f t="shared" si="0"/>
        <v>224.00859921075249</v>
      </c>
      <c r="AP4" s="204">
        <f t="shared" si="0"/>
        <v>224.00859921075249</v>
      </c>
      <c r="AQ4" s="204">
        <f t="shared" si="0"/>
        <v>224.00859921075249</v>
      </c>
      <c r="AR4" s="204">
        <f t="shared" si="0"/>
        <v>224.00859921075249</v>
      </c>
      <c r="AS4" s="204">
        <f t="shared" si="0"/>
        <v>224.00859921075249</v>
      </c>
      <c r="AT4" s="204">
        <f t="shared" si="0"/>
        <v>224.00859921075249</v>
      </c>
      <c r="AU4" s="204">
        <f t="shared" si="0"/>
        <v>224.00859921075249</v>
      </c>
      <c r="AV4" s="204">
        <f t="shared" si="0"/>
        <v>224.00859921075249</v>
      </c>
      <c r="AW4" s="204">
        <f t="shared" si="0"/>
        <v>224.00859921075249</v>
      </c>
      <c r="AX4" s="204">
        <f t="shared" si="1"/>
        <v>224.00859921075249</v>
      </c>
      <c r="AY4" s="204">
        <f t="shared" si="1"/>
        <v>224.00859921075249</v>
      </c>
      <c r="AZ4" s="204">
        <f t="shared" si="1"/>
        <v>224.00859921075249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0</v>
      </c>
      <c r="BE4" s="204">
        <f t="shared" si="1"/>
        <v>0</v>
      </c>
      <c r="BF4" s="204">
        <f t="shared" si="1"/>
        <v>0</v>
      </c>
      <c r="BG4" s="204">
        <f t="shared" si="1"/>
        <v>0</v>
      </c>
      <c r="BH4" s="204">
        <f t="shared" si="1"/>
        <v>0</v>
      </c>
      <c r="BI4" s="204">
        <f t="shared" si="1"/>
        <v>0</v>
      </c>
      <c r="BJ4" s="204">
        <f t="shared" si="1"/>
        <v>0</v>
      </c>
      <c r="BK4" s="204">
        <f t="shared" si="1"/>
        <v>0</v>
      </c>
      <c r="BL4" s="204">
        <f t="shared" si="1"/>
        <v>0</v>
      </c>
      <c r="BM4" s="204">
        <f t="shared" si="1"/>
        <v>0</v>
      </c>
      <c r="BN4" s="204">
        <f t="shared" si="1"/>
        <v>0</v>
      </c>
      <c r="BO4" s="204">
        <f t="shared" si="1"/>
        <v>0</v>
      </c>
      <c r="BP4" s="204">
        <f t="shared" si="1"/>
        <v>0</v>
      </c>
      <c r="BQ4" s="204">
        <f t="shared" si="1"/>
        <v>0</v>
      </c>
      <c r="BR4" s="204">
        <f t="shared" si="1"/>
        <v>0</v>
      </c>
      <c r="BS4" s="204">
        <f t="shared" si="1"/>
        <v>0</v>
      </c>
      <c r="BT4" s="204">
        <f t="shared" si="1"/>
        <v>0</v>
      </c>
      <c r="BU4" s="204">
        <f t="shared" si="1"/>
        <v>0</v>
      </c>
      <c r="BV4" s="204">
        <f t="shared" si="1"/>
        <v>0</v>
      </c>
      <c r="BW4" s="204">
        <f t="shared" si="1"/>
        <v>0</v>
      </c>
      <c r="BX4" s="204">
        <f t="shared" si="1"/>
        <v>0</v>
      </c>
      <c r="BY4" s="204">
        <f t="shared" si="1"/>
        <v>0</v>
      </c>
      <c r="BZ4" s="204">
        <f t="shared" si="1"/>
        <v>0</v>
      </c>
      <c r="CA4" s="204">
        <f t="shared" si="2"/>
        <v>0</v>
      </c>
      <c r="CB4" s="204">
        <f t="shared" si="2"/>
        <v>0</v>
      </c>
      <c r="CC4" s="204">
        <f t="shared" si="2"/>
        <v>0</v>
      </c>
      <c r="CD4" s="204">
        <f t="shared" si="2"/>
        <v>0</v>
      </c>
      <c r="CE4" s="204">
        <f t="shared" si="2"/>
        <v>0</v>
      </c>
      <c r="CF4" s="204">
        <f t="shared" si="2"/>
        <v>0</v>
      </c>
      <c r="CG4" s="204">
        <f t="shared" si="2"/>
        <v>0</v>
      </c>
      <c r="CH4" s="204">
        <f t="shared" si="2"/>
        <v>0</v>
      </c>
      <c r="CI4" s="204">
        <f t="shared" si="2"/>
        <v>0</v>
      </c>
      <c r="CJ4" s="204">
        <f t="shared" si="2"/>
        <v>0</v>
      </c>
      <c r="CK4" s="204">
        <f t="shared" si="2"/>
        <v>0</v>
      </c>
      <c r="CL4" s="204">
        <f t="shared" si="2"/>
        <v>0</v>
      </c>
      <c r="CM4" s="204">
        <f t="shared" si="2"/>
        <v>27030.370971430802</v>
      </c>
      <c r="CN4" s="204">
        <f t="shared" si="2"/>
        <v>27030.370971430802</v>
      </c>
      <c r="CO4" s="204">
        <f t="shared" si="2"/>
        <v>27030.370971430802</v>
      </c>
      <c r="CP4" s="204">
        <f t="shared" si="2"/>
        <v>27030.370971430802</v>
      </c>
      <c r="CQ4" s="204">
        <f t="shared" si="2"/>
        <v>27030.370971430802</v>
      </c>
      <c r="CR4" s="204">
        <f t="shared" si="2"/>
        <v>27030.370971430802</v>
      </c>
      <c r="CS4" s="204">
        <f t="shared" si="3"/>
        <v>27030.370971430802</v>
      </c>
      <c r="CT4" s="204">
        <f t="shared" si="3"/>
        <v>27030.370971430802</v>
      </c>
      <c r="CU4" s="204">
        <f t="shared" si="3"/>
        <v>27030.370971430802</v>
      </c>
      <c r="CV4" s="204">
        <f t="shared" si="3"/>
        <v>27030.370971430802</v>
      </c>
      <c r="CW4" s="204">
        <f t="shared" si="3"/>
        <v>27030.370971430802</v>
      </c>
      <c r="CX4" s="204">
        <f t="shared" si="3"/>
        <v>27030.370971430802</v>
      </c>
      <c r="CY4" s="204">
        <f t="shared" si="3"/>
        <v>27030.370971430802</v>
      </c>
      <c r="CZ4" s="204">
        <f t="shared" si="3"/>
        <v>27030.370971430802</v>
      </c>
      <c r="DA4" s="204">
        <f t="shared" si="3"/>
        <v>27030.370971430802</v>
      </c>
      <c r="DB4" s="204"/>
    </row>
    <row r="5" spans="1:106">
      <c r="A5" s="201" t="str">
        <f>Income!A74</f>
        <v>Animal products consumed</v>
      </c>
      <c r="B5" s="203">
        <f>Income!B74</f>
        <v>1102.7158118769594</v>
      </c>
      <c r="C5" s="203">
        <f>Income!C74</f>
        <v>1342.7286597552636</v>
      </c>
      <c r="D5" s="203">
        <f>Income!D74</f>
        <v>3960.4796259837021</v>
      </c>
      <c r="E5" s="203">
        <f>Income!E74</f>
        <v>7276.1772839393134</v>
      </c>
      <c r="F5" s="204">
        <f t="shared" si="4"/>
        <v>1102.7158118769594</v>
      </c>
      <c r="G5" s="204">
        <f t="shared" si="0"/>
        <v>1102.7158118769594</v>
      </c>
      <c r="H5" s="204">
        <f t="shared" si="0"/>
        <v>1102.7158118769594</v>
      </c>
      <c r="I5" s="204">
        <f t="shared" si="0"/>
        <v>1102.7158118769594</v>
      </c>
      <c r="J5" s="204">
        <f t="shared" si="0"/>
        <v>1102.7158118769594</v>
      </c>
      <c r="K5" s="204">
        <f t="shared" si="0"/>
        <v>1102.7158118769594</v>
      </c>
      <c r="L5" s="204">
        <f t="shared" si="0"/>
        <v>1102.7158118769594</v>
      </c>
      <c r="M5" s="204">
        <f t="shared" si="0"/>
        <v>1102.7158118769594</v>
      </c>
      <c r="N5" s="204">
        <f t="shared" si="0"/>
        <v>1102.7158118769594</v>
      </c>
      <c r="O5" s="204">
        <f t="shared" si="0"/>
        <v>1102.7158118769594</v>
      </c>
      <c r="P5" s="204">
        <f t="shared" si="0"/>
        <v>1102.7158118769594</v>
      </c>
      <c r="Q5" s="204">
        <f t="shared" si="0"/>
        <v>1102.7158118769594</v>
      </c>
      <c r="R5" s="204">
        <f t="shared" si="0"/>
        <v>1102.7158118769594</v>
      </c>
      <c r="S5" s="204">
        <f t="shared" si="0"/>
        <v>1102.7158118769594</v>
      </c>
      <c r="T5" s="204">
        <f t="shared" si="0"/>
        <v>1102.7158118769594</v>
      </c>
      <c r="U5" s="204">
        <f t="shared" si="0"/>
        <v>1102.7158118769594</v>
      </c>
      <c r="V5" s="204">
        <f t="shared" si="0"/>
        <v>1102.7158118769594</v>
      </c>
      <c r="W5" s="204">
        <f t="shared" si="0"/>
        <v>1102.7158118769594</v>
      </c>
      <c r="X5" s="204">
        <f t="shared" si="0"/>
        <v>1102.7158118769594</v>
      </c>
      <c r="Y5" s="204">
        <f t="shared" si="0"/>
        <v>1102.7158118769594</v>
      </c>
      <c r="Z5" s="204">
        <f t="shared" si="0"/>
        <v>1342.7286597552636</v>
      </c>
      <c r="AA5" s="204">
        <f t="shared" si="0"/>
        <v>1342.7286597552636</v>
      </c>
      <c r="AB5" s="204">
        <f t="shared" si="0"/>
        <v>1342.7286597552636</v>
      </c>
      <c r="AC5" s="204">
        <f t="shared" si="0"/>
        <v>1342.7286597552636</v>
      </c>
      <c r="AD5" s="204">
        <f t="shared" si="0"/>
        <v>1342.7286597552636</v>
      </c>
      <c r="AE5" s="204">
        <f t="shared" si="0"/>
        <v>1342.7286597552636</v>
      </c>
      <c r="AF5" s="204">
        <f t="shared" si="0"/>
        <v>1342.7286597552636</v>
      </c>
      <c r="AG5" s="204">
        <f t="shared" si="0"/>
        <v>1342.7286597552636</v>
      </c>
      <c r="AH5" s="204">
        <f t="shared" si="0"/>
        <v>1342.7286597552636</v>
      </c>
      <c r="AI5" s="204">
        <f t="shared" si="0"/>
        <v>1342.7286597552636</v>
      </c>
      <c r="AJ5" s="204">
        <f t="shared" si="0"/>
        <v>1342.7286597552636</v>
      </c>
      <c r="AK5" s="204">
        <f t="shared" si="0"/>
        <v>1342.7286597552636</v>
      </c>
      <c r="AL5" s="204">
        <f t="shared" si="0"/>
        <v>1342.7286597552636</v>
      </c>
      <c r="AM5" s="204">
        <f t="shared" si="0"/>
        <v>1342.7286597552636</v>
      </c>
      <c r="AN5" s="204">
        <f t="shared" si="0"/>
        <v>1342.7286597552636</v>
      </c>
      <c r="AO5" s="204">
        <f t="shared" si="0"/>
        <v>1342.7286597552636</v>
      </c>
      <c r="AP5" s="204">
        <f t="shared" si="0"/>
        <v>1342.7286597552636</v>
      </c>
      <c r="AQ5" s="204">
        <f t="shared" si="0"/>
        <v>1342.7286597552636</v>
      </c>
      <c r="AR5" s="204">
        <f t="shared" si="0"/>
        <v>1342.7286597552636</v>
      </c>
      <c r="AS5" s="204">
        <f t="shared" si="0"/>
        <v>1342.7286597552636</v>
      </c>
      <c r="AT5" s="204">
        <f t="shared" si="0"/>
        <v>1342.7286597552636</v>
      </c>
      <c r="AU5" s="204">
        <f t="shared" si="0"/>
        <v>1342.7286597552636</v>
      </c>
      <c r="AV5" s="204">
        <f t="shared" si="0"/>
        <v>1342.7286597552636</v>
      </c>
      <c r="AW5" s="204">
        <f t="shared" si="0"/>
        <v>1342.7286597552636</v>
      </c>
      <c r="AX5" s="204">
        <f t="shared" si="1"/>
        <v>1342.7286597552636</v>
      </c>
      <c r="AY5" s="204">
        <f t="shared" si="1"/>
        <v>1342.7286597552636</v>
      </c>
      <c r="AZ5" s="204">
        <f t="shared" si="1"/>
        <v>1342.7286597552636</v>
      </c>
      <c r="BA5" s="204">
        <f t="shared" si="1"/>
        <v>3960.4796259837021</v>
      </c>
      <c r="BB5" s="204">
        <f t="shared" si="1"/>
        <v>3960.4796259837021</v>
      </c>
      <c r="BC5" s="204">
        <f t="shared" si="1"/>
        <v>3960.4796259837021</v>
      </c>
      <c r="BD5" s="204">
        <f t="shared" si="1"/>
        <v>3960.4796259837021</v>
      </c>
      <c r="BE5" s="204">
        <f t="shared" si="1"/>
        <v>3960.4796259837021</v>
      </c>
      <c r="BF5" s="204">
        <f t="shared" si="1"/>
        <v>3960.4796259837021</v>
      </c>
      <c r="BG5" s="204">
        <f t="shared" si="1"/>
        <v>3960.4796259837021</v>
      </c>
      <c r="BH5" s="204">
        <f t="shared" si="1"/>
        <v>3960.4796259837021</v>
      </c>
      <c r="BI5" s="204">
        <f t="shared" si="1"/>
        <v>3960.4796259837021</v>
      </c>
      <c r="BJ5" s="204">
        <f t="shared" si="1"/>
        <v>3960.4796259837021</v>
      </c>
      <c r="BK5" s="204">
        <f t="shared" si="1"/>
        <v>3960.4796259837021</v>
      </c>
      <c r="BL5" s="204">
        <f t="shared" si="1"/>
        <v>3960.4796259837021</v>
      </c>
      <c r="BM5" s="204">
        <f t="shared" si="1"/>
        <v>3960.4796259837021</v>
      </c>
      <c r="BN5" s="204">
        <f t="shared" si="1"/>
        <v>3960.4796259837021</v>
      </c>
      <c r="BO5" s="204">
        <f t="shared" si="1"/>
        <v>3960.4796259837021</v>
      </c>
      <c r="BP5" s="204">
        <f t="shared" si="1"/>
        <v>3960.4796259837021</v>
      </c>
      <c r="BQ5" s="204">
        <f t="shared" si="1"/>
        <v>3960.4796259837021</v>
      </c>
      <c r="BR5" s="204">
        <f t="shared" si="1"/>
        <v>3960.4796259837021</v>
      </c>
      <c r="BS5" s="204">
        <f t="shared" si="1"/>
        <v>3960.4796259837021</v>
      </c>
      <c r="BT5" s="204">
        <f t="shared" si="1"/>
        <v>3960.4796259837021</v>
      </c>
      <c r="BU5" s="204">
        <f t="shared" si="1"/>
        <v>3960.4796259837021</v>
      </c>
      <c r="BV5" s="204">
        <f t="shared" si="1"/>
        <v>3960.4796259837021</v>
      </c>
      <c r="BW5" s="204">
        <f t="shared" si="1"/>
        <v>3960.4796259837021</v>
      </c>
      <c r="BX5" s="204">
        <f t="shared" si="1"/>
        <v>3960.4796259837021</v>
      </c>
      <c r="BY5" s="204">
        <f t="shared" si="1"/>
        <v>3960.4796259837021</v>
      </c>
      <c r="BZ5" s="204">
        <f t="shared" si="1"/>
        <v>3960.4796259837021</v>
      </c>
      <c r="CA5" s="204">
        <f t="shared" si="2"/>
        <v>3960.4796259837021</v>
      </c>
      <c r="CB5" s="204">
        <f t="shared" si="2"/>
        <v>3960.4796259837021</v>
      </c>
      <c r="CC5" s="204">
        <f t="shared" si="2"/>
        <v>3960.4796259837021</v>
      </c>
      <c r="CD5" s="204">
        <f t="shared" si="2"/>
        <v>3960.4796259837021</v>
      </c>
      <c r="CE5" s="204">
        <f t="shared" si="2"/>
        <v>3960.4796259837021</v>
      </c>
      <c r="CF5" s="204">
        <f t="shared" si="2"/>
        <v>3960.4796259837021</v>
      </c>
      <c r="CG5" s="204">
        <f t="shared" si="2"/>
        <v>3960.4796259837021</v>
      </c>
      <c r="CH5" s="204">
        <f t="shared" si="2"/>
        <v>3960.4796259837021</v>
      </c>
      <c r="CI5" s="204">
        <f t="shared" si="2"/>
        <v>3960.4796259837021</v>
      </c>
      <c r="CJ5" s="204">
        <f t="shared" si="2"/>
        <v>3960.4796259837021</v>
      </c>
      <c r="CK5" s="204">
        <f t="shared" si="2"/>
        <v>3960.4796259837021</v>
      </c>
      <c r="CL5" s="204">
        <f t="shared" si="2"/>
        <v>3960.4796259837021</v>
      </c>
      <c r="CM5" s="204">
        <f t="shared" si="2"/>
        <v>7276.1772839393134</v>
      </c>
      <c r="CN5" s="204">
        <f t="shared" si="2"/>
        <v>7276.1772839393134</v>
      </c>
      <c r="CO5" s="204">
        <f t="shared" si="2"/>
        <v>7276.1772839393134</v>
      </c>
      <c r="CP5" s="204">
        <f t="shared" si="2"/>
        <v>7276.1772839393134</v>
      </c>
      <c r="CQ5" s="204">
        <f t="shared" si="2"/>
        <v>7276.1772839393134</v>
      </c>
      <c r="CR5" s="204">
        <f t="shared" si="2"/>
        <v>7276.1772839393134</v>
      </c>
      <c r="CS5" s="204">
        <f t="shared" si="3"/>
        <v>7276.1772839393134</v>
      </c>
      <c r="CT5" s="204">
        <f t="shared" si="3"/>
        <v>7276.1772839393134</v>
      </c>
      <c r="CU5" s="204">
        <f t="shared" si="3"/>
        <v>7276.1772839393134</v>
      </c>
      <c r="CV5" s="204">
        <f t="shared" si="3"/>
        <v>7276.1772839393134</v>
      </c>
      <c r="CW5" s="204">
        <f t="shared" si="3"/>
        <v>7276.1772839393134</v>
      </c>
      <c r="CX5" s="204">
        <f t="shared" si="3"/>
        <v>7276.1772839393134</v>
      </c>
      <c r="CY5" s="204">
        <f t="shared" si="3"/>
        <v>7276.1772839393134</v>
      </c>
      <c r="CZ5" s="204">
        <f t="shared" si="3"/>
        <v>7276.1772839393134</v>
      </c>
      <c r="DA5" s="204">
        <f t="shared" si="3"/>
        <v>7276.1772839393134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1400.053745067203</v>
      </c>
      <c r="C7" s="203">
        <f>Income!C76</f>
        <v>5973.5626456200653</v>
      </c>
      <c r="D7" s="203">
        <f>Income!D76</f>
        <v>16178.398831887675</v>
      </c>
      <c r="E7" s="203">
        <f>Income!E76</f>
        <v>50775.282487770564</v>
      </c>
      <c r="F7" s="204">
        <f t="shared" si="4"/>
        <v>1400.053745067203</v>
      </c>
      <c r="G7" s="204">
        <f t="shared" si="0"/>
        <v>1400.053745067203</v>
      </c>
      <c r="H7" s="204">
        <f t="shared" si="0"/>
        <v>1400.053745067203</v>
      </c>
      <c r="I7" s="204">
        <f t="shared" si="0"/>
        <v>1400.053745067203</v>
      </c>
      <c r="J7" s="204">
        <f t="shared" si="0"/>
        <v>1400.053745067203</v>
      </c>
      <c r="K7" s="204">
        <f t="shared" si="0"/>
        <v>1400.053745067203</v>
      </c>
      <c r="L7" s="204">
        <f t="shared" si="0"/>
        <v>1400.053745067203</v>
      </c>
      <c r="M7" s="204">
        <f t="shared" si="0"/>
        <v>1400.053745067203</v>
      </c>
      <c r="N7" s="204">
        <f t="shared" si="0"/>
        <v>1400.053745067203</v>
      </c>
      <c r="O7" s="204">
        <f t="shared" si="0"/>
        <v>1400.053745067203</v>
      </c>
      <c r="P7" s="204">
        <f t="shared" si="0"/>
        <v>1400.053745067203</v>
      </c>
      <c r="Q7" s="204">
        <f t="shared" si="0"/>
        <v>1400.053745067203</v>
      </c>
      <c r="R7" s="204">
        <f t="shared" si="0"/>
        <v>1400.053745067203</v>
      </c>
      <c r="S7" s="204">
        <f t="shared" si="0"/>
        <v>1400.053745067203</v>
      </c>
      <c r="T7" s="204">
        <f t="shared" si="0"/>
        <v>1400.053745067203</v>
      </c>
      <c r="U7" s="204">
        <f t="shared" si="0"/>
        <v>1400.053745067203</v>
      </c>
      <c r="V7" s="204">
        <f t="shared" si="0"/>
        <v>1400.053745067203</v>
      </c>
      <c r="W7" s="204">
        <f t="shared" si="0"/>
        <v>1400.053745067203</v>
      </c>
      <c r="X7" s="204">
        <f t="shared" si="0"/>
        <v>1400.053745067203</v>
      </c>
      <c r="Y7" s="204">
        <f t="shared" si="0"/>
        <v>1400.053745067203</v>
      </c>
      <c r="Z7" s="204">
        <f t="shared" si="0"/>
        <v>5973.5626456200653</v>
      </c>
      <c r="AA7" s="204">
        <f t="shared" si="0"/>
        <v>5973.5626456200653</v>
      </c>
      <c r="AB7" s="204">
        <f t="shared" si="0"/>
        <v>5973.5626456200653</v>
      </c>
      <c r="AC7" s="204">
        <f t="shared" si="0"/>
        <v>5973.5626456200653</v>
      </c>
      <c r="AD7" s="204">
        <f t="shared" si="0"/>
        <v>5973.5626456200653</v>
      </c>
      <c r="AE7" s="204">
        <f t="shared" si="0"/>
        <v>5973.5626456200653</v>
      </c>
      <c r="AF7" s="204">
        <f t="shared" si="0"/>
        <v>5973.5626456200653</v>
      </c>
      <c r="AG7" s="204">
        <f t="shared" si="0"/>
        <v>5973.5626456200653</v>
      </c>
      <c r="AH7" s="204">
        <f t="shared" si="0"/>
        <v>5973.5626456200653</v>
      </c>
      <c r="AI7" s="204">
        <f t="shared" si="0"/>
        <v>5973.5626456200653</v>
      </c>
      <c r="AJ7" s="204">
        <f t="shared" si="0"/>
        <v>5973.5626456200653</v>
      </c>
      <c r="AK7" s="204">
        <f t="shared" si="0"/>
        <v>5973.5626456200653</v>
      </c>
      <c r="AL7" s="204">
        <f t="shared" si="0"/>
        <v>5973.5626456200653</v>
      </c>
      <c r="AM7" s="204">
        <f t="shared" si="0"/>
        <v>5973.5626456200653</v>
      </c>
      <c r="AN7" s="204">
        <f t="shared" si="0"/>
        <v>5973.5626456200653</v>
      </c>
      <c r="AO7" s="204">
        <f t="shared" si="0"/>
        <v>5973.5626456200653</v>
      </c>
      <c r="AP7" s="204">
        <f t="shared" si="0"/>
        <v>5973.5626456200653</v>
      </c>
      <c r="AQ7" s="204">
        <f t="shared" si="0"/>
        <v>5973.5626456200653</v>
      </c>
      <c r="AR7" s="204">
        <f t="shared" si="0"/>
        <v>5973.5626456200653</v>
      </c>
      <c r="AS7" s="204">
        <f t="shared" si="0"/>
        <v>5973.5626456200653</v>
      </c>
      <c r="AT7" s="204">
        <f t="shared" si="0"/>
        <v>5973.5626456200653</v>
      </c>
      <c r="AU7" s="204">
        <f t="shared" ref="AU7:BJ8" si="5">IF(AU$2&lt;=($B$2+$C$2+$D$2),IF(AU$2&lt;=($B$2+$C$2),IF(AU$2&lt;=$B$2,$B7,$C7),$D7),$E7)</f>
        <v>5973.5626456200653</v>
      </c>
      <c r="AV7" s="204">
        <f t="shared" si="5"/>
        <v>5973.5626456200653</v>
      </c>
      <c r="AW7" s="204">
        <f t="shared" si="5"/>
        <v>5973.5626456200653</v>
      </c>
      <c r="AX7" s="204">
        <f t="shared" si="5"/>
        <v>5973.5626456200653</v>
      </c>
      <c r="AY7" s="204">
        <f t="shared" si="5"/>
        <v>5973.5626456200653</v>
      </c>
      <c r="AZ7" s="204">
        <f t="shared" si="5"/>
        <v>5973.5626456200653</v>
      </c>
      <c r="BA7" s="204">
        <f t="shared" si="5"/>
        <v>16178.398831887675</v>
      </c>
      <c r="BB7" s="204">
        <f t="shared" si="5"/>
        <v>16178.398831887675</v>
      </c>
      <c r="BC7" s="204">
        <f t="shared" si="5"/>
        <v>16178.398831887675</v>
      </c>
      <c r="BD7" s="204">
        <f t="shared" si="5"/>
        <v>16178.398831887675</v>
      </c>
      <c r="BE7" s="204">
        <f t="shared" si="5"/>
        <v>16178.398831887675</v>
      </c>
      <c r="BF7" s="204">
        <f t="shared" si="5"/>
        <v>16178.398831887675</v>
      </c>
      <c r="BG7" s="204">
        <f t="shared" si="5"/>
        <v>16178.398831887675</v>
      </c>
      <c r="BH7" s="204">
        <f t="shared" si="5"/>
        <v>16178.398831887675</v>
      </c>
      <c r="BI7" s="204">
        <f t="shared" si="5"/>
        <v>16178.398831887675</v>
      </c>
      <c r="BJ7" s="204">
        <f t="shared" si="5"/>
        <v>16178.398831887675</v>
      </c>
      <c r="BK7" s="204">
        <f t="shared" si="1"/>
        <v>16178.398831887675</v>
      </c>
      <c r="BL7" s="204">
        <f t="shared" si="1"/>
        <v>16178.398831887675</v>
      </c>
      <c r="BM7" s="204">
        <f t="shared" si="1"/>
        <v>16178.398831887675</v>
      </c>
      <c r="BN7" s="204">
        <f t="shared" si="1"/>
        <v>16178.398831887675</v>
      </c>
      <c r="BO7" s="204">
        <f t="shared" si="1"/>
        <v>16178.398831887675</v>
      </c>
      <c r="BP7" s="204">
        <f t="shared" si="1"/>
        <v>16178.398831887675</v>
      </c>
      <c r="BQ7" s="204">
        <f t="shared" si="1"/>
        <v>16178.398831887675</v>
      </c>
      <c r="BR7" s="204">
        <f t="shared" si="1"/>
        <v>16178.398831887675</v>
      </c>
      <c r="BS7" s="204">
        <f t="shared" si="1"/>
        <v>16178.398831887675</v>
      </c>
      <c r="BT7" s="204">
        <f t="shared" si="1"/>
        <v>16178.398831887675</v>
      </c>
      <c r="BU7" s="204">
        <f t="shared" si="1"/>
        <v>16178.398831887675</v>
      </c>
      <c r="BV7" s="204">
        <f t="shared" si="1"/>
        <v>16178.398831887675</v>
      </c>
      <c r="BW7" s="204">
        <f t="shared" si="1"/>
        <v>16178.398831887675</v>
      </c>
      <c r="BX7" s="204">
        <f t="shared" si="1"/>
        <v>16178.398831887675</v>
      </c>
      <c r="BY7" s="204">
        <f t="shared" si="1"/>
        <v>16178.398831887675</v>
      </c>
      <c r="BZ7" s="204">
        <f t="shared" si="1"/>
        <v>16178.398831887675</v>
      </c>
      <c r="CA7" s="204">
        <f t="shared" si="2"/>
        <v>16178.398831887675</v>
      </c>
      <c r="CB7" s="204">
        <f t="shared" si="2"/>
        <v>16178.398831887675</v>
      </c>
      <c r="CC7" s="204">
        <f t="shared" si="2"/>
        <v>16178.398831887675</v>
      </c>
      <c r="CD7" s="204">
        <f t="shared" si="2"/>
        <v>16178.398831887675</v>
      </c>
      <c r="CE7" s="204">
        <f t="shared" si="2"/>
        <v>16178.398831887675</v>
      </c>
      <c r="CF7" s="204">
        <f t="shared" si="2"/>
        <v>16178.398831887675</v>
      </c>
      <c r="CG7" s="204">
        <f t="shared" si="2"/>
        <v>16178.398831887675</v>
      </c>
      <c r="CH7" s="204">
        <f t="shared" si="2"/>
        <v>16178.398831887675</v>
      </c>
      <c r="CI7" s="204">
        <f t="shared" si="2"/>
        <v>16178.398831887675</v>
      </c>
      <c r="CJ7" s="204">
        <f t="shared" si="2"/>
        <v>16178.398831887675</v>
      </c>
      <c r="CK7" s="204">
        <f t="shared" si="2"/>
        <v>16178.398831887675</v>
      </c>
      <c r="CL7" s="204">
        <f t="shared" si="2"/>
        <v>16178.398831887675</v>
      </c>
      <c r="CM7" s="204">
        <f t="shared" si="2"/>
        <v>50775.282487770564</v>
      </c>
      <c r="CN7" s="204">
        <f t="shared" si="2"/>
        <v>50775.282487770564</v>
      </c>
      <c r="CO7" s="204">
        <f t="shared" si="2"/>
        <v>50775.282487770564</v>
      </c>
      <c r="CP7" s="204">
        <f t="shared" si="2"/>
        <v>50775.282487770564</v>
      </c>
      <c r="CQ7" s="204">
        <f t="shared" si="2"/>
        <v>50775.282487770564</v>
      </c>
      <c r="CR7" s="204">
        <f t="shared" si="2"/>
        <v>50775.282487770564</v>
      </c>
      <c r="CS7" s="204">
        <f t="shared" si="3"/>
        <v>50775.282487770564</v>
      </c>
      <c r="CT7" s="204">
        <f t="shared" si="3"/>
        <v>50775.282487770564</v>
      </c>
      <c r="CU7" s="204">
        <f t="shared" si="3"/>
        <v>50775.282487770564</v>
      </c>
      <c r="CV7" s="204">
        <f t="shared" si="3"/>
        <v>50775.282487770564</v>
      </c>
      <c r="CW7" s="204">
        <f t="shared" si="3"/>
        <v>50775.282487770564</v>
      </c>
      <c r="CX7" s="204">
        <f t="shared" si="3"/>
        <v>50775.282487770564</v>
      </c>
      <c r="CY7" s="204">
        <f t="shared" si="3"/>
        <v>50775.282487770564</v>
      </c>
      <c r="CZ7" s="204">
        <f t="shared" si="3"/>
        <v>50775.282487770564</v>
      </c>
      <c r="DA7" s="204">
        <f t="shared" si="3"/>
        <v>50775.282487770564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1777.6516116841399</v>
      </c>
      <c r="D8" s="203">
        <f>Income!D77</f>
        <v>364.60684145084258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1777.6516116841399</v>
      </c>
      <c r="AA8" s="204">
        <f t="shared" si="6"/>
        <v>1777.6516116841399</v>
      </c>
      <c r="AB8" s="204">
        <f t="shared" si="6"/>
        <v>1777.6516116841399</v>
      </c>
      <c r="AC8" s="204">
        <f t="shared" si="6"/>
        <v>1777.6516116841399</v>
      </c>
      <c r="AD8" s="204">
        <f t="shared" si="6"/>
        <v>1777.6516116841399</v>
      </c>
      <c r="AE8" s="204">
        <f t="shared" si="6"/>
        <v>1777.6516116841399</v>
      </c>
      <c r="AF8" s="204">
        <f t="shared" si="6"/>
        <v>1777.6516116841399</v>
      </c>
      <c r="AG8" s="204">
        <f t="shared" si="6"/>
        <v>1777.6516116841399</v>
      </c>
      <c r="AH8" s="204">
        <f t="shared" si="6"/>
        <v>1777.6516116841399</v>
      </c>
      <c r="AI8" s="204">
        <f t="shared" si="6"/>
        <v>1777.6516116841399</v>
      </c>
      <c r="AJ8" s="204">
        <f t="shared" si="6"/>
        <v>1777.6516116841399</v>
      </c>
      <c r="AK8" s="204">
        <f t="shared" si="6"/>
        <v>1777.6516116841399</v>
      </c>
      <c r="AL8" s="204">
        <f t="shared" ref="AL8:BA18" si="7">IF(AL$2&lt;=($B$2+$C$2+$D$2),IF(AL$2&lt;=($B$2+$C$2),IF(AL$2&lt;=$B$2,$B8,$C8),$D8),$E8)</f>
        <v>1777.6516116841399</v>
      </c>
      <c r="AM8" s="204">
        <f t="shared" si="7"/>
        <v>1777.6516116841399</v>
      </c>
      <c r="AN8" s="204">
        <f t="shared" si="7"/>
        <v>1777.6516116841399</v>
      </c>
      <c r="AO8" s="204">
        <f t="shared" si="7"/>
        <v>1777.6516116841399</v>
      </c>
      <c r="AP8" s="204">
        <f t="shared" si="7"/>
        <v>1777.6516116841399</v>
      </c>
      <c r="AQ8" s="204">
        <f t="shared" si="7"/>
        <v>1777.6516116841399</v>
      </c>
      <c r="AR8" s="204">
        <f t="shared" si="7"/>
        <v>1777.6516116841399</v>
      </c>
      <c r="AS8" s="204">
        <f t="shared" si="7"/>
        <v>1777.6516116841399</v>
      </c>
      <c r="AT8" s="204">
        <f t="shared" si="7"/>
        <v>1777.6516116841399</v>
      </c>
      <c r="AU8" s="204">
        <f t="shared" si="7"/>
        <v>1777.6516116841399</v>
      </c>
      <c r="AV8" s="204">
        <f t="shared" si="7"/>
        <v>1777.6516116841399</v>
      </c>
      <c r="AW8" s="204">
        <f t="shared" si="7"/>
        <v>1777.6516116841399</v>
      </c>
      <c r="AX8" s="204">
        <f t="shared" si="7"/>
        <v>1777.6516116841399</v>
      </c>
      <c r="AY8" s="204">
        <f t="shared" si="7"/>
        <v>1777.6516116841399</v>
      </c>
      <c r="AZ8" s="204">
        <f t="shared" si="7"/>
        <v>1777.6516116841399</v>
      </c>
      <c r="BA8" s="204">
        <f t="shared" si="7"/>
        <v>364.60684145084258</v>
      </c>
      <c r="BB8" s="204">
        <f t="shared" si="5"/>
        <v>364.60684145084258</v>
      </c>
      <c r="BC8" s="204">
        <f t="shared" si="5"/>
        <v>364.60684145084258</v>
      </c>
      <c r="BD8" s="204">
        <f t="shared" si="5"/>
        <v>364.60684145084258</v>
      </c>
      <c r="BE8" s="204">
        <f t="shared" si="5"/>
        <v>364.60684145084258</v>
      </c>
      <c r="BF8" s="204">
        <f t="shared" si="5"/>
        <v>364.60684145084258</v>
      </c>
      <c r="BG8" s="204">
        <f t="shared" si="5"/>
        <v>364.60684145084258</v>
      </c>
      <c r="BH8" s="204">
        <f t="shared" si="5"/>
        <v>364.60684145084258</v>
      </c>
      <c r="BI8" s="204">
        <f t="shared" si="5"/>
        <v>364.60684145084258</v>
      </c>
      <c r="BJ8" s="204">
        <f t="shared" si="5"/>
        <v>364.60684145084258</v>
      </c>
      <c r="BK8" s="204">
        <f t="shared" si="1"/>
        <v>364.60684145084258</v>
      </c>
      <c r="BL8" s="204">
        <f t="shared" si="1"/>
        <v>364.60684145084258</v>
      </c>
      <c r="BM8" s="204">
        <f t="shared" si="1"/>
        <v>364.60684145084258</v>
      </c>
      <c r="BN8" s="204">
        <f t="shared" si="1"/>
        <v>364.60684145084258</v>
      </c>
      <c r="BO8" s="204">
        <f t="shared" si="1"/>
        <v>364.60684145084258</v>
      </c>
      <c r="BP8" s="204">
        <f t="shared" si="1"/>
        <v>364.60684145084258</v>
      </c>
      <c r="BQ8" s="204">
        <f t="shared" si="1"/>
        <v>364.60684145084258</v>
      </c>
      <c r="BR8" s="204">
        <f t="shared" si="1"/>
        <v>364.60684145084258</v>
      </c>
      <c r="BS8" s="204">
        <f t="shared" si="1"/>
        <v>364.60684145084258</v>
      </c>
      <c r="BT8" s="204">
        <f t="shared" si="1"/>
        <v>364.60684145084258</v>
      </c>
      <c r="BU8" s="204">
        <f t="shared" si="1"/>
        <v>364.60684145084258</v>
      </c>
      <c r="BV8" s="204">
        <f t="shared" si="1"/>
        <v>364.60684145084258</v>
      </c>
      <c r="BW8" s="204">
        <f t="shared" si="1"/>
        <v>364.60684145084258</v>
      </c>
      <c r="BX8" s="204">
        <f t="shared" si="1"/>
        <v>364.60684145084258</v>
      </c>
      <c r="BY8" s="204">
        <f t="shared" si="1"/>
        <v>364.60684145084258</v>
      </c>
      <c r="BZ8" s="204">
        <f t="shared" si="1"/>
        <v>364.60684145084258</v>
      </c>
      <c r="CA8" s="204">
        <f t="shared" si="2"/>
        <v>364.60684145084258</v>
      </c>
      <c r="CB8" s="204">
        <f t="shared" si="2"/>
        <v>364.60684145084258</v>
      </c>
      <c r="CC8" s="204">
        <f t="shared" si="2"/>
        <v>364.60684145084258</v>
      </c>
      <c r="CD8" s="204">
        <f t="shared" si="2"/>
        <v>364.60684145084258</v>
      </c>
      <c r="CE8" s="204">
        <f t="shared" si="2"/>
        <v>364.60684145084258</v>
      </c>
      <c r="CF8" s="204">
        <f t="shared" si="2"/>
        <v>364.60684145084258</v>
      </c>
      <c r="CG8" s="204">
        <f t="shared" si="2"/>
        <v>364.60684145084258</v>
      </c>
      <c r="CH8" s="204">
        <f t="shared" si="2"/>
        <v>364.60684145084258</v>
      </c>
      <c r="CI8" s="204">
        <f t="shared" si="2"/>
        <v>364.60684145084258</v>
      </c>
      <c r="CJ8" s="204">
        <f t="shared" si="2"/>
        <v>364.60684145084258</v>
      </c>
      <c r="CK8" s="204">
        <f t="shared" si="2"/>
        <v>364.60684145084258</v>
      </c>
      <c r="CL8" s="204">
        <f t="shared" si="2"/>
        <v>364.60684145084258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0</v>
      </c>
      <c r="D9" s="203">
        <f>Income!D78</f>
        <v>0</v>
      </c>
      <c r="E9" s="203">
        <f>Income!E78</f>
        <v>94621.232306621852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94621.232306621852</v>
      </c>
      <c r="CN9" s="204">
        <f t="shared" si="2"/>
        <v>94621.232306621852</v>
      </c>
      <c r="CO9" s="204">
        <f t="shared" si="2"/>
        <v>94621.232306621852</v>
      </c>
      <c r="CP9" s="204">
        <f t="shared" si="2"/>
        <v>94621.232306621852</v>
      </c>
      <c r="CQ9" s="204">
        <f t="shared" si="2"/>
        <v>94621.232306621852</v>
      </c>
      <c r="CR9" s="204">
        <f t="shared" si="2"/>
        <v>94621.232306621852</v>
      </c>
      <c r="CS9" s="204">
        <f t="shared" si="3"/>
        <v>94621.232306621852</v>
      </c>
      <c r="CT9" s="204">
        <f t="shared" si="3"/>
        <v>94621.232306621852</v>
      </c>
      <c r="CU9" s="204">
        <f t="shared" si="3"/>
        <v>94621.232306621852</v>
      </c>
      <c r="CV9" s="204">
        <f t="shared" si="3"/>
        <v>94621.232306621852</v>
      </c>
      <c r="CW9" s="204">
        <f t="shared" si="3"/>
        <v>94621.232306621852</v>
      </c>
      <c r="CX9" s="204">
        <f t="shared" si="3"/>
        <v>94621.232306621852</v>
      </c>
      <c r="CY9" s="204">
        <f t="shared" si="3"/>
        <v>94621.232306621852</v>
      </c>
      <c r="CZ9" s="204">
        <f t="shared" si="3"/>
        <v>94621.232306621852</v>
      </c>
      <c r="DA9" s="204">
        <f t="shared" si="3"/>
        <v>94621.232306621852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59735.626456200647</v>
      </c>
      <c r="E10" s="203">
        <f>Income!E79</f>
        <v>0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59735.626456200647</v>
      </c>
      <c r="BB10" s="204">
        <f t="shared" si="1"/>
        <v>59735.626456200647</v>
      </c>
      <c r="BC10" s="204">
        <f t="shared" si="1"/>
        <v>59735.626456200647</v>
      </c>
      <c r="BD10" s="204">
        <f t="shared" si="1"/>
        <v>59735.626456200647</v>
      </c>
      <c r="BE10" s="204">
        <f t="shared" si="1"/>
        <v>59735.626456200647</v>
      </c>
      <c r="BF10" s="204">
        <f t="shared" si="1"/>
        <v>59735.626456200647</v>
      </c>
      <c r="BG10" s="204">
        <f t="shared" si="1"/>
        <v>59735.626456200647</v>
      </c>
      <c r="BH10" s="204">
        <f t="shared" si="1"/>
        <v>59735.626456200647</v>
      </c>
      <c r="BI10" s="204">
        <f t="shared" si="1"/>
        <v>59735.626456200647</v>
      </c>
      <c r="BJ10" s="204">
        <f t="shared" si="1"/>
        <v>59735.626456200647</v>
      </c>
      <c r="BK10" s="204">
        <f t="shared" si="1"/>
        <v>59735.626456200647</v>
      </c>
      <c r="BL10" s="204">
        <f t="shared" si="1"/>
        <v>59735.626456200647</v>
      </c>
      <c r="BM10" s="204">
        <f t="shared" si="1"/>
        <v>59735.626456200647</v>
      </c>
      <c r="BN10" s="204">
        <f t="shared" si="1"/>
        <v>59735.626456200647</v>
      </c>
      <c r="BO10" s="204">
        <f t="shared" si="1"/>
        <v>59735.626456200647</v>
      </c>
      <c r="BP10" s="204">
        <f t="shared" si="1"/>
        <v>59735.626456200647</v>
      </c>
      <c r="BQ10" s="204">
        <f t="shared" si="1"/>
        <v>59735.626456200647</v>
      </c>
      <c r="BR10" s="204">
        <f t="shared" ref="AX10:BZ18" si="8">IF(BR$2&lt;=($B$2+$C$2+$D$2),IF(BR$2&lt;=($B$2+$C$2),IF(BR$2&lt;=$B$2,$B10,$C10),$D10),$E10)</f>
        <v>59735.626456200647</v>
      </c>
      <c r="BS10" s="204">
        <f t="shared" si="8"/>
        <v>59735.626456200647</v>
      </c>
      <c r="BT10" s="204">
        <f t="shared" si="8"/>
        <v>59735.626456200647</v>
      </c>
      <c r="BU10" s="204">
        <f t="shared" si="8"/>
        <v>59735.626456200647</v>
      </c>
      <c r="BV10" s="204">
        <f t="shared" si="8"/>
        <v>59735.626456200647</v>
      </c>
      <c r="BW10" s="204">
        <f t="shared" si="8"/>
        <v>59735.626456200647</v>
      </c>
      <c r="BX10" s="204">
        <f t="shared" si="8"/>
        <v>59735.626456200647</v>
      </c>
      <c r="BY10" s="204">
        <f t="shared" si="8"/>
        <v>59735.626456200647</v>
      </c>
      <c r="BZ10" s="204">
        <f t="shared" si="8"/>
        <v>59735.626456200647</v>
      </c>
      <c r="CA10" s="204">
        <f t="shared" si="2"/>
        <v>59735.626456200647</v>
      </c>
      <c r="CB10" s="204">
        <f t="shared" si="2"/>
        <v>59735.626456200647</v>
      </c>
      <c r="CC10" s="204">
        <f t="shared" si="2"/>
        <v>59735.626456200647</v>
      </c>
      <c r="CD10" s="204">
        <f t="shared" si="2"/>
        <v>59735.626456200647</v>
      </c>
      <c r="CE10" s="204">
        <f t="shared" si="2"/>
        <v>59735.626456200647</v>
      </c>
      <c r="CF10" s="204">
        <f t="shared" si="2"/>
        <v>59735.626456200647</v>
      </c>
      <c r="CG10" s="204">
        <f t="shared" si="2"/>
        <v>59735.626456200647</v>
      </c>
      <c r="CH10" s="204">
        <f t="shared" si="2"/>
        <v>59735.626456200647</v>
      </c>
      <c r="CI10" s="204">
        <f t="shared" si="2"/>
        <v>59735.626456200647</v>
      </c>
      <c r="CJ10" s="204">
        <f t="shared" si="2"/>
        <v>59735.626456200647</v>
      </c>
      <c r="CK10" s="204">
        <f t="shared" si="2"/>
        <v>59735.626456200647</v>
      </c>
      <c r="CL10" s="204">
        <f t="shared" si="2"/>
        <v>59735.626456200647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0</v>
      </c>
      <c r="CX10" s="204">
        <f t="shared" si="3"/>
        <v>0</v>
      </c>
      <c r="CY10" s="204">
        <f t="shared" si="3"/>
        <v>0</v>
      </c>
      <c r="CZ10" s="204">
        <f t="shared" si="3"/>
        <v>0</v>
      </c>
      <c r="DA10" s="204">
        <f t="shared" si="3"/>
        <v>0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41105.577955173074</v>
      </c>
      <c r="C12" s="203">
        <f>Income!C82</f>
        <v>40948.771935725556</v>
      </c>
      <c r="D12" s="203">
        <f>Income!D82</f>
        <v>45498.6354841395</v>
      </c>
      <c r="E12" s="203">
        <f>Income!E82</f>
        <v>12562.402243738999</v>
      </c>
      <c r="F12" s="204">
        <f t="shared" si="4"/>
        <v>41105.577955173074</v>
      </c>
      <c r="G12" s="204">
        <f t="shared" si="4"/>
        <v>41105.577955173074</v>
      </c>
      <c r="H12" s="204">
        <f t="shared" si="4"/>
        <v>41105.577955173074</v>
      </c>
      <c r="I12" s="204">
        <f t="shared" si="4"/>
        <v>41105.577955173074</v>
      </c>
      <c r="J12" s="204">
        <f t="shared" si="4"/>
        <v>41105.577955173074</v>
      </c>
      <c r="K12" s="204">
        <f t="shared" si="4"/>
        <v>41105.577955173074</v>
      </c>
      <c r="L12" s="204">
        <f t="shared" si="4"/>
        <v>41105.577955173074</v>
      </c>
      <c r="M12" s="204">
        <f t="shared" si="4"/>
        <v>41105.577955173074</v>
      </c>
      <c r="N12" s="204">
        <f t="shared" si="4"/>
        <v>41105.577955173074</v>
      </c>
      <c r="O12" s="204">
        <f t="shared" si="4"/>
        <v>41105.577955173074</v>
      </c>
      <c r="P12" s="204">
        <f t="shared" si="4"/>
        <v>41105.577955173074</v>
      </c>
      <c r="Q12" s="204">
        <f t="shared" si="4"/>
        <v>41105.577955173074</v>
      </c>
      <c r="R12" s="204">
        <f t="shared" si="4"/>
        <v>41105.577955173074</v>
      </c>
      <c r="S12" s="204">
        <f t="shared" si="4"/>
        <v>41105.577955173074</v>
      </c>
      <c r="T12" s="204">
        <f t="shared" si="4"/>
        <v>41105.577955173074</v>
      </c>
      <c r="U12" s="204">
        <f t="shared" si="4"/>
        <v>41105.577955173074</v>
      </c>
      <c r="V12" s="204">
        <f t="shared" si="6"/>
        <v>41105.577955173074</v>
      </c>
      <c r="W12" s="204">
        <f t="shared" si="6"/>
        <v>41105.577955173074</v>
      </c>
      <c r="X12" s="204">
        <f t="shared" si="6"/>
        <v>41105.577955173074</v>
      </c>
      <c r="Y12" s="204">
        <f t="shared" si="6"/>
        <v>41105.577955173074</v>
      </c>
      <c r="Z12" s="204">
        <f t="shared" si="6"/>
        <v>40948.771935725556</v>
      </c>
      <c r="AA12" s="204">
        <f t="shared" si="6"/>
        <v>40948.771935725556</v>
      </c>
      <c r="AB12" s="204">
        <f t="shared" si="6"/>
        <v>40948.771935725556</v>
      </c>
      <c r="AC12" s="204">
        <f t="shared" si="6"/>
        <v>40948.771935725556</v>
      </c>
      <c r="AD12" s="204">
        <f t="shared" si="6"/>
        <v>40948.771935725556</v>
      </c>
      <c r="AE12" s="204">
        <f t="shared" si="6"/>
        <v>40948.771935725556</v>
      </c>
      <c r="AF12" s="204">
        <f t="shared" si="6"/>
        <v>40948.771935725556</v>
      </c>
      <c r="AG12" s="204">
        <f t="shared" si="6"/>
        <v>40948.771935725556</v>
      </c>
      <c r="AH12" s="204">
        <f t="shared" si="6"/>
        <v>40948.771935725556</v>
      </c>
      <c r="AI12" s="204">
        <f t="shared" si="6"/>
        <v>40948.771935725556</v>
      </c>
      <c r="AJ12" s="204">
        <f t="shared" si="6"/>
        <v>40948.771935725556</v>
      </c>
      <c r="AK12" s="204">
        <f t="shared" si="6"/>
        <v>40948.771935725556</v>
      </c>
      <c r="AL12" s="204">
        <f t="shared" si="7"/>
        <v>40948.771935725556</v>
      </c>
      <c r="AM12" s="204">
        <f t="shared" si="7"/>
        <v>40948.771935725556</v>
      </c>
      <c r="AN12" s="204">
        <f t="shared" si="7"/>
        <v>40948.771935725556</v>
      </c>
      <c r="AO12" s="204">
        <f t="shared" si="7"/>
        <v>40948.771935725556</v>
      </c>
      <c r="AP12" s="204">
        <f t="shared" si="7"/>
        <v>40948.771935725556</v>
      </c>
      <c r="AQ12" s="204">
        <f t="shared" si="7"/>
        <v>40948.771935725556</v>
      </c>
      <c r="AR12" s="204">
        <f t="shared" si="7"/>
        <v>40948.771935725556</v>
      </c>
      <c r="AS12" s="204">
        <f t="shared" si="7"/>
        <v>40948.771935725556</v>
      </c>
      <c r="AT12" s="204">
        <f t="shared" si="7"/>
        <v>40948.771935725556</v>
      </c>
      <c r="AU12" s="204">
        <f t="shared" si="7"/>
        <v>40948.771935725556</v>
      </c>
      <c r="AV12" s="204">
        <f t="shared" si="7"/>
        <v>40948.771935725556</v>
      </c>
      <c r="AW12" s="204">
        <f t="shared" si="7"/>
        <v>40948.771935725556</v>
      </c>
      <c r="AX12" s="204">
        <f t="shared" si="8"/>
        <v>40948.771935725556</v>
      </c>
      <c r="AY12" s="204">
        <f t="shared" si="8"/>
        <v>40948.771935725556</v>
      </c>
      <c r="AZ12" s="204">
        <f t="shared" si="8"/>
        <v>40948.771935725556</v>
      </c>
      <c r="BA12" s="204">
        <f t="shared" si="8"/>
        <v>45498.6354841395</v>
      </c>
      <c r="BB12" s="204">
        <f t="shared" si="8"/>
        <v>45498.6354841395</v>
      </c>
      <c r="BC12" s="204">
        <f t="shared" si="8"/>
        <v>45498.6354841395</v>
      </c>
      <c r="BD12" s="204">
        <f t="shared" si="8"/>
        <v>45498.6354841395</v>
      </c>
      <c r="BE12" s="204">
        <f t="shared" si="8"/>
        <v>45498.6354841395</v>
      </c>
      <c r="BF12" s="204">
        <f t="shared" si="8"/>
        <v>45498.6354841395</v>
      </c>
      <c r="BG12" s="204">
        <f t="shared" si="8"/>
        <v>45498.6354841395</v>
      </c>
      <c r="BH12" s="204">
        <f t="shared" si="8"/>
        <v>45498.6354841395</v>
      </c>
      <c r="BI12" s="204">
        <f t="shared" si="8"/>
        <v>45498.6354841395</v>
      </c>
      <c r="BJ12" s="204">
        <f t="shared" si="8"/>
        <v>45498.6354841395</v>
      </c>
      <c r="BK12" s="204">
        <f t="shared" si="8"/>
        <v>45498.6354841395</v>
      </c>
      <c r="BL12" s="204">
        <f t="shared" si="8"/>
        <v>45498.6354841395</v>
      </c>
      <c r="BM12" s="204">
        <f t="shared" si="8"/>
        <v>45498.6354841395</v>
      </c>
      <c r="BN12" s="204">
        <f t="shared" si="8"/>
        <v>45498.6354841395</v>
      </c>
      <c r="BO12" s="204">
        <f t="shared" si="8"/>
        <v>45498.6354841395</v>
      </c>
      <c r="BP12" s="204">
        <f t="shared" si="8"/>
        <v>45498.6354841395</v>
      </c>
      <c r="BQ12" s="204">
        <f t="shared" si="8"/>
        <v>45498.6354841395</v>
      </c>
      <c r="BR12" s="204">
        <f t="shared" si="8"/>
        <v>45498.6354841395</v>
      </c>
      <c r="BS12" s="204">
        <f t="shared" si="8"/>
        <v>45498.6354841395</v>
      </c>
      <c r="BT12" s="204">
        <f t="shared" si="8"/>
        <v>45498.6354841395</v>
      </c>
      <c r="BU12" s="204">
        <f t="shared" si="8"/>
        <v>45498.6354841395</v>
      </c>
      <c r="BV12" s="204">
        <f t="shared" si="8"/>
        <v>45498.6354841395</v>
      </c>
      <c r="BW12" s="204">
        <f t="shared" si="8"/>
        <v>45498.6354841395</v>
      </c>
      <c r="BX12" s="204">
        <f t="shared" si="8"/>
        <v>45498.6354841395</v>
      </c>
      <c r="BY12" s="204">
        <f t="shared" si="8"/>
        <v>45498.6354841395</v>
      </c>
      <c r="BZ12" s="204">
        <f t="shared" si="8"/>
        <v>45498.6354841395</v>
      </c>
      <c r="CA12" s="204">
        <f t="shared" si="2"/>
        <v>45498.6354841395</v>
      </c>
      <c r="CB12" s="204">
        <f t="shared" si="2"/>
        <v>45498.6354841395</v>
      </c>
      <c r="CC12" s="204">
        <f t="shared" si="2"/>
        <v>45498.6354841395</v>
      </c>
      <c r="CD12" s="204">
        <f t="shared" si="2"/>
        <v>45498.6354841395</v>
      </c>
      <c r="CE12" s="204">
        <f t="shared" si="2"/>
        <v>45498.6354841395</v>
      </c>
      <c r="CF12" s="204">
        <f t="shared" si="2"/>
        <v>45498.6354841395</v>
      </c>
      <c r="CG12" s="204">
        <f t="shared" si="2"/>
        <v>45498.6354841395</v>
      </c>
      <c r="CH12" s="204">
        <f t="shared" si="2"/>
        <v>45498.6354841395</v>
      </c>
      <c r="CI12" s="204">
        <f t="shared" si="2"/>
        <v>45498.6354841395</v>
      </c>
      <c r="CJ12" s="204">
        <f t="shared" si="2"/>
        <v>45498.6354841395</v>
      </c>
      <c r="CK12" s="204">
        <f t="shared" si="2"/>
        <v>45498.6354841395</v>
      </c>
      <c r="CL12" s="204">
        <f t="shared" si="2"/>
        <v>45498.6354841395</v>
      </c>
      <c r="CM12" s="204">
        <f t="shared" si="2"/>
        <v>12562.402243738999</v>
      </c>
      <c r="CN12" s="204">
        <f t="shared" si="2"/>
        <v>12562.402243738999</v>
      </c>
      <c r="CO12" s="204">
        <f t="shared" si="2"/>
        <v>12562.402243738999</v>
      </c>
      <c r="CP12" s="204">
        <f t="shared" si="2"/>
        <v>12562.402243738999</v>
      </c>
      <c r="CQ12" s="204">
        <f t="shared" si="2"/>
        <v>12562.402243738999</v>
      </c>
      <c r="CR12" s="204">
        <f t="shared" si="2"/>
        <v>12562.402243738999</v>
      </c>
      <c r="CS12" s="204">
        <f t="shared" si="3"/>
        <v>12562.402243738999</v>
      </c>
      <c r="CT12" s="204">
        <f t="shared" si="3"/>
        <v>12562.402243738999</v>
      </c>
      <c r="CU12" s="204">
        <f t="shared" si="3"/>
        <v>12562.402243738999</v>
      </c>
      <c r="CV12" s="204">
        <f t="shared" si="3"/>
        <v>12562.402243738999</v>
      </c>
      <c r="CW12" s="204">
        <f t="shared" si="3"/>
        <v>12562.402243738999</v>
      </c>
      <c r="CX12" s="204">
        <f t="shared" si="3"/>
        <v>12562.402243738999</v>
      </c>
      <c r="CY12" s="204">
        <f t="shared" si="3"/>
        <v>12562.402243738999</v>
      </c>
      <c r="CZ12" s="204">
        <f t="shared" si="3"/>
        <v>12562.402243738999</v>
      </c>
      <c r="DA12" s="204">
        <f t="shared" si="3"/>
        <v>12562.402243738999</v>
      </c>
      <c r="DB12" s="204"/>
    </row>
    <row r="13" spans="1:106">
      <c r="A13" s="201" t="str">
        <f>Income!A83</f>
        <v>Food transfer - official</v>
      </c>
      <c r="B13" s="203">
        <f>Income!B83</f>
        <v>2921.0164124546845</v>
      </c>
      <c r="C13" s="203">
        <f>Income!C83</f>
        <v>3213.1180537001542</v>
      </c>
      <c r="D13" s="203">
        <f>Income!D83</f>
        <v>3570.1311707779482</v>
      </c>
      <c r="E13" s="203">
        <f>Income!E83</f>
        <v>3213.1180537001542</v>
      </c>
      <c r="F13" s="204">
        <f t="shared" si="4"/>
        <v>2921.0164124546845</v>
      </c>
      <c r="G13" s="204">
        <f t="shared" si="4"/>
        <v>2921.0164124546845</v>
      </c>
      <c r="H13" s="204">
        <f t="shared" si="4"/>
        <v>2921.0164124546845</v>
      </c>
      <c r="I13" s="204">
        <f t="shared" si="4"/>
        <v>2921.0164124546845</v>
      </c>
      <c r="J13" s="204">
        <f t="shared" si="4"/>
        <v>2921.0164124546845</v>
      </c>
      <c r="K13" s="204">
        <f t="shared" si="4"/>
        <v>2921.0164124546845</v>
      </c>
      <c r="L13" s="204">
        <f t="shared" si="4"/>
        <v>2921.0164124546845</v>
      </c>
      <c r="M13" s="204">
        <f t="shared" si="4"/>
        <v>2921.0164124546845</v>
      </c>
      <c r="N13" s="204">
        <f t="shared" si="4"/>
        <v>2921.0164124546845</v>
      </c>
      <c r="O13" s="204">
        <f t="shared" si="4"/>
        <v>2921.0164124546845</v>
      </c>
      <c r="P13" s="204">
        <f t="shared" si="4"/>
        <v>2921.0164124546845</v>
      </c>
      <c r="Q13" s="204">
        <f t="shared" si="4"/>
        <v>2921.0164124546845</v>
      </c>
      <c r="R13" s="204">
        <f t="shared" si="4"/>
        <v>2921.0164124546845</v>
      </c>
      <c r="S13" s="204">
        <f t="shared" si="4"/>
        <v>2921.0164124546845</v>
      </c>
      <c r="T13" s="204">
        <f t="shared" si="4"/>
        <v>2921.0164124546845</v>
      </c>
      <c r="U13" s="204">
        <f t="shared" si="4"/>
        <v>2921.0164124546845</v>
      </c>
      <c r="V13" s="204">
        <f t="shared" si="6"/>
        <v>2921.0164124546845</v>
      </c>
      <c r="W13" s="204">
        <f t="shared" si="6"/>
        <v>2921.0164124546845</v>
      </c>
      <c r="X13" s="204">
        <f t="shared" si="6"/>
        <v>2921.0164124546845</v>
      </c>
      <c r="Y13" s="204">
        <f t="shared" si="6"/>
        <v>2921.0164124546845</v>
      </c>
      <c r="Z13" s="204">
        <f t="shared" si="6"/>
        <v>3213.1180537001542</v>
      </c>
      <c r="AA13" s="204">
        <f t="shared" si="6"/>
        <v>3213.1180537001542</v>
      </c>
      <c r="AB13" s="204">
        <f t="shared" si="6"/>
        <v>3213.1180537001542</v>
      </c>
      <c r="AC13" s="204">
        <f t="shared" si="6"/>
        <v>3213.1180537001542</v>
      </c>
      <c r="AD13" s="204">
        <f t="shared" si="6"/>
        <v>3213.1180537001542</v>
      </c>
      <c r="AE13" s="204">
        <f t="shared" si="6"/>
        <v>3213.1180537001542</v>
      </c>
      <c r="AF13" s="204">
        <f t="shared" si="6"/>
        <v>3213.1180537001542</v>
      </c>
      <c r="AG13" s="204">
        <f t="shared" si="6"/>
        <v>3213.1180537001542</v>
      </c>
      <c r="AH13" s="204">
        <f t="shared" si="6"/>
        <v>3213.1180537001542</v>
      </c>
      <c r="AI13" s="204">
        <f t="shared" si="6"/>
        <v>3213.1180537001542</v>
      </c>
      <c r="AJ13" s="204">
        <f t="shared" si="6"/>
        <v>3213.1180537001542</v>
      </c>
      <c r="AK13" s="204">
        <f t="shared" si="6"/>
        <v>3213.1180537001542</v>
      </c>
      <c r="AL13" s="204">
        <f t="shared" si="7"/>
        <v>3213.1180537001542</v>
      </c>
      <c r="AM13" s="204">
        <f t="shared" si="7"/>
        <v>3213.1180537001542</v>
      </c>
      <c r="AN13" s="204">
        <f t="shared" si="7"/>
        <v>3213.1180537001542</v>
      </c>
      <c r="AO13" s="204">
        <f t="shared" si="7"/>
        <v>3213.1180537001542</v>
      </c>
      <c r="AP13" s="204">
        <f t="shared" si="7"/>
        <v>3213.1180537001542</v>
      </c>
      <c r="AQ13" s="204">
        <f t="shared" si="7"/>
        <v>3213.1180537001542</v>
      </c>
      <c r="AR13" s="204">
        <f t="shared" si="7"/>
        <v>3213.1180537001542</v>
      </c>
      <c r="AS13" s="204">
        <f t="shared" si="7"/>
        <v>3213.1180537001542</v>
      </c>
      <c r="AT13" s="204">
        <f t="shared" si="7"/>
        <v>3213.1180537001542</v>
      </c>
      <c r="AU13" s="204">
        <f t="shared" si="7"/>
        <v>3213.1180537001542</v>
      </c>
      <c r="AV13" s="204">
        <f t="shared" si="7"/>
        <v>3213.1180537001542</v>
      </c>
      <c r="AW13" s="204">
        <f t="shared" si="7"/>
        <v>3213.1180537001542</v>
      </c>
      <c r="AX13" s="204">
        <f t="shared" si="8"/>
        <v>3213.1180537001542</v>
      </c>
      <c r="AY13" s="204">
        <f t="shared" si="8"/>
        <v>3213.1180537001542</v>
      </c>
      <c r="AZ13" s="204">
        <f t="shared" si="8"/>
        <v>3213.1180537001542</v>
      </c>
      <c r="BA13" s="204">
        <f t="shared" si="8"/>
        <v>3570.1311707779482</v>
      </c>
      <c r="BB13" s="204">
        <f t="shared" si="8"/>
        <v>3570.1311707779482</v>
      </c>
      <c r="BC13" s="204">
        <f t="shared" si="8"/>
        <v>3570.1311707779482</v>
      </c>
      <c r="BD13" s="204">
        <f t="shared" si="8"/>
        <v>3570.1311707779482</v>
      </c>
      <c r="BE13" s="204">
        <f t="shared" si="8"/>
        <v>3570.1311707779482</v>
      </c>
      <c r="BF13" s="204">
        <f t="shared" si="8"/>
        <v>3570.1311707779482</v>
      </c>
      <c r="BG13" s="204">
        <f t="shared" si="8"/>
        <v>3570.1311707779482</v>
      </c>
      <c r="BH13" s="204">
        <f t="shared" si="8"/>
        <v>3570.1311707779482</v>
      </c>
      <c r="BI13" s="204">
        <f t="shared" si="8"/>
        <v>3570.1311707779482</v>
      </c>
      <c r="BJ13" s="204">
        <f t="shared" si="8"/>
        <v>3570.1311707779482</v>
      </c>
      <c r="BK13" s="204">
        <f t="shared" si="8"/>
        <v>3570.1311707779482</v>
      </c>
      <c r="BL13" s="204">
        <f t="shared" si="8"/>
        <v>3570.1311707779482</v>
      </c>
      <c r="BM13" s="204">
        <f t="shared" si="8"/>
        <v>3570.1311707779482</v>
      </c>
      <c r="BN13" s="204">
        <f t="shared" si="8"/>
        <v>3570.1311707779482</v>
      </c>
      <c r="BO13" s="204">
        <f t="shared" si="8"/>
        <v>3570.1311707779482</v>
      </c>
      <c r="BP13" s="204">
        <f t="shared" si="8"/>
        <v>3570.1311707779482</v>
      </c>
      <c r="BQ13" s="204">
        <f t="shared" si="8"/>
        <v>3570.1311707779482</v>
      </c>
      <c r="BR13" s="204">
        <f t="shared" si="8"/>
        <v>3570.1311707779482</v>
      </c>
      <c r="BS13" s="204">
        <f t="shared" si="8"/>
        <v>3570.1311707779482</v>
      </c>
      <c r="BT13" s="204">
        <f t="shared" si="8"/>
        <v>3570.1311707779482</v>
      </c>
      <c r="BU13" s="204">
        <f t="shared" si="8"/>
        <v>3570.1311707779482</v>
      </c>
      <c r="BV13" s="204">
        <f t="shared" si="8"/>
        <v>3570.1311707779482</v>
      </c>
      <c r="BW13" s="204">
        <f t="shared" si="8"/>
        <v>3570.1311707779482</v>
      </c>
      <c r="BX13" s="204">
        <f t="shared" si="8"/>
        <v>3570.1311707779482</v>
      </c>
      <c r="BY13" s="204">
        <f t="shared" si="8"/>
        <v>3570.1311707779482</v>
      </c>
      <c r="BZ13" s="204">
        <f t="shared" si="8"/>
        <v>3570.1311707779482</v>
      </c>
      <c r="CA13" s="204">
        <f t="shared" si="2"/>
        <v>3570.1311707779482</v>
      </c>
      <c r="CB13" s="204">
        <f t="shared" si="2"/>
        <v>3570.1311707779482</v>
      </c>
      <c r="CC13" s="204">
        <f t="shared" si="2"/>
        <v>3570.1311707779482</v>
      </c>
      <c r="CD13" s="204">
        <f t="shared" si="2"/>
        <v>3570.1311707779482</v>
      </c>
      <c r="CE13" s="204">
        <f t="shared" si="2"/>
        <v>3570.1311707779482</v>
      </c>
      <c r="CF13" s="204">
        <f t="shared" si="2"/>
        <v>3570.1311707779482</v>
      </c>
      <c r="CG13" s="204">
        <f t="shared" si="2"/>
        <v>3570.1311707779482</v>
      </c>
      <c r="CH13" s="204">
        <f t="shared" si="2"/>
        <v>3570.1311707779482</v>
      </c>
      <c r="CI13" s="204">
        <f t="shared" si="2"/>
        <v>3570.1311707779482</v>
      </c>
      <c r="CJ13" s="204">
        <f t="shared" si="2"/>
        <v>3570.1311707779482</v>
      </c>
      <c r="CK13" s="204">
        <f t="shared" si="2"/>
        <v>3570.1311707779482</v>
      </c>
      <c r="CL13" s="204">
        <f t="shared" si="2"/>
        <v>3570.1311707779482</v>
      </c>
      <c r="CM13" s="204">
        <f t="shared" si="2"/>
        <v>3213.1180537001542</v>
      </c>
      <c r="CN13" s="204">
        <f t="shared" si="2"/>
        <v>3213.1180537001542</v>
      </c>
      <c r="CO13" s="204">
        <f t="shared" si="2"/>
        <v>3213.1180537001542</v>
      </c>
      <c r="CP13" s="204">
        <f t="shared" si="2"/>
        <v>3213.1180537001542</v>
      </c>
      <c r="CQ13" s="204">
        <f t="shared" si="2"/>
        <v>3213.1180537001542</v>
      </c>
      <c r="CR13" s="204">
        <f t="shared" si="2"/>
        <v>3213.1180537001542</v>
      </c>
      <c r="CS13" s="204">
        <f t="shared" si="3"/>
        <v>3213.1180537001542</v>
      </c>
      <c r="CT13" s="204">
        <f t="shared" si="3"/>
        <v>3213.1180537001542</v>
      </c>
      <c r="CU13" s="204">
        <f t="shared" si="3"/>
        <v>3213.1180537001542</v>
      </c>
      <c r="CV13" s="204">
        <f t="shared" si="3"/>
        <v>3213.1180537001542</v>
      </c>
      <c r="CW13" s="204">
        <f t="shared" si="3"/>
        <v>3213.1180537001542</v>
      </c>
      <c r="CX13" s="204">
        <f t="shared" si="3"/>
        <v>3213.1180537001542</v>
      </c>
      <c r="CY13" s="204">
        <f t="shared" si="3"/>
        <v>3213.1180537001542</v>
      </c>
      <c r="CZ13" s="204">
        <f t="shared" si="3"/>
        <v>3213.1180537001542</v>
      </c>
      <c r="DA13" s="204">
        <f t="shared" si="3"/>
        <v>3213.1180537001542</v>
      </c>
      <c r="DB13" s="204"/>
    </row>
    <row r="14" spans="1:106">
      <c r="A14" s="201" t="str">
        <f>Income!A85</f>
        <v>Cash transfer - official</v>
      </c>
      <c r="B14" s="203">
        <f>Income!B85</f>
        <v>0</v>
      </c>
      <c r="C14" s="203">
        <f>Income!C85</f>
        <v>8153.9130112713901</v>
      </c>
      <c r="D14" s="203">
        <f>Income!D85</f>
        <v>23296.894317918257</v>
      </c>
      <c r="E14" s="203">
        <f>Income!E85</f>
        <v>0</v>
      </c>
      <c r="F14" s="204">
        <f t="shared" si="4"/>
        <v>0</v>
      </c>
      <c r="G14" s="204">
        <f t="shared" si="4"/>
        <v>0</v>
      </c>
      <c r="H14" s="204">
        <f t="shared" si="4"/>
        <v>0</v>
      </c>
      <c r="I14" s="204">
        <f t="shared" si="4"/>
        <v>0</v>
      </c>
      <c r="J14" s="204">
        <f t="shared" si="4"/>
        <v>0</v>
      </c>
      <c r="K14" s="204">
        <f t="shared" si="4"/>
        <v>0</v>
      </c>
      <c r="L14" s="204">
        <f t="shared" si="4"/>
        <v>0</v>
      </c>
      <c r="M14" s="204">
        <f t="shared" si="4"/>
        <v>0</v>
      </c>
      <c r="N14" s="204">
        <f t="shared" si="4"/>
        <v>0</v>
      </c>
      <c r="O14" s="204">
        <f t="shared" si="4"/>
        <v>0</v>
      </c>
      <c r="P14" s="204">
        <f t="shared" si="4"/>
        <v>0</v>
      </c>
      <c r="Q14" s="204">
        <f t="shared" si="4"/>
        <v>0</v>
      </c>
      <c r="R14" s="204">
        <f t="shared" si="4"/>
        <v>0</v>
      </c>
      <c r="S14" s="204">
        <f t="shared" si="4"/>
        <v>0</v>
      </c>
      <c r="T14" s="204">
        <f t="shared" si="4"/>
        <v>0</v>
      </c>
      <c r="U14" s="204">
        <f t="shared" si="4"/>
        <v>0</v>
      </c>
      <c r="V14" s="204">
        <f t="shared" si="6"/>
        <v>0</v>
      </c>
      <c r="W14" s="204">
        <f t="shared" si="6"/>
        <v>0</v>
      </c>
      <c r="X14" s="204">
        <f t="shared" si="6"/>
        <v>0</v>
      </c>
      <c r="Y14" s="204">
        <f t="shared" si="6"/>
        <v>0</v>
      </c>
      <c r="Z14" s="204">
        <f t="shared" si="6"/>
        <v>8153.9130112713901</v>
      </c>
      <c r="AA14" s="204">
        <f t="shared" si="6"/>
        <v>8153.9130112713901</v>
      </c>
      <c r="AB14" s="204">
        <f t="shared" si="6"/>
        <v>8153.9130112713901</v>
      </c>
      <c r="AC14" s="204">
        <f t="shared" si="6"/>
        <v>8153.9130112713901</v>
      </c>
      <c r="AD14" s="204">
        <f t="shared" si="6"/>
        <v>8153.9130112713901</v>
      </c>
      <c r="AE14" s="204">
        <f t="shared" si="6"/>
        <v>8153.9130112713901</v>
      </c>
      <c r="AF14" s="204">
        <f t="shared" si="6"/>
        <v>8153.9130112713901</v>
      </c>
      <c r="AG14" s="204">
        <f t="shared" si="6"/>
        <v>8153.9130112713901</v>
      </c>
      <c r="AH14" s="204">
        <f t="shared" si="6"/>
        <v>8153.9130112713901</v>
      </c>
      <c r="AI14" s="204">
        <f t="shared" si="6"/>
        <v>8153.9130112713901</v>
      </c>
      <c r="AJ14" s="204">
        <f t="shared" si="6"/>
        <v>8153.9130112713901</v>
      </c>
      <c r="AK14" s="204">
        <f t="shared" si="6"/>
        <v>8153.9130112713901</v>
      </c>
      <c r="AL14" s="204">
        <f t="shared" si="7"/>
        <v>8153.9130112713901</v>
      </c>
      <c r="AM14" s="204">
        <f t="shared" si="7"/>
        <v>8153.9130112713901</v>
      </c>
      <c r="AN14" s="204">
        <f t="shared" si="7"/>
        <v>8153.9130112713901</v>
      </c>
      <c r="AO14" s="204">
        <f t="shared" si="7"/>
        <v>8153.9130112713901</v>
      </c>
      <c r="AP14" s="204">
        <f t="shared" si="7"/>
        <v>8153.9130112713901</v>
      </c>
      <c r="AQ14" s="204">
        <f t="shared" si="7"/>
        <v>8153.9130112713901</v>
      </c>
      <c r="AR14" s="204">
        <f t="shared" si="7"/>
        <v>8153.9130112713901</v>
      </c>
      <c r="AS14" s="204">
        <f t="shared" si="7"/>
        <v>8153.9130112713901</v>
      </c>
      <c r="AT14" s="204">
        <f t="shared" si="7"/>
        <v>8153.9130112713901</v>
      </c>
      <c r="AU14" s="204">
        <f t="shared" si="7"/>
        <v>8153.9130112713901</v>
      </c>
      <c r="AV14" s="204">
        <f t="shared" si="7"/>
        <v>8153.9130112713901</v>
      </c>
      <c r="AW14" s="204">
        <f t="shared" si="7"/>
        <v>8153.9130112713901</v>
      </c>
      <c r="AX14" s="204">
        <f t="shared" si="7"/>
        <v>8153.9130112713901</v>
      </c>
      <c r="AY14" s="204">
        <f t="shared" si="7"/>
        <v>8153.9130112713901</v>
      </c>
      <c r="AZ14" s="204">
        <f t="shared" si="7"/>
        <v>8153.9130112713901</v>
      </c>
      <c r="BA14" s="204">
        <f t="shared" si="7"/>
        <v>23296.894317918257</v>
      </c>
      <c r="BB14" s="204">
        <f t="shared" si="8"/>
        <v>23296.894317918257</v>
      </c>
      <c r="BC14" s="204">
        <f t="shared" si="8"/>
        <v>23296.894317918257</v>
      </c>
      <c r="BD14" s="204">
        <f t="shared" si="8"/>
        <v>23296.894317918257</v>
      </c>
      <c r="BE14" s="204">
        <f t="shared" si="8"/>
        <v>23296.894317918257</v>
      </c>
      <c r="BF14" s="204">
        <f t="shared" si="8"/>
        <v>23296.894317918257</v>
      </c>
      <c r="BG14" s="204">
        <f t="shared" si="8"/>
        <v>23296.894317918257</v>
      </c>
      <c r="BH14" s="204">
        <f t="shared" si="8"/>
        <v>23296.894317918257</v>
      </c>
      <c r="BI14" s="204">
        <f t="shared" si="8"/>
        <v>23296.894317918257</v>
      </c>
      <c r="BJ14" s="204">
        <f t="shared" si="8"/>
        <v>23296.894317918257</v>
      </c>
      <c r="BK14" s="204">
        <f t="shared" si="8"/>
        <v>23296.894317918257</v>
      </c>
      <c r="BL14" s="204">
        <f t="shared" si="8"/>
        <v>23296.894317918257</v>
      </c>
      <c r="BM14" s="204">
        <f t="shared" si="8"/>
        <v>23296.894317918257</v>
      </c>
      <c r="BN14" s="204">
        <f t="shared" si="8"/>
        <v>23296.894317918257</v>
      </c>
      <c r="BO14" s="204">
        <f t="shared" si="8"/>
        <v>23296.894317918257</v>
      </c>
      <c r="BP14" s="204">
        <f t="shared" si="8"/>
        <v>23296.894317918257</v>
      </c>
      <c r="BQ14" s="204">
        <f t="shared" si="8"/>
        <v>23296.894317918257</v>
      </c>
      <c r="BR14" s="204">
        <f t="shared" si="8"/>
        <v>23296.894317918257</v>
      </c>
      <c r="BS14" s="204">
        <f t="shared" si="8"/>
        <v>23296.894317918257</v>
      </c>
      <c r="BT14" s="204">
        <f t="shared" si="8"/>
        <v>23296.894317918257</v>
      </c>
      <c r="BU14" s="204">
        <f t="shared" si="8"/>
        <v>23296.894317918257</v>
      </c>
      <c r="BV14" s="204">
        <f t="shared" si="8"/>
        <v>23296.894317918257</v>
      </c>
      <c r="BW14" s="204">
        <f t="shared" si="8"/>
        <v>23296.894317918257</v>
      </c>
      <c r="BX14" s="204">
        <f t="shared" si="8"/>
        <v>23296.894317918257</v>
      </c>
      <c r="BY14" s="204">
        <f t="shared" si="8"/>
        <v>23296.894317918257</v>
      </c>
      <c r="BZ14" s="204">
        <f t="shared" si="8"/>
        <v>23296.894317918257</v>
      </c>
      <c r="CA14" s="204">
        <f t="shared" si="2"/>
        <v>23296.894317918257</v>
      </c>
      <c r="CB14" s="204">
        <f t="shared" si="2"/>
        <v>23296.894317918257</v>
      </c>
      <c r="CC14" s="204">
        <f t="shared" si="2"/>
        <v>23296.894317918257</v>
      </c>
      <c r="CD14" s="204">
        <f t="shared" si="2"/>
        <v>23296.894317918257</v>
      </c>
      <c r="CE14" s="204">
        <f t="shared" si="2"/>
        <v>23296.894317918257</v>
      </c>
      <c r="CF14" s="204">
        <f t="shared" si="2"/>
        <v>23296.894317918257</v>
      </c>
      <c r="CG14" s="204">
        <f t="shared" si="2"/>
        <v>23296.894317918257</v>
      </c>
      <c r="CH14" s="204">
        <f t="shared" si="2"/>
        <v>23296.894317918257</v>
      </c>
      <c r="CI14" s="204">
        <f t="shared" si="2"/>
        <v>23296.894317918257</v>
      </c>
      <c r="CJ14" s="204">
        <f t="shared" si="2"/>
        <v>23296.894317918257</v>
      </c>
      <c r="CK14" s="204">
        <f t="shared" si="2"/>
        <v>23296.894317918257</v>
      </c>
      <c r="CL14" s="204">
        <f t="shared" si="2"/>
        <v>23296.894317918257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0</v>
      </c>
      <c r="CS14" s="204">
        <f t="shared" si="3"/>
        <v>0</v>
      </c>
      <c r="CT14" s="204">
        <f t="shared" si="3"/>
        <v>0</v>
      </c>
      <c r="CU14" s="204">
        <f t="shared" si="3"/>
        <v>0</v>
      </c>
      <c r="CV14" s="204">
        <f t="shared" si="3"/>
        <v>0</v>
      </c>
      <c r="CW14" s="204">
        <f t="shared" si="3"/>
        <v>0</v>
      </c>
      <c r="CX14" s="204">
        <f t="shared" si="3"/>
        <v>0</v>
      </c>
      <c r="CY14" s="204">
        <f t="shared" si="3"/>
        <v>0</v>
      </c>
      <c r="CZ14" s="204">
        <f t="shared" si="3"/>
        <v>0</v>
      </c>
      <c r="DA14" s="204">
        <f t="shared" si="3"/>
        <v>0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50640.191161436385</v>
      </c>
      <c r="C16" s="203">
        <f>Income!C88</f>
        <v>67137.701515828128</v>
      </c>
      <c r="D16" s="203">
        <f>Income!D88</f>
        <v>161467.4704228515</v>
      </c>
      <c r="E16" s="203">
        <f>Income!E88</f>
        <v>211842.7579659952</v>
      </c>
      <c r="F16" s="204">
        <f t="shared" si="4"/>
        <v>50640.191161436385</v>
      </c>
      <c r="G16" s="204">
        <f t="shared" si="4"/>
        <v>50640.191161436385</v>
      </c>
      <c r="H16" s="204">
        <f t="shared" si="4"/>
        <v>50640.191161436385</v>
      </c>
      <c r="I16" s="204">
        <f t="shared" si="4"/>
        <v>50640.191161436385</v>
      </c>
      <c r="J16" s="204">
        <f t="shared" si="4"/>
        <v>50640.191161436385</v>
      </c>
      <c r="K16" s="204">
        <f t="shared" si="4"/>
        <v>50640.191161436385</v>
      </c>
      <c r="L16" s="204">
        <f t="shared" si="4"/>
        <v>50640.191161436385</v>
      </c>
      <c r="M16" s="204">
        <f t="shared" si="4"/>
        <v>50640.191161436385</v>
      </c>
      <c r="N16" s="204">
        <f t="shared" si="4"/>
        <v>50640.191161436385</v>
      </c>
      <c r="O16" s="204">
        <f t="shared" si="4"/>
        <v>50640.191161436385</v>
      </c>
      <c r="P16" s="204">
        <f t="shared" si="4"/>
        <v>50640.191161436385</v>
      </c>
      <c r="Q16" s="204">
        <f t="shared" si="4"/>
        <v>50640.191161436385</v>
      </c>
      <c r="R16" s="204">
        <f t="shared" si="4"/>
        <v>50640.191161436385</v>
      </c>
      <c r="S16" s="204">
        <f t="shared" si="4"/>
        <v>50640.191161436385</v>
      </c>
      <c r="T16" s="204">
        <f t="shared" si="4"/>
        <v>50640.191161436385</v>
      </c>
      <c r="U16" s="204">
        <f t="shared" si="4"/>
        <v>50640.191161436385</v>
      </c>
      <c r="V16" s="204">
        <f t="shared" si="6"/>
        <v>50640.191161436385</v>
      </c>
      <c r="W16" s="204">
        <f t="shared" si="6"/>
        <v>50640.191161436385</v>
      </c>
      <c r="X16" s="204">
        <f t="shared" si="6"/>
        <v>50640.191161436385</v>
      </c>
      <c r="Y16" s="204">
        <f t="shared" si="6"/>
        <v>50640.191161436385</v>
      </c>
      <c r="Z16" s="204">
        <f t="shared" si="6"/>
        <v>67137.701515828128</v>
      </c>
      <c r="AA16" s="204">
        <f t="shared" si="6"/>
        <v>67137.701515828128</v>
      </c>
      <c r="AB16" s="204">
        <f t="shared" si="6"/>
        <v>67137.701515828128</v>
      </c>
      <c r="AC16" s="204">
        <f t="shared" si="6"/>
        <v>67137.701515828128</v>
      </c>
      <c r="AD16" s="204">
        <f t="shared" si="6"/>
        <v>67137.701515828128</v>
      </c>
      <c r="AE16" s="204">
        <f>IF(AE$2&lt;=($B$2+$C$2+$D$2),IF(AE$2&lt;=($B$2+$C$2),IF(AE$2&lt;=$B$2,$B16,$C16),$D16),$E16)</f>
        <v>67137.701515828128</v>
      </c>
      <c r="AF16" s="204">
        <f t="shared" si="6"/>
        <v>67137.701515828128</v>
      </c>
      <c r="AG16" s="204">
        <f t="shared" si="6"/>
        <v>67137.701515828128</v>
      </c>
      <c r="AH16" s="204">
        <f t="shared" si="6"/>
        <v>67137.701515828128</v>
      </c>
      <c r="AI16" s="204">
        <f t="shared" si="6"/>
        <v>67137.701515828128</v>
      </c>
      <c r="AJ16" s="204">
        <f t="shared" si="6"/>
        <v>67137.701515828128</v>
      </c>
      <c r="AK16" s="204">
        <f t="shared" si="6"/>
        <v>67137.701515828128</v>
      </c>
      <c r="AL16" s="204">
        <f t="shared" si="7"/>
        <v>67137.701515828128</v>
      </c>
      <c r="AM16" s="204">
        <f t="shared" si="7"/>
        <v>67137.701515828128</v>
      </c>
      <c r="AN16" s="204">
        <f t="shared" si="7"/>
        <v>67137.701515828128</v>
      </c>
      <c r="AO16" s="204">
        <f t="shared" si="7"/>
        <v>67137.701515828128</v>
      </c>
      <c r="AP16" s="204">
        <f t="shared" si="7"/>
        <v>67137.701515828128</v>
      </c>
      <c r="AQ16" s="204">
        <f t="shared" si="7"/>
        <v>67137.701515828128</v>
      </c>
      <c r="AR16" s="204">
        <f t="shared" si="7"/>
        <v>67137.701515828128</v>
      </c>
      <c r="AS16" s="204">
        <f t="shared" si="7"/>
        <v>67137.701515828128</v>
      </c>
      <c r="AT16" s="204">
        <f t="shared" si="7"/>
        <v>67137.701515828128</v>
      </c>
      <c r="AU16" s="204">
        <f t="shared" si="7"/>
        <v>67137.701515828128</v>
      </c>
      <c r="AV16" s="204">
        <f t="shared" si="7"/>
        <v>67137.701515828128</v>
      </c>
      <c r="AW16" s="204">
        <f t="shared" si="7"/>
        <v>67137.701515828128</v>
      </c>
      <c r="AX16" s="204">
        <f t="shared" si="8"/>
        <v>67137.701515828128</v>
      </c>
      <c r="AY16" s="204">
        <f t="shared" si="8"/>
        <v>67137.701515828128</v>
      </c>
      <c r="AZ16" s="204">
        <f t="shared" si="8"/>
        <v>67137.701515828128</v>
      </c>
      <c r="BA16" s="204">
        <f t="shared" si="8"/>
        <v>161467.4704228515</v>
      </c>
      <c r="BB16" s="204">
        <f t="shared" si="8"/>
        <v>161467.4704228515</v>
      </c>
      <c r="BC16" s="204">
        <f t="shared" si="8"/>
        <v>161467.4704228515</v>
      </c>
      <c r="BD16" s="204">
        <f t="shared" si="8"/>
        <v>161467.4704228515</v>
      </c>
      <c r="BE16" s="204">
        <f t="shared" si="8"/>
        <v>161467.4704228515</v>
      </c>
      <c r="BF16" s="204">
        <f t="shared" si="8"/>
        <v>161467.4704228515</v>
      </c>
      <c r="BG16" s="204">
        <f t="shared" si="8"/>
        <v>161467.4704228515</v>
      </c>
      <c r="BH16" s="204">
        <f t="shared" si="8"/>
        <v>161467.4704228515</v>
      </c>
      <c r="BI16" s="204">
        <f t="shared" si="8"/>
        <v>161467.4704228515</v>
      </c>
      <c r="BJ16" s="204">
        <f t="shared" si="8"/>
        <v>161467.4704228515</v>
      </c>
      <c r="BK16" s="204">
        <f t="shared" si="8"/>
        <v>161467.4704228515</v>
      </c>
      <c r="BL16" s="204">
        <f t="shared" si="8"/>
        <v>161467.4704228515</v>
      </c>
      <c r="BM16" s="204">
        <f t="shared" si="8"/>
        <v>161467.4704228515</v>
      </c>
      <c r="BN16" s="204">
        <f t="shared" si="8"/>
        <v>161467.4704228515</v>
      </c>
      <c r="BO16" s="204">
        <f t="shared" si="8"/>
        <v>161467.4704228515</v>
      </c>
      <c r="BP16" s="204">
        <f t="shared" si="8"/>
        <v>161467.4704228515</v>
      </c>
      <c r="BQ16" s="204">
        <f t="shared" si="8"/>
        <v>161467.4704228515</v>
      </c>
      <c r="BR16" s="204">
        <f t="shared" si="8"/>
        <v>161467.4704228515</v>
      </c>
      <c r="BS16" s="204">
        <f t="shared" si="8"/>
        <v>161467.4704228515</v>
      </c>
      <c r="BT16" s="204">
        <f t="shared" si="8"/>
        <v>161467.4704228515</v>
      </c>
      <c r="BU16" s="204">
        <f t="shared" si="8"/>
        <v>161467.4704228515</v>
      </c>
      <c r="BV16" s="204">
        <f t="shared" si="8"/>
        <v>161467.4704228515</v>
      </c>
      <c r="BW16" s="204">
        <f t="shared" si="8"/>
        <v>161467.4704228515</v>
      </c>
      <c r="BX16" s="204">
        <f t="shared" si="8"/>
        <v>161467.4704228515</v>
      </c>
      <c r="BY16" s="204">
        <f t="shared" si="8"/>
        <v>161467.4704228515</v>
      </c>
      <c r="BZ16" s="204">
        <f t="shared" si="8"/>
        <v>161467.4704228515</v>
      </c>
      <c r="CA16" s="204">
        <f t="shared" ref="CA16:CB18" si="10">IF(CA$2&lt;=($B$2+$C$2+$D$2),IF(CA$2&lt;=($B$2+$C$2),IF(CA$2&lt;=$B$2,$B16,$C16),$D16),$E16)</f>
        <v>161467.4704228515</v>
      </c>
      <c r="CB16" s="204">
        <f t="shared" si="10"/>
        <v>161467.4704228515</v>
      </c>
      <c r="CC16" s="204">
        <f t="shared" si="9"/>
        <v>161467.4704228515</v>
      </c>
      <c r="CD16" s="204">
        <f t="shared" si="9"/>
        <v>161467.4704228515</v>
      </c>
      <c r="CE16" s="204">
        <f t="shared" si="9"/>
        <v>161467.4704228515</v>
      </c>
      <c r="CF16" s="204">
        <f t="shared" si="9"/>
        <v>161467.4704228515</v>
      </c>
      <c r="CG16" s="204">
        <f t="shared" si="9"/>
        <v>161467.4704228515</v>
      </c>
      <c r="CH16" s="204">
        <f t="shared" si="9"/>
        <v>161467.4704228515</v>
      </c>
      <c r="CI16" s="204">
        <f t="shared" si="9"/>
        <v>161467.4704228515</v>
      </c>
      <c r="CJ16" s="204">
        <f t="shared" si="9"/>
        <v>161467.4704228515</v>
      </c>
      <c r="CK16" s="204">
        <f t="shared" si="9"/>
        <v>161467.4704228515</v>
      </c>
      <c r="CL16" s="204">
        <f t="shared" si="9"/>
        <v>161467.4704228515</v>
      </c>
      <c r="CM16" s="204">
        <f t="shared" si="9"/>
        <v>211842.7579659952</v>
      </c>
      <c r="CN16" s="204">
        <f t="shared" si="9"/>
        <v>211842.7579659952</v>
      </c>
      <c r="CO16" s="204">
        <f t="shared" si="9"/>
        <v>211842.7579659952</v>
      </c>
      <c r="CP16" s="204">
        <f t="shared" si="9"/>
        <v>211842.7579659952</v>
      </c>
      <c r="CQ16" s="204">
        <f t="shared" si="9"/>
        <v>211842.7579659952</v>
      </c>
      <c r="CR16" s="204">
        <f t="shared" si="9"/>
        <v>211842.7579659952</v>
      </c>
      <c r="CS16" s="204">
        <f t="shared" ref="CS16:DA18" si="11">IF(CS$2&lt;=($B$2+$C$2+$D$2),IF(CS$2&lt;=($B$2+$C$2),IF(CS$2&lt;=$B$2,$B16,$C16),$D16),$E16)</f>
        <v>211842.7579659952</v>
      </c>
      <c r="CT16" s="204">
        <f t="shared" si="11"/>
        <v>211842.7579659952</v>
      </c>
      <c r="CU16" s="204">
        <f t="shared" si="11"/>
        <v>211842.7579659952</v>
      </c>
      <c r="CV16" s="204">
        <f t="shared" si="11"/>
        <v>211842.7579659952</v>
      </c>
      <c r="CW16" s="204">
        <f t="shared" si="11"/>
        <v>211842.7579659952</v>
      </c>
      <c r="CX16" s="204">
        <f t="shared" si="11"/>
        <v>211842.7579659952</v>
      </c>
      <c r="CY16" s="204">
        <f t="shared" si="11"/>
        <v>211842.7579659952</v>
      </c>
      <c r="CZ16" s="204">
        <f t="shared" si="11"/>
        <v>211842.7579659952</v>
      </c>
      <c r="DA16" s="204">
        <f t="shared" si="11"/>
        <v>211842.7579659952</v>
      </c>
      <c r="DB16" s="204"/>
    </row>
    <row r="17" spans="1:105">
      <c r="A17" s="201" t="s">
        <v>101</v>
      </c>
      <c r="B17" s="203">
        <f>Income!B89</f>
        <v>50927.814592990093</v>
      </c>
      <c r="C17" s="203">
        <f>Income!C89</f>
        <v>50927.814592990086</v>
      </c>
      <c r="D17" s="203">
        <f>Income!D89</f>
        <v>50927.814592990078</v>
      </c>
      <c r="E17" s="203">
        <f>Income!E89</f>
        <v>50927.814592990086</v>
      </c>
      <c r="F17" s="204">
        <f t="shared" si="4"/>
        <v>50927.814592990093</v>
      </c>
      <c r="G17" s="204">
        <f t="shared" si="4"/>
        <v>50927.814592990093</v>
      </c>
      <c r="H17" s="204">
        <f t="shared" si="4"/>
        <v>50927.814592990093</v>
      </c>
      <c r="I17" s="204">
        <f t="shared" si="4"/>
        <v>50927.814592990093</v>
      </c>
      <c r="J17" s="204">
        <f t="shared" si="4"/>
        <v>50927.814592990093</v>
      </c>
      <c r="K17" s="204">
        <f t="shared" si="4"/>
        <v>50927.814592990093</v>
      </c>
      <c r="L17" s="204">
        <f t="shared" si="4"/>
        <v>50927.814592990093</v>
      </c>
      <c r="M17" s="204">
        <f t="shared" si="4"/>
        <v>50927.814592990093</v>
      </c>
      <c r="N17" s="204">
        <f t="shared" si="4"/>
        <v>50927.814592990093</v>
      </c>
      <c r="O17" s="204">
        <f t="shared" si="4"/>
        <v>50927.814592990093</v>
      </c>
      <c r="P17" s="204">
        <f t="shared" si="4"/>
        <v>50927.814592990093</v>
      </c>
      <c r="Q17" s="204">
        <f t="shared" si="4"/>
        <v>50927.814592990093</v>
      </c>
      <c r="R17" s="204">
        <f t="shared" si="4"/>
        <v>50927.814592990093</v>
      </c>
      <c r="S17" s="204">
        <f t="shared" si="4"/>
        <v>50927.814592990093</v>
      </c>
      <c r="T17" s="204">
        <f t="shared" si="4"/>
        <v>50927.814592990093</v>
      </c>
      <c r="U17" s="204">
        <f t="shared" si="4"/>
        <v>50927.814592990093</v>
      </c>
      <c r="V17" s="204">
        <f t="shared" si="6"/>
        <v>50927.814592990093</v>
      </c>
      <c r="W17" s="204">
        <f t="shared" si="6"/>
        <v>50927.814592990093</v>
      </c>
      <c r="X17" s="204">
        <f t="shared" si="6"/>
        <v>50927.814592990093</v>
      </c>
      <c r="Y17" s="204">
        <f t="shared" si="6"/>
        <v>50927.814592990093</v>
      </c>
      <c r="Z17" s="204">
        <f t="shared" si="6"/>
        <v>50927.814592990086</v>
      </c>
      <c r="AA17" s="204">
        <f t="shared" si="6"/>
        <v>50927.814592990086</v>
      </c>
      <c r="AB17" s="204">
        <f t="shared" si="6"/>
        <v>50927.814592990086</v>
      </c>
      <c r="AC17" s="204">
        <f t="shared" si="6"/>
        <v>50927.814592990086</v>
      </c>
      <c r="AD17" s="204">
        <f t="shared" si="6"/>
        <v>50927.814592990086</v>
      </c>
      <c r="AE17" s="204">
        <f t="shared" si="6"/>
        <v>50927.814592990086</v>
      </c>
      <c r="AF17" s="204">
        <f t="shared" si="6"/>
        <v>50927.814592990086</v>
      </c>
      <c r="AG17" s="204">
        <f t="shared" si="6"/>
        <v>50927.814592990086</v>
      </c>
      <c r="AH17" s="204">
        <f t="shared" si="6"/>
        <v>50927.814592990086</v>
      </c>
      <c r="AI17" s="204">
        <f t="shared" si="6"/>
        <v>50927.814592990086</v>
      </c>
      <c r="AJ17" s="204">
        <f t="shared" si="6"/>
        <v>50927.814592990086</v>
      </c>
      <c r="AK17" s="204">
        <f t="shared" si="6"/>
        <v>50927.814592990086</v>
      </c>
      <c r="AL17" s="204">
        <f t="shared" si="7"/>
        <v>50927.814592990086</v>
      </c>
      <c r="AM17" s="204">
        <f t="shared" si="7"/>
        <v>50927.814592990086</v>
      </c>
      <c r="AN17" s="204">
        <f t="shared" si="7"/>
        <v>50927.814592990086</v>
      </c>
      <c r="AO17" s="204">
        <f t="shared" si="7"/>
        <v>50927.814592990086</v>
      </c>
      <c r="AP17" s="204">
        <f t="shared" si="7"/>
        <v>50927.814592990086</v>
      </c>
      <c r="AQ17" s="204">
        <f t="shared" si="7"/>
        <v>50927.814592990086</v>
      </c>
      <c r="AR17" s="204">
        <f t="shared" si="7"/>
        <v>50927.814592990086</v>
      </c>
      <c r="AS17" s="204">
        <f t="shared" si="7"/>
        <v>50927.814592990086</v>
      </c>
      <c r="AT17" s="204">
        <f t="shared" si="7"/>
        <v>50927.814592990086</v>
      </c>
      <c r="AU17" s="204">
        <f t="shared" si="7"/>
        <v>50927.814592990086</v>
      </c>
      <c r="AV17" s="204">
        <f t="shared" si="7"/>
        <v>50927.814592990086</v>
      </c>
      <c r="AW17" s="204">
        <f t="shared" si="7"/>
        <v>50927.814592990086</v>
      </c>
      <c r="AX17" s="204">
        <f t="shared" si="8"/>
        <v>50927.814592990086</v>
      </c>
      <c r="AY17" s="204">
        <f t="shared" si="8"/>
        <v>50927.814592990086</v>
      </c>
      <c r="AZ17" s="204">
        <f t="shared" si="8"/>
        <v>50927.814592990086</v>
      </c>
      <c r="BA17" s="204">
        <f t="shared" si="8"/>
        <v>50927.814592990078</v>
      </c>
      <c r="BB17" s="204">
        <f t="shared" si="8"/>
        <v>50927.814592990078</v>
      </c>
      <c r="BC17" s="204">
        <f t="shared" si="8"/>
        <v>50927.814592990078</v>
      </c>
      <c r="BD17" s="204">
        <f t="shared" si="8"/>
        <v>50927.814592990078</v>
      </c>
      <c r="BE17" s="204">
        <f t="shared" si="8"/>
        <v>50927.814592990078</v>
      </c>
      <c r="BF17" s="204">
        <f t="shared" si="8"/>
        <v>50927.814592990078</v>
      </c>
      <c r="BG17" s="204">
        <f t="shared" si="8"/>
        <v>50927.814592990078</v>
      </c>
      <c r="BH17" s="204">
        <f t="shared" si="8"/>
        <v>50927.814592990078</v>
      </c>
      <c r="BI17" s="204">
        <f t="shared" si="8"/>
        <v>50927.814592990078</v>
      </c>
      <c r="BJ17" s="204">
        <f t="shared" si="8"/>
        <v>50927.814592990078</v>
      </c>
      <c r="BK17" s="204">
        <f t="shared" si="8"/>
        <v>50927.814592990078</v>
      </c>
      <c r="BL17" s="204">
        <f t="shared" si="8"/>
        <v>50927.814592990078</v>
      </c>
      <c r="BM17" s="204">
        <f t="shared" si="8"/>
        <v>50927.814592990078</v>
      </c>
      <c r="BN17" s="204">
        <f t="shared" si="8"/>
        <v>50927.814592990078</v>
      </c>
      <c r="BO17" s="204">
        <f t="shared" si="8"/>
        <v>50927.814592990078</v>
      </c>
      <c r="BP17" s="204">
        <f t="shared" si="8"/>
        <v>50927.814592990078</v>
      </c>
      <c r="BQ17" s="204">
        <f t="shared" si="8"/>
        <v>50927.814592990078</v>
      </c>
      <c r="BR17" s="204">
        <f t="shared" si="8"/>
        <v>50927.814592990078</v>
      </c>
      <c r="BS17" s="204">
        <f t="shared" si="8"/>
        <v>50927.814592990078</v>
      </c>
      <c r="BT17" s="204">
        <f t="shared" si="8"/>
        <v>50927.814592990078</v>
      </c>
      <c r="BU17" s="204">
        <f t="shared" si="8"/>
        <v>50927.814592990078</v>
      </c>
      <c r="BV17" s="204">
        <f t="shared" si="8"/>
        <v>50927.814592990078</v>
      </c>
      <c r="BW17" s="204">
        <f t="shared" si="8"/>
        <v>50927.814592990078</v>
      </c>
      <c r="BX17" s="204">
        <f t="shared" si="8"/>
        <v>50927.814592990078</v>
      </c>
      <c r="BY17" s="204">
        <f t="shared" si="8"/>
        <v>50927.814592990078</v>
      </c>
      <c r="BZ17" s="204">
        <f t="shared" si="8"/>
        <v>50927.814592990078</v>
      </c>
      <c r="CA17" s="204">
        <f t="shared" si="10"/>
        <v>50927.814592990078</v>
      </c>
      <c r="CB17" s="204">
        <f t="shared" si="10"/>
        <v>50927.814592990078</v>
      </c>
      <c r="CC17" s="204">
        <f t="shared" si="9"/>
        <v>50927.814592990078</v>
      </c>
      <c r="CD17" s="204">
        <f t="shared" si="9"/>
        <v>50927.814592990078</v>
      </c>
      <c r="CE17" s="204">
        <f t="shared" si="9"/>
        <v>50927.814592990078</v>
      </c>
      <c r="CF17" s="204">
        <f t="shared" si="9"/>
        <v>50927.814592990078</v>
      </c>
      <c r="CG17" s="204">
        <f t="shared" si="9"/>
        <v>50927.814592990078</v>
      </c>
      <c r="CH17" s="204">
        <f t="shared" si="9"/>
        <v>50927.814592990078</v>
      </c>
      <c r="CI17" s="204">
        <f t="shared" si="9"/>
        <v>50927.814592990078</v>
      </c>
      <c r="CJ17" s="204">
        <f t="shared" si="9"/>
        <v>50927.814592990078</v>
      </c>
      <c r="CK17" s="204">
        <f t="shared" si="9"/>
        <v>50927.814592990078</v>
      </c>
      <c r="CL17" s="204">
        <f t="shared" si="9"/>
        <v>50927.814592990078</v>
      </c>
      <c r="CM17" s="204">
        <f t="shared" si="9"/>
        <v>50927.814592990086</v>
      </c>
      <c r="CN17" s="204">
        <f t="shared" si="9"/>
        <v>50927.814592990086</v>
      </c>
      <c r="CO17" s="204">
        <f t="shared" si="9"/>
        <v>50927.814592990086</v>
      </c>
      <c r="CP17" s="204">
        <f t="shared" si="9"/>
        <v>50927.814592990086</v>
      </c>
      <c r="CQ17" s="204">
        <f t="shared" si="9"/>
        <v>50927.814592990086</v>
      </c>
      <c r="CR17" s="204">
        <f t="shared" si="9"/>
        <v>50927.814592990086</v>
      </c>
      <c r="CS17" s="204">
        <f t="shared" si="11"/>
        <v>50927.814592990086</v>
      </c>
      <c r="CT17" s="204">
        <f t="shared" si="11"/>
        <v>50927.814592990086</v>
      </c>
      <c r="CU17" s="204">
        <f t="shared" si="11"/>
        <v>50927.814592990086</v>
      </c>
      <c r="CV17" s="204">
        <f t="shared" si="11"/>
        <v>50927.814592990086</v>
      </c>
      <c r="CW17" s="204">
        <f t="shared" si="11"/>
        <v>50927.814592990086</v>
      </c>
      <c r="CX17" s="204">
        <f t="shared" si="11"/>
        <v>50927.814592990086</v>
      </c>
      <c r="CY17" s="204">
        <f t="shared" si="11"/>
        <v>50927.814592990086</v>
      </c>
      <c r="CZ17" s="204">
        <f t="shared" si="11"/>
        <v>50927.814592990086</v>
      </c>
      <c r="DA17" s="204">
        <f t="shared" si="11"/>
        <v>50927.814592990086</v>
      </c>
    </row>
    <row r="18" spans="1:105">
      <c r="A18" s="201" t="s">
        <v>85</v>
      </c>
      <c r="B18" s="203">
        <f>Income!B90</f>
        <v>71546.347926323419</v>
      </c>
      <c r="C18" s="203">
        <f>Income!C90</f>
        <v>71546.347926323419</v>
      </c>
      <c r="D18" s="203">
        <f>Income!D90</f>
        <v>71546.347926323433</v>
      </c>
      <c r="E18" s="203">
        <f>Income!E90</f>
        <v>71546.347926323419</v>
      </c>
      <c r="F18" s="204">
        <f t="shared" ref="F18:U18" si="12">IF(F$2&lt;=($B$2+$C$2+$D$2),IF(F$2&lt;=($B$2+$C$2),IF(F$2&lt;=$B$2,$B18,$C18),$D18),$E18)</f>
        <v>71546.347926323419</v>
      </c>
      <c r="G18" s="204">
        <f t="shared" si="12"/>
        <v>71546.347926323419</v>
      </c>
      <c r="H18" s="204">
        <f t="shared" si="12"/>
        <v>71546.347926323419</v>
      </c>
      <c r="I18" s="204">
        <f t="shared" si="12"/>
        <v>71546.347926323419</v>
      </c>
      <c r="J18" s="204">
        <f t="shared" si="12"/>
        <v>71546.347926323419</v>
      </c>
      <c r="K18" s="204">
        <f t="shared" si="12"/>
        <v>71546.347926323419</v>
      </c>
      <c r="L18" s="204">
        <f t="shared" si="12"/>
        <v>71546.347926323419</v>
      </c>
      <c r="M18" s="204">
        <f t="shared" si="12"/>
        <v>71546.347926323419</v>
      </c>
      <c r="N18" s="204">
        <f t="shared" si="12"/>
        <v>71546.347926323419</v>
      </c>
      <c r="O18" s="204">
        <f t="shared" si="12"/>
        <v>71546.347926323419</v>
      </c>
      <c r="P18" s="204">
        <f t="shared" si="12"/>
        <v>71546.347926323419</v>
      </c>
      <c r="Q18" s="204">
        <f t="shared" si="12"/>
        <v>71546.347926323419</v>
      </c>
      <c r="R18" s="204">
        <f t="shared" si="12"/>
        <v>71546.347926323419</v>
      </c>
      <c r="S18" s="204">
        <f t="shared" si="12"/>
        <v>71546.347926323419</v>
      </c>
      <c r="T18" s="204">
        <f t="shared" si="12"/>
        <v>71546.347926323419</v>
      </c>
      <c r="U18" s="204">
        <f t="shared" si="12"/>
        <v>71546.347926323419</v>
      </c>
      <c r="V18" s="204">
        <f t="shared" si="6"/>
        <v>71546.347926323419</v>
      </c>
      <c r="W18" s="204">
        <f t="shared" si="6"/>
        <v>71546.347926323419</v>
      </c>
      <c r="X18" s="204">
        <f t="shared" si="6"/>
        <v>71546.347926323419</v>
      </c>
      <c r="Y18" s="204">
        <f t="shared" si="6"/>
        <v>71546.347926323419</v>
      </c>
      <c r="Z18" s="204">
        <f t="shared" si="6"/>
        <v>71546.347926323419</v>
      </c>
      <c r="AA18" s="204">
        <f t="shared" si="6"/>
        <v>71546.347926323419</v>
      </c>
      <c r="AB18" s="204">
        <f t="shared" si="6"/>
        <v>71546.347926323419</v>
      </c>
      <c r="AC18" s="204">
        <f t="shared" si="6"/>
        <v>71546.347926323419</v>
      </c>
      <c r="AD18" s="204">
        <f t="shared" si="6"/>
        <v>71546.347926323419</v>
      </c>
      <c r="AE18" s="204">
        <f t="shared" si="6"/>
        <v>71546.347926323419</v>
      </c>
      <c r="AF18" s="204">
        <f t="shared" si="6"/>
        <v>71546.347926323419</v>
      </c>
      <c r="AG18" s="204">
        <f t="shared" si="6"/>
        <v>71546.347926323419</v>
      </c>
      <c r="AH18" s="204">
        <f t="shared" si="6"/>
        <v>71546.347926323419</v>
      </c>
      <c r="AI18" s="204">
        <f t="shared" si="6"/>
        <v>71546.347926323419</v>
      </c>
      <c r="AJ18" s="204">
        <f t="shared" si="6"/>
        <v>71546.347926323419</v>
      </c>
      <c r="AK18" s="204">
        <f t="shared" si="6"/>
        <v>71546.347926323419</v>
      </c>
      <c r="AL18" s="204">
        <f t="shared" si="7"/>
        <v>71546.347926323419</v>
      </c>
      <c r="AM18" s="204">
        <f t="shared" si="7"/>
        <v>71546.347926323419</v>
      </c>
      <c r="AN18" s="204">
        <f t="shared" si="7"/>
        <v>71546.347926323419</v>
      </c>
      <c r="AO18" s="204">
        <f t="shared" si="7"/>
        <v>71546.347926323419</v>
      </c>
      <c r="AP18" s="204">
        <f t="shared" si="7"/>
        <v>71546.347926323419</v>
      </c>
      <c r="AQ18" s="204">
        <f t="shared" si="7"/>
        <v>71546.347926323419</v>
      </c>
      <c r="AR18" s="204">
        <f t="shared" si="7"/>
        <v>71546.347926323419</v>
      </c>
      <c r="AS18" s="204">
        <f t="shared" si="7"/>
        <v>71546.347926323419</v>
      </c>
      <c r="AT18" s="204">
        <f t="shared" si="7"/>
        <v>71546.347926323419</v>
      </c>
      <c r="AU18" s="204">
        <f t="shared" si="7"/>
        <v>71546.347926323419</v>
      </c>
      <c r="AV18" s="204">
        <f t="shared" si="7"/>
        <v>71546.347926323419</v>
      </c>
      <c r="AW18" s="204">
        <f t="shared" si="7"/>
        <v>71546.347926323419</v>
      </c>
      <c r="AX18" s="204">
        <f t="shared" si="8"/>
        <v>71546.347926323419</v>
      </c>
      <c r="AY18" s="204">
        <f t="shared" si="8"/>
        <v>71546.347926323419</v>
      </c>
      <c r="AZ18" s="204">
        <f t="shared" si="8"/>
        <v>71546.347926323419</v>
      </c>
      <c r="BA18" s="204">
        <f t="shared" si="8"/>
        <v>71546.347926323433</v>
      </c>
      <c r="BB18" s="204">
        <f t="shared" si="8"/>
        <v>71546.347926323433</v>
      </c>
      <c r="BC18" s="204">
        <f t="shared" si="8"/>
        <v>71546.347926323433</v>
      </c>
      <c r="BD18" s="204">
        <f t="shared" si="8"/>
        <v>71546.347926323433</v>
      </c>
      <c r="BE18" s="204">
        <f t="shared" si="8"/>
        <v>71546.347926323433</v>
      </c>
      <c r="BF18" s="204">
        <f t="shared" si="8"/>
        <v>71546.347926323433</v>
      </c>
      <c r="BG18" s="204">
        <f t="shared" si="8"/>
        <v>71546.347926323433</v>
      </c>
      <c r="BH18" s="204">
        <f t="shared" si="8"/>
        <v>71546.347926323433</v>
      </c>
      <c r="BI18" s="204">
        <f t="shared" si="8"/>
        <v>71546.347926323433</v>
      </c>
      <c r="BJ18" s="204">
        <f t="shared" si="8"/>
        <v>71546.347926323433</v>
      </c>
      <c r="BK18" s="204">
        <f t="shared" si="8"/>
        <v>71546.347926323433</v>
      </c>
      <c r="BL18" s="204">
        <f t="shared" ref="BL18:BZ18" si="13">IF(BL$2&lt;=($B$2+$C$2+$D$2),IF(BL$2&lt;=($B$2+$C$2),IF(BL$2&lt;=$B$2,$B18,$C18),$D18),$E18)</f>
        <v>71546.347926323433</v>
      </c>
      <c r="BM18" s="204">
        <f t="shared" si="13"/>
        <v>71546.347926323433</v>
      </c>
      <c r="BN18" s="204">
        <f t="shared" si="13"/>
        <v>71546.347926323433</v>
      </c>
      <c r="BO18" s="204">
        <f t="shared" si="13"/>
        <v>71546.347926323433</v>
      </c>
      <c r="BP18" s="204">
        <f t="shared" si="13"/>
        <v>71546.347926323433</v>
      </c>
      <c r="BQ18" s="204">
        <f t="shared" si="13"/>
        <v>71546.347926323433</v>
      </c>
      <c r="BR18" s="204">
        <f t="shared" si="13"/>
        <v>71546.347926323433</v>
      </c>
      <c r="BS18" s="204">
        <f t="shared" si="13"/>
        <v>71546.347926323433</v>
      </c>
      <c r="BT18" s="204">
        <f t="shared" si="13"/>
        <v>71546.347926323433</v>
      </c>
      <c r="BU18" s="204">
        <f t="shared" si="13"/>
        <v>71546.347926323433</v>
      </c>
      <c r="BV18" s="204">
        <f t="shared" si="13"/>
        <v>71546.347926323433</v>
      </c>
      <c r="BW18" s="204">
        <f t="shared" si="13"/>
        <v>71546.347926323433</v>
      </c>
      <c r="BX18" s="204">
        <f t="shared" si="13"/>
        <v>71546.347926323433</v>
      </c>
      <c r="BY18" s="204">
        <f t="shared" si="13"/>
        <v>71546.347926323433</v>
      </c>
      <c r="BZ18" s="204">
        <f t="shared" si="13"/>
        <v>71546.347926323433</v>
      </c>
      <c r="CA18" s="204">
        <f t="shared" si="10"/>
        <v>71546.347926323433</v>
      </c>
      <c r="CB18" s="204">
        <f t="shared" si="10"/>
        <v>71546.347926323433</v>
      </c>
      <c r="CC18" s="204">
        <f t="shared" si="9"/>
        <v>71546.347926323433</v>
      </c>
      <c r="CD18" s="204">
        <f t="shared" si="9"/>
        <v>71546.347926323433</v>
      </c>
      <c r="CE18" s="204">
        <f t="shared" si="9"/>
        <v>71546.347926323433</v>
      </c>
      <c r="CF18" s="204">
        <f t="shared" si="9"/>
        <v>71546.347926323433</v>
      </c>
      <c r="CG18" s="204">
        <f t="shared" si="9"/>
        <v>71546.347926323433</v>
      </c>
      <c r="CH18" s="204">
        <f t="shared" si="9"/>
        <v>71546.347926323433</v>
      </c>
      <c r="CI18" s="204">
        <f t="shared" si="9"/>
        <v>71546.347926323433</v>
      </c>
      <c r="CJ18" s="204">
        <f t="shared" si="9"/>
        <v>71546.347926323433</v>
      </c>
      <c r="CK18" s="204">
        <f t="shared" si="9"/>
        <v>71546.347926323433</v>
      </c>
      <c r="CL18" s="204">
        <f t="shared" si="9"/>
        <v>71546.347926323433</v>
      </c>
      <c r="CM18" s="204">
        <f t="shared" si="9"/>
        <v>71546.347926323419</v>
      </c>
      <c r="CN18" s="204">
        <f t="shared" si="9"/>
        <v>71546.347926323419</v>
      </c>
      <c r="CO18" s="204">
        <f t="shared" si="9"/>
        <v>71546.347926323419</v>
      </c>
      <c r="CP18" s="204">
        <f t="shared" si="9"/>
        <v>71546.347926323419</v>
      </c>
      <c r="CQ18" s="204">
        <f t="shared" si="9"/>
        <v>71546.347926323419</v>
      </c>
      <c r="CR18" s="204">
        <f t="shared" si="9"/>
        <v>71546.347926323419</v>
      </c>
      <c r="CS18" s="204">
        <f t="shared" si="11"/>
        <v>71546.347926323419</v>
      </c>
      <c r="CT18" s="204">
        <f t="shared" si="11"/>
        <v>71546.347926323419</v>
      </c>
      <c r="CU18" s="204">
        <f t="shared" si="11"/>
        <v>71546.347926323419</v>
      </c>
      <c r="CV18" s="204">
        <f t="shared" si="11"/>
        <v>71546.347926323419</v>
      </c>
      <c r="CW18" s="204">
        <f t="shared" si="11"/>
        <v>71546.347926323419</v>
      </c>
      <c r="CX18" s="204">
        <f t="shared" si="11"/>
        <v>71546.347926323419</v>
      </c>
      <c r="CY18" s="204">
        <f t="shared" si="11"/>
        <v>71546.347926323419</v>
      </c>
      <c r="CZ18" s="204">
        <f t="shared" si="11"/>
        <v>71546.347926323419</v>
      </c>
      <c r="DA18" s="204">
        <f t="shared" si="11"/>
        <v>71546.347926323419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>
        <f t="shared" si="14"/>
        <v>50640.191161436385</v>
      </c>
      <c r="Q19" s="201">
        <f t="shared" si="14"/>
        <v>51342.212878644546</v>
      </c>
      <c r="R19" s="201">
        <f>IF(R$22&lt;$E$24,IF(R$22&lt;$D$24,IF(R$22&lt;$C$24,IF(R$22&lt;$B$24,"",$B$16+(R$22-$B$24)*(($C$16-$B$16)/($C$24-$B$24))),$C$16+(R$22-$C$24)*(($D$16-$C$16)/($D$24-$C$24))),$D$16+(R$22-$D$24)*(($E$16-$D$16)/($E$24-$D$24))),"")</f>
        <v>52044.2345958527</v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52746.256313060861</v>
      </c>
      <c r="T19" s="201">
        <f t="shared" si="14"/>
        <v>53448.278030269023</v>
      </c>
      <c r="U19" s="201">
        <f t="shared" si="14"/>
        <v>54150.299747477184</v>
      </c>
      <c r="V19" s="201">
        <f t="shared" si="14"/>
        <v>54852.321464685345</v>
      </c>
      <c r="W19" s="201">
        <f t="shared" si="14"/>
        <v>55554.343181893499</v>
      </c>
      <c r="X19" s="201">
        <f t="shared" si="14"/>
        <v>56256.36489910166</v>
      </c>
      <c r="Y19" s="201">
        <f t="shared" si="14"/>
        <v>56958.386616309821</v>
      </c>
      <c r="Z19" s="201">
        <f t="shared" si="14"/>
        <v>57660.408333517975</v>
      </c>
      <c r="AA19" s="201">
        <f t="shared" si="14"/>
        <v>58362.430050726136</v>
      </c>
      <c r="AB19" s="201">
        <f t="shared" si="14"/>
        <v>59064.451767934297</v>
      </c>
      <c r="AC19" s="201">
        <f t="shared" si="14"/>
        <v>59766.473485142458</v>
      </c>
      <c r="AD19" s="201">
        <f t="shared" si="14"/>
        <v>60468.495202350619</v>
      </c>
      <c r="AE19" s="201">
        <f t="shared" si="14"/>
        <v>61170.516919558773</v>
      </c>
      <c r="AF19" s="201">
        <f t="shared" si="14"/>
        <v>61872.538636766934</v>
      </c>
      <c r="AG19" s="201">
        <f t="shared" si="14"/>
        <v>62574.560353975095</v>
      </c>
      <c r="AH19" s="201">
        <f t="shared" si="14"/>
        <v>63276.582071183249</v>
      </c>
      <c r="AI19" s="201">
        <f t="shared" si="14"/>
        <v>63978.60378839141</v>
      </c>
      <c r="AJ19" s="201">
        <f t="shared" si="14"/>
        <v>64680.625505599572</v>
      </c>
      <c r="AK19" s="201">
        <f t="shared" si="14"/>
        <v>65382.647222807733</v>
      </c>
      <c r="AL19" s="201">
        <f t="shared" si="14"/>
        <v>66084.668940015894</v>
      </c>
      <c r="AM19" s="201">
        <f t="shared" si="14"/>
        <v>66786.690657224055</v>
      </c>
      <c r="AN19" s="201">
        <f t="shared" si="14"/>
        <v>68588.928729782332</v>
      </c>
      <c r="AO19" s="201">
        <f t="shared" si="14"/>
        <v>71491.38315769074</v>
      </c>
      <c r="AP19" s="201">
        <f t="shared" si="14"/>
        <v>74393.837585599162</v>
      </c>
      <c r="AQ19" s="201">
        <f t="shared" si="14"/>
        <v>77296.292013507569</v>
      </c>
      <c r="AR19" s="201">
        <f t="shared" si="14"/>
        <v>80198.746441415977</v>
      </c>
      <c r="AS19" s="201">
        <f t="shared" si="14"/>
        <v>83101.200869324384</v>
      </c>
      <c r="AT19" s="201">
        <f t="shared" si="14"/>
        <v>86003.655297232806</v>
      </c>
      <c r="AU19" s="201">
        <f t="shared" si="14"/>
        <v>88906.109725141214</v>
      </c>
      <c r="AV19" s="201">
        <f t="shared" si="14"/>
        <v>91808.564153049636</v>
      </c>
      <c r="AW19" s="201">
        <f t="shared" si="14"/>
        <v>94711.018580958043</v>
      </c>
      <c r="AX19" s="201">
        <f t="shared" si="14"/>
        <v>97613.473008866451</v>
      </c>
      <c r="AY19" s="201">
        <f t="shared" si="14"/>
        <v>100515.92743677486</v>
      </c>
      <c r="AZ19" s="201">
        <f t="shared" si="14"/>
        <v>103418.38186468327</v>
      </c>
      <c r="BA19" s="201">
        <f t="shared" si="14"/>
        <v>106320.83629259169</v>
      </c>
      <c r="BB19" s="201">
        <f t="shared" si="14"/>
        <v>109223.2907205001</v>
      </c>
      <c r="BC19" s="201">
        <f t="shared" si="14"/>
        <v>112125.74514840852</v>
      </c>
      <c r="BD19" s="201">
        <f t="shared" si="14"/>
        <v>115028.19957631693</v>
      </c>
      <c r="BE19" s="201">
        <f t="shared" si="14"/>
        <v>117930.65400422533</v>
      </c>
      <c r="BF19" s="201">
        <f t="shared" si="14"/>
        <v>120833.10843213374</v>
      </c>
      <c r="BG19" s="201">
        <f t="shared" si="14"/>
        <v>123735.56286004215</v>
      </c>
      <c r="BH19" s="201">
        <f t="shared" si="14"/>
        <v>126638.01728795057</v>
      </c>
      <c r="BI19" s="201">
        <f t="shared" si="14"/>
        <v>129540.47171585898</v>
      </c>
      <c r="BJ19" s="201">
        <f t="shared" si="14"/>
        <v>132442.9261437674</v>
      </c>
      <c r="BK19" s="201">
        <f t="shared" si="14"/>
        <v>135345.38057167581</v>
      </c>
      <c r="BL19" s="201">
        <f t="shared" si="14"/>
        <v>138247.83499958421</v>
      </c>
      <c r="BM19" s="201">
        <f t="shared" si="14"/>
        <v>141150.28942749262</v>
      </c>
      <c r="BN19" s="201">
        <f t="shared" si="14"/>
        <v>144052.74385540103</v>
      </c>
      <c r="BO19" s="201">
        <f t="shared" si="14"/>
        <v>146955.19828330947</v>
      </c>
      <c r="BP19" s="201">
        <f t="shared" si="14"/>
        <v>149857.65271121787</v>
      </c>
      <c r="BQ19" s="201">
        <f t="shared" si="14"/>
        <v>152760.10713912628</v>
      </c>
      <c r="BR19" s="201">
        <f t="shared" si="14"/>
        <v>155662.56156703469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158565.0159949431</v>
      </c>
      <c r="BT19" s="201">
        <f t="shared" si="15"/>
        <v>161467.4704228515</v>
      </c>
      <c r="BU19" s="201">
        <f t="shared" si="15"/>
        <v>163368.42466976258</v>
      </c>
      <c r="BV19" s="201">
        <f t="shared" si="15"/>
        <v>165269.37891667368</v>
      </c>
      <c r="BW19" s="201">
        <f t="shared" si="15"/>
        <v>167170.33316358476</v>
      </c>
      <c r="BX19" s="201">
        <f t="shared" si="15"/>
        <v>169071.28741049583</v>
      </c>
      <c r="BY19" s="201">
        <f t="shared" si="15"/>
        <v>170972.24165740691</v>
      </c>
      <c r="BZ19" s="201">
        <f t="shared" si="15"/>
        <v>172873.19590431801</v>
      </c>
      <c r="CA19" s="201">
        <f t="shared" si="15"/>
        <v>174774.15015122909</v>
      </c>
      <c r="CB19" s="201">
        <f t="shared" si="15"/>
        <v>176675.10439814016</v>
      </c>
      <c r="CC19" s="201">
        <f t="shared" si="15"/>
        <v>178576.05864505126</v>
      </c>
      <c r="CD19" s="201">
        <f t="shared" si="15"/>
        <v>180477.01289196234</v>
      </c>
      <c r="CE19" s="201">
        <f t="shared" si="15"/>
        <v>182377.96713887341</v>
      </c>
      <c r="CF19" s="201">
        <f t="shared" si="15"/>
        <v>184278.92138578449</v>
      </c>
      <c r="CG19" s="201">
        <f t="shared" si="15"/>
        <v>186179.87563269559</v>
      </c>
      <c r="CH19" s="201">
        <f t="shared" si="15"/>
        <v>188080.82987960667</v>
      </c>
      <c r="CI19" s="201">
        <f t="shared" si="15"/>
        <v>189981.78412651774</v>
      </c>
      <c r="CJ19" s="201">
        <f t="shared" si="15"/>
        <v>191882.73837342882</v>
      </c>
      <c r="CK19" s="201">
        <f t="shared" si="15"/>
        <v>193783.69262033992</v>
      </c>
      <c r="CL19" s="201">
        <f t="shared" si="15"/>
        <v>195684.64686725099</v>
      </c>
      <c r="CM19" s="201">
        <f t="shared" si="15"/>
        <v>197585.60111416207</v>
      </c>
      <c r="CN19" s="201">
        <f t="shared" si="15"/>
        <v>199486.55536107317</v>
      </c>
      <c r="CO19" s="201">
        <f t="shared" si="15"/>
        <v>201387.50960798425</v>
      </c>
      <c r="CP19" s="201">
        <f t="shared" si="15"/>
        <v>203288.46385489532</v>
      </c>
      <c r="CQ19" s="201">
        <f t="shared" si="15"/>
        <v>205189.41810180643</v>
      </c>
      <c r="CR19" s="201">
        <f t="shared" si="15"/>
        <v>207090.3723487175</v>
      </c>
      <c r="CS19" s="201">
        <f t="shared" si="15"/>
        <v>208991.32659562858</v>
      </c>
      <c r="CT19" s="201">
        <f t="shared" si="15"/>
        <v>210892.28084253965</v>
      </c>
      <c r="CU19" s="201" t="str">
        <f t="shared" si="15"/>
        <v/>
      </c>
      <c r="CV19" s="201" t="str">
        <f t="shared" si="15"/>
        <v/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20</v>
      </c>
      <c r="C22" s="205">
        <f>C2*100</f>
        <v>27</v>
      </c>
      <c r="D22" s="205">
        <f>D2*100</f>
        <v>38</v>
      </c>
      <c r="E22" s="205">
        <f>E2*100</f>
        <v>15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20</v>
      </c>
      <c r="C23" s="206">
        <f>SUM($B22:C22)</f>
        <v>47</v>
      </c>
      <c r="D23" s="206">
        <f>SUM($B22:D22)</f>
        <v>85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10</v>
      </c>
      <c r="C24" s="208">
        <f>B23+(C23-B23)/2</f>
        <v>33.5</v>
      </c>
      <c r="D24" s="208">
        <f>C23+(D23-C23)/2</f>
        <v>66</v>
      </c>
      <c r="E24" s="208">
        <f>D23+(E23-D23)/2</f>
        <v>92.5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3737.4795715132113</v>
      </c>
      <c r="C25" s="203">
        <f>Income!C72</f>
        <v>3562.539139034282</v>
      </c>
      <c r="D25" s="203">
        <f>Income!D72</f>
        <v>5544.0517802595668</v>
      </c>
      <c r="E25" s="203">
        <f>Income!E72</f>
        <v>9195.8994440494371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3737.4795715132113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3737.4795715132113</v>
      </c>
      <c r="H25" s="210">
        <f t="shared" si="16"/>
        <v>3737.4795715132113</v>
      </c>
      <c r="I25" s="210">
        <f t="shared" si="16"/>
        <v>3737.4795715132113</v>
      </c>
      <c r="J25" s="210">
        <f t="shared" si="16"/>
        <v>3737.4795715132113</v>
      </c>
      <c r="K25" s="210">
        <f t="shared" si="16"/>
        <v>3737.4795715132113</v>
      </c>
      <c r="L25" s="210">
        <f t="shared" si="16"/>
        <v>3737.4795715132113</v>
      </c>
      <c r="M25" s="210">
        <f t="shared" si="16"/>
        <v>3737.4795715132113</v>
      </c>
      <c r="N25" s="210">
        <f t="shared" si="16"/>
        <v>3737.4795715132113</v>
      </c>
      <c r="O25" s="210">
        <f t="shared" si="16"/>
        <v>3737.4795715132113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3737.4795715132113</v>
      </c>
      <c r="Q25" s="210">
        <f t="shared" si="17"/>
        <v>3730.0352977907037</v>
      </c>
      <c r="R25" s="210">
        <f t="shared" si="17"/>
        <v>3722.591024068196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3715.1467503456884</v>
      </c>
      <c r="T25" s="210">
        <f t="shared" si="17"/>
        <v>3707.7024766231807</v>
      </c>
      <c r="U25" s="210">
        <f t="shared" si="17"/>
        <v>3700.258202900673</v>
      </c>
      <c r="V25" s="210">
        <f t="shared" si="17"/>
        <v>3692.8139291781654</v>
      </c>
      <c r="W25" s="210">
        <f t="shared" si="17"/>
        <v>3685.3696554556577</v>
      </c>
      <c r="X25" s="210">
        <f t="shared" si="17"/>
        <v>3677.9253817331505</v>
      </c>
      <c r="Y25" s="210">
        <f t="shared" si="17"/>
        <v>3670.4811080106429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3663.0368342881352</v>
      </c>
      <c r="AA25" s="210">
        <f t="shared" si="18"/>
        <v>3655.5925605656275</v>
      </c>
      <c r="AB25" s="210">
        <f t="shared" si="18"/>
        <v>3648.1482868431199</v>
      </c>
      <c r="AC25" s="210">
        <f t="shared" si="18"/>
        <v>3640.7040131206122</v>
      </c>
      <c r="AD25" s="210">
        <f t="shared" si="18"/>
        <v>3633.2597393981046</v>
      </c>
      <c r="AE25" s="210">
        <f t="shared" si="18"/>
        <v>3625.8154656755969</v>
      </c>
      <c r="AF25" s="210">
        <f t="shared" si="18"/>
        <v>3618.3711919530892</v>
      </c>
      <c r="AG25" s="210">
        <f t="shared" si="18"/>
        <v>3610.9269182305816</v>
      </c>
      <c r="AH25" s="210">
        <f t="shared" si="18"/>
        <v>3603.4826445080739</v>
      </c>
      <c r="AI25" s="210">
        <f t="shared" si="18"/>
        <v>3596.0383707855663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3588.5940970630586</v>
      </c>
      <c r="AK25" s="210">
        <f t="shared" si="19"/>
        <v>3581.1498233405509</v>
      </c>
      <c r="AL25" s="210">
        <f t="shared" si="19"/>
        <v>3573.7055496180433</v>
      </c>
      <c r="AM25" s="210">
        <f t="shared" si="19"/>
        <v>3566.2612758955356</v>
      </c>
      <c r="AN25" s="210">
        <f t="shared" si="19"/>
        <v>3593.0239488992866</v>
      </c>
      <c r="AO25" s="210">
        <f t="shared" si="19"/>
        <v>3653.9935686292952</v>
      </c>
      <c r="AP25" s="210">
        <f t="shared" si="19"/>
        <v>3714.9631883593038</v>
      </c>
      <c r="AQ25" s="210">
        <f t="shared" si="19"/>
        <v>3775.9328080893129</v>
      </c>
      <c r="AR25" s="210">
        <f t="shared" si="19"/>
        <v>3836.9024278193215</v>
      </c>
      <c r="AS25" s="210">
        <f t="shared" si="19"/>
        <v>3897.8720475493301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3958.8416672793392</v>
      </c>
      <c r="AU25" s="210">
        <f t="shared" si="20"/>
        <v>4019.8112870093478</v>
      </c>
      <c r="AV25" s="210">
        <f t="shared" si="20"/>
        <v>4080.7809067393564</v>
      </c>
      <c r="AW25" s="210">
        <f t="shared" si="20"/>
        <v>4141.7505264693655</v>
      </c>
      <c r="AX25" s="210">
        <f t="shared" si="20"/>
        <v>4202.7201461993736</v>
      </c>
      <c r="AY25" s="210">
        <f t="shared" si="20"/>
        <v>4263.6897659293827</v>
      </c>
      <c r="AZ25" s="210">
        <f t="shared" si="20"/>
        <v>4324.6593856593918</v>
      </c>
      <c r="BA25" s="210">
        <f t="shared" si="20"/>
        <v>4385.6290053893999</v>
      </c>
      <c r="BB25" s="210">
        <f t="shared" si="20"/>
        <v>4446.598625119409</v>
      </c>
      <c r="BC25" s="210">
        <f t="shared" si="20"/>
        <v>4507.5682448494181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4568.5378645794262</v>
      </c>
      <c r="BE25" s="210">
        <f t="shared" si="21"/>
        <v>4629.5074843094353</v>
      </c>
      <c r="BF25" s="210">
        <f t="shared" si="21"/>
        <v>4690.4771040394444</v>
      </c>
      <c r="BG25" s="210">
        <f t="shared" si="21"/>
        <v>4751.4467237694525</v>
      </c>
      <c r="BH25" s="210">
        <f t="shared" si="21"/>
        <v>4812.4163434994616</v>
      </c>
      <c r="BI25" s="210">
        <f t="shared" si="21"/>
        <v>4873.3859632294707</v>
      </c>
      <c r="BJ25" s="210">
        <f t="shared" si="21"/>
        <v>4934.3555829594789</v>
      </c>
      <c r="BK25" s="210">
        <f t="shared" si="21"/>
        <v>4995.3252026894879</v>
      </c>
      <c r="BL25" s="210">
        <f t="shared" si="21"/>
        <v>5056.294822419497</v>
      </c>
      <c r="BM25" s="210">
        <f t="shared" si="21"/>
        <v>5117.2644421495061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5178.2340618795142</v>
      </c>
      <c r="BO25" s="210">
        <f t="shared" si="22"/>
        <v>5239.2036816095233</v>
      </c>
      <c r="BP25" s="210">
        <f t="shared" si="22"/>
        <v>5300.1733013395315</v>
      </c>
      <c r="BQ25" s="210">
        <f t="shared" si="22"/>
        <v>5361.1429210695405</v>
      </c>
      <c r="BR25" s="210">
        <f t="shared" si="22"/>
        <v>5422.1125407995496</v>
      </c>
      <c r="BS25" s="210">
        <f t="shared" si="22"/>
        <v>5483.0821605295578</v>
      </c>
      <c r="BT25" s="210">
        <f t="shared" si="22"/>
        <v>5544.0517802595668</v>
      </c>
      <c r="BU25" s="210">
        <f t="shared" si="22"/>
        <v>5681.8573524780522</v>
      </c>
      <c r="BV25" s="210">
        <f t="shared" si="22"/>
        <v>5819.6629246965385</v>
      </c>
      <c r="BW25" s="210">
        <f t="shared" si="22"/>
        <v>5957.4684969150239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6095.2740691335093</v>
      </c>
      <c r="BY25" s="210">
        <f t="shared" si="23"/>
        <v>6233.0796413519947</v>
      </c>
      <c r="BZ25" s="210">
        <f t="shared" si="23"/>
        <v>6370.885213570481</v>
      </c>
      <c r="CA25" s="210">
        <f t="shared" si="23"/>
        <v>6508.6907857889664</v>
      </c>
      <c r="CB25" s="210">
        <f t="shared" si="23"/>
        <v>6646.4963580074527</v>
      </c>
      <c r="CC25" s="210">
        <f t="shared" si="23"/>
        <v>6784.3019302259381</v>
      </c>
      <c r="CD25" s="210">
        <f t="shared" si="23"/>
        <v>6922.1075024444235</v>
      </c>
      <c r="CE25" s="210">
        <f t="shared" si="23"/>
        <v>7059.9130746629089</v>
      </c>
      <c r="CF25" s="210">
        <f t="shared" si="23"/>
        <v>7197.7186468813943</v>
      </c>
      <c r="CG25" s="210">
        <f t="shared" si="23"/>
        <v>7335.5242190998806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7473.329791318366</v>
      </c>
      <c r="CI25" s="210">
        <f t="shared" si="24"/>
        <v>7611.1353635368523</v>
      </c>
      <c r="CJ25" s="210">
        <f t="shared" si="24"/>
        <v>7748.9409357553377</v>
      </c>
      <c r="CK25" s="210">
        <f t="shared" si="24"/>
        <v>7886.7465079738231</v>
      </c>
      <c r="CL25" s="210">
        <f t="shared" si="24"/>
        <v>8024.5520801923085</v>
      </c>
      <c r="CM25" s="210">
        <f t="shared" si="24"/>
        <v>8162.3576524107948</v>
      </c>
      <c r="CN25" s="210">
        <f t="shared" si="24"/>
        <v>8300.1632246292793</v>
      </c>
      <c r="CO25" s="210">
        <f t="shared" si="24"/>
        <v>8437.9687968477665</v>
      </c>
      <c r="CP25" s="210">
        <f t="shared" si="24"/>
        <v>8575.7743690662519</v>
      </c>
      <c r="CQ25" s="210">
        <f t="shared" si="24"/>
        <v>8713.5799412847373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8851.3855135032227</v>
      </c>
      <c r="CS25" s="210">
        <f t="shared" si="25"/>
        <v>8989.1910857217081</v>
      </c>
      <c r="CT25" s="210">
        <f t="shared" si="25"/>
        <v>9126.9966579401935</v>
      </c>
      <c r="CU25" s="210">
        <f t="shared" si="25"/>
        <v>9195.8994440494371</v>
      </c>
      <c r="CV25" s="210">
        <f t="shared" si="25"/>
        <v>9195.8994440494371</v>
      </c>
      <c r="CW25" s="210">
        <f t="shared" si="25"/>
        <v>9195.8994440494371</v>
      </c>
      <c r="CX25" s="210">
        <f t="shared" si="25"/>
        <v>9195.8994440494371</v>
      </c>
      <c r="CY25" s="210">
        <f t="shared" si="25"/>
        <v>9195.8994440494371</v>
      </c>
      <c r="CZ25" s="210">
        <f t="shared" si="25"/>
        <v>9195.8994440494371</v>
      </c>
      <c r="DA25" s="210">
        <f t="shared" si="25"/>
        <v>9195.8994440494371</v>
      </c>
    </row>
    <row r="26" spans="1:105">
      <c r="A26" s="201" t="str">
        <f>Income!A73</f>
        <v>Own crops sold</v>
      </c>
      <c r="B26" s="203">
        <f>Income!B73</f>
        <v>373.34766535125414</v>
      </c>
      <c r="C26" s="203">
        <f>Income!C73</f>
        <v>224.00859921075249</v>
      </c>
      <c r="D26" s="203">
        <f>Income!D73</f>
        <v>0</v>
      </c>
      <c r="E26" s="203">
        <f>Income!E73</f>
        <v>27030.370971430802</v>
      </c>
      <c r="F26" s="210">
        <f t="shared" si="16"/>
        <v>373.34766535125414</v>
      </c>
      <c r="G26" s="210">
        <f t="shared" si="16"/>
        <v>373.34766535125414</v>
      </c>
      <c r="H26" s="210">
        <f t="shared" si="16"/>
        <v>373.34766535125414</v>
      </c>
      <c r="I26" s="210">
        <f t="shared" si="16"/>
        <v>373.34766535125414</v>
      </c>
      <c r="J26" s="210">
        <f t="shared" si="16"/>
        <v>373.34766535125414</v>
      </c>
      <c r="K26" s="210">
        <f t="shared" si="16"/>
        <v>373.34766535125414</v>
      </c>
      <c r="L26" s="210">
        <f t="shared" si="16"/>
        <v>373.34766535125414</v>
      </c>
      <c r="M26" s="210">
        <f t="shared" si="16"/>
        <v>373.34766535125414</v>
      </c>
      <c r="N26" s="210">
        <f t="shared" si="16"/>
        <v>373.34766535125414</v>
      </c>
      <c r="O26" s="210">
        <f t="shared" si="16"/>
        <v>373.34766535125414</v>
      </c>
      <c r="P26" s="210">
        <f t="shared" si="17"/>
        <v>373.34766535125414</v>
      </c>
      <c r="Q26" s="210">
        <f t="shared" si="17"/>
        <v>366.99281147293493</v>
      </c>
      <c r="R26" s="210">
        <f t="shared" si="17"/>
        <v>360.63795759461573</v>
      </c>
      <c r="S26" s="210">
        <f t="shared" si="17"/>
        <v>354.28310371629647</v>
      </c>
      <c r="T26" s="210">
        <f t="shared" si="17"/>
        <v>347.92824983797726</v>
      </c>
      <c r="U26" s="210">
        <f t="shared" si="17"/>
        <v>341.57339595965806</v>
      </c>
      <c r="V26" s="210">
        <f t="shared" si="17"/>
        <v>335.2185420813388</v>
      </c>
      <c r="W26" s="210">
        <f t="shared" si="17"/>
        <v>328.86368820301959</v>
      </c>
      <c r="X26" s="210">
        <f t="shared" si="17"/>
        <v>322.50883432470039</v>
      </c>
      <c r="Y26" s="210">
        <f t="shared" si="17"/>
        <v>316.15398044638118</v>
      </c>
      <c r="Z26" s="210">
        <f t="shared" si="18"/>
        <v>309.79912656806192</v>
      </c>
      <c r="AA26" s="210">
        <f t="shared" si="18"/>
        <v>303.44427268974272</v>
      </c>
      <c r="AB26" s="210">
        <f t="shared" si="18"/>
        <v>297.08941881142351</v>
      </c>
      <c r="AC26" s="210">
        <f t="shared" si="18"/>
        <v>290.73456493310431</v>
      </c>
      <c r="AD26" s="210">
        <f t="shared" si="18"/>
        <v>284.37971105478505</v>
      </c>
      <c r="AE26" s="210">
        <f t="shared" si="18"/>
        <v>278.02485717646584</v>
      </c>
      <c r="AF26" s="210">
        <f t="shared" si="18"/>
        <v>271.67000329814664</v>
      </c>
      <c r="AG26" s="210">
        <f t="shared" si="18"/>
        <v>265.31514941982743</v>
      </c>
      <c r="AH26" s="210">
        <f t="shared" si="18"/>
        <v>258.96029554150817</v>
      </c>
      <c r="AI26" s="210">
        <f t="shared" si="18"/>
        <v>252.60544166318897</v>
      </c>
      <c r="AJ26" s="210">
        <f t="shared" si="19"/>
        <v>246.25058778486977</v>
      </c>
      <c r="AK26" s="210">
        <f t="shared" si="19"/>
        <v>239.89573390655053</v>
      </c>
      <c r="AL26" s="210">
        <f t="shared" si="19"/>
        <v>233.54088002823133</v>
      </c>
      <c r="AM26" s="210">
        <f t="shared" si="19"/>
        <v>227.1860261499121</v>
      </c>
      <c r="AN26" s="210">
        <f t="shared" si="19"/>
        <v>220.5623130690486</v>
      </c>
      <c r="AO26" s="210">
        <f t="shared" si="19"/>
        <v>213.66974078564084</v>
      </c>
      <c r="AP26" s="210">
        <f t="shared" si="19"/>
        <v>206.77716850223308</v>
      </c>
      <c r="AQ26" s="210">
        <f t="shared" si="19"/>
        <v>199.88459621882529</v>
      </c>
      <c r="AR26" s="210">
        <f t="shared" si="19"/>
        <v>192.99202393541754</v>
      </c>
      <c r="AS26" s="210">
        <f t="shared" si="19"/>
        <v>186.09945165200978</v>
      </c>
      <c r="AT26" s="210">
        <f t="shared" si="20"/>
        <v>179.20687936860199</v>
      </c>
      <c r="AU26" s="210">
        <f t="shared" si="20"/>
        <v>172.31430708519423</v>
      </c>
      <c r="AV26" s="210">
        <f t="shared" si="20"/>
        <v>165.42173480178644</v>
      </c>
      <c r="AW26" s="210">
        <f t="shared" si="20"/>
        <v>158.52916251837868</v>
      </c>
      <c r="AX26" s="210">
        <f t="shared" si="20"/>
        <v>151.63659023497092</v>
      </c>
      <c r="AY26" s="210">
        <f t="shared" si="20"/>
        <v>144.74401795156314</v>
      </c>
      <c r="AZ26" s="210">
        <f t="shared" si="20"/>
        <v>137.85144566815538</v>
      </c>
      <c r="BA26" s="210">
        <f t="shared" si="20"/>
        <v>130.95887338474762</v>
      </c>
      <c r="BB26" s="210">
        <f t="shared" si="20"/>
        <v>124.06630110133985</v>
      </c>
      <c r="BC26" s="210">
        <f t="shared" si="20"/>
        <v>117.17372881793207</v>
      </c>
      <c r="BD26" s="210">
        <f t="shared" si="21"/>
        <v>110.2811565345243</v>
      </c>
      <c r="BE26" s="210">
        <f t="shared" si="21"/>
        <v>103.38858425111654</v>
      </c>
      <c r="BF26" s="210">
        <f t="shared" si="21"/>
        <v>96.496011967708768</v>
      </c>
      <c r="BG26" s="210">
        <f t="shared" si="21"/>
        <v>89.603439684301009</v>
      </c>
      <c r="BH26" s="210">
        <f t="shared" si="21"/>
        <v>82.71086740089325</v>
      </c>
      <c r="BI26" s="210">
        <f t="shared" si="21"/>
        <v>75.818295117485462</v>
      </c>
      <c r="BJ26" s="210">
        <f t="shared" si="21"/>
        <v>68.925722834077703</v>
      </c>
      <c r="BK26" s="210">
        <f t="shared" si="21"/>
        <v>62.033150550669944</v>
      </c>
      <c r="BL26" s="210">
        <f t="shared" si="21"/>
        <v>55.140578267262129</v>
      </c>
      <c r="BM26" s="210">
        <f t="shared" si="21"/>
        <v>48.24800598385437</v>
      </c>
      <c r="BN26" s="210">
        <f t="shared" si="22"/>
        <v>41.355433700446611</v>
      </c>
      <c r="BO26" s="210">
        <f t="shared" si="22"/>
        <v>34.462861417038823</v>
      </c>
      <c r="BP26" s="210">
        <f t="shared" si="22"/>
        <v>27.570289133631064</v>
      </c>
      <c r="BQ26" s="210">
        <f t="shared" si="22"/>
        <v>20.677716850223305</v>
      </c>
      <c r="BR26" s="210">
        <f t="shared" si="22"/>
        <v>13.785144566815546</v>
      </c>
      <c r="BS26" s="210">
        <f t="shared" si="22"/>
        <v>6.892572283407759</v>
      </c>
      <c r="BT26" s="210">
        <f t="shared" si="22"/>
        <v>0</v>
      </c>
      <c r="BU26" s="210">
        <f t="shared" si="22"/>
        <v>1020.0139989219171</v>
      </c>
      <c r="BV26" s="210">
        <f t="shared" si="22"/>
        <v>2040.0279978438341</v>
      </c>
      <c r="BW26" s="210">
        <f t="shared" si="22"/>
        <v>3060.0419967657513</v>
      </c>
      <c r="BX26" s="210">
        <f t="shared" si="23"/>
        <v>4080.0559956876682</v>
      </c>
      <c r="BY26" s="210">
        <f t="shared" si="23"/>
        <v>5100.0699946095856</v>
      </c>
      <c r="BZ26" s="210">
        <f t="shared" si="23"/>
        <v>6120.0839935315025</v>
      </c>
      <c r="CA26" s="210">
        <f t="shared" si="23"/>
        <v>7140.0979924534204</v>
      </c>
      <c r="CB26" s="210">
        <f t="shared" si="23"/>
        <v>8160.1119913753364</v>
      </c>
      <c r="CC26" s="210">
        <f t="shared" si="23"/>
        <v>9180.1259902972524</v>
      </c>
      <c r="CD26" s="210">
        <f t="shared" si="23"/>
        <v>10200.139989219171</v>
      </c>
      <c r="CE26" s="210">
        <f t="shared" si="23"/>
        <v>11220.153988141088</v>
      </c>
      <c r="CF26" s="210">
        <f t="shared" si="23"/>
        <v>12240.167987063005</v>
      </c>
      <c r="CG26" s="210">
        <f t="shared" si="23"/>
        <v>13260.18198598492</v>
      </c>
      <c r="CH26" s="210">
        <f t="shared" si="24"/>
        <v>14280.195984906841</v>
      </c>
      <c r="CI26" s="210">
        <f t="shared" si="24"/>
        <v>15300.209983828756</v>
      </c>
      <c r="CJ26" s="210">
        <f t="shared" si="24"/>
        <v>16320.223982750673</v>
      </c>
      <c r="CK26" s="210">
        <f t="shared" si="24"/>
        <v>17340.237981672592</v>
      </c>
      <c r="CL26" s="210">
        <f t="shared" si="24"/>
        <v>18360.251980594505</v>
      </c>
      <c r="CM26" s="210">
        <f t="shared" si="24"/>
        <v>19380.265979516425</v>
      </c>
      <c r="CN26" s="210">
        <f t="shared" si="24"/>
        <v>20400.279978438342</v>
      </c>
      <c r="CO26" s="210">
        <f t="shared" si="24"/>
        <v>21420.293977360259</v>
      </c>
      <c r="CP26" s="210">
        <f t="shared" si="24"/>
        <v>22440.307976282176</v>
      </c>
      <c r="CQ26" s="210">
        <f t="shared" si="24"/>
        <v>23460.321975204093</v>
      </c>
      <c r="CR26" s="210">
        <f t="shared" si="25"/>
        <v>24480.33597412601</v>
      </c>
      <c r="CS26" s="210">
        <f t="shared" si="25"/>
        <v>25500.349973047927</v>
      </c>
      <c r="CT26" s="210">
        <f t="shared" si="25"/>
        <v>26520.36397196984</v>
      </c>
      <c r="CU26" s="210">
        <f t="shared" si="25"/>
        <v>27030.370971430802</v>
      </c>
      <c r="CV26" s="210">
        <f t="shared" si="25"/>
        <v>27030.370971430802</v>
      </c>
      <c r="CW26" s="210">
        <f t="shared" si="25"/>
        <v>27030.370971430802</v>
      </c>
      <c r="CX26" s="210">
        <f t="shared" si="25"/>
        <v>27030.370971430802</v>
      </c>
      <c r="CY26" s="210">
        <f t="shared" si="25"/>
        <v>27030.370971430802</v>
      </c>
      <c r="CZ26" s="210">
        <f t="shared" si="25"/>
        <v>27030.370971430802</v>
      </c>
      <c r="DA26" s="210">
        <f t="shared" si="25"/>
        <v>27030.370971430802</v>
      </c>
    </row>
    <row r="27" spans="1:105">
      <c r="A27" s="201" t="str">
        <f>Income!A74</f>
        <v>Animal products consumed</v>
      </c>
      <c r="B27" s="203">
        <f>Income!B74</f>
        <v>1102.7158118769594</v>
      </c>
      <c r="C27" s="203">
        <f>Income!C74</f>
        <v>1342.7286597552636</v>
      </c>
      <c r="D27" s="203">
        <f>Income!D74</f>
        <v>3960.4796259837021</v>
      </c>
      <c r="E27" s="203">
        <f>Income!E74</f>
        <v>7276.1772839393134</v>
      </c>
      <c r="F27" s="210">
        <f t="shared" si="16"/>
        <v>1102.7158118769594</v>
      </c>
      <c r="G27" s="210">
        <f t="shared" si="16"/>
        <v>1102.7158118769594</v>
      </c>
      <c r="H27" s="210">
        <f t="shared" si="16"/>
        <v>1102.7158118769594</v>
      </c>
      <c r="I27" s="210">
        <f t="shared" si="16"/>
        <v>1102.7158118769594</v>
      </c>
      <c r="J27" s="210">
        <f t="shared" si="16"/>
        <v>1102.7158118769594</v>
      </c>
      <c r="K27" s="210">
        <f t="shared" si="16"/>
        <v>1102.7158118769594</v>
      </c>
      <c r="L27" s="210">
        <f t="shared" si="16"/>
        <v>1102.7158118769594</v>
      </c>
      <c r="M27" s="210">
        <f t="shared" si="16"/>
        <v>1102.7158118769594</v>
      </c>
      <c r="N27" s="210">
        <f t="shared" si="16"/>
        <v>1102.7158118769594</v>
      </c>
      <c r="O27" s="210">
        <f t="shared" si="16"/>
        <v>1102.7158118769594</v>
      </c>
      <c r="P27" s="210">
        <f t="shared" si="17"/>
        <v>1102.7158118769594</v>
      </c>
      <c r="Q27" s="210">
        <f t="shared" si="17"/>
        <v>1112.9291245526319</v>
      </c>
      <c r="R27" s="210">
        <f t="shared" si="17"/>
        <v>1123.1424372283045</v>
      </c>
      <c r="S27" s="210">
        <f t="shared" si="17"/>
        <v>1133.3557499039769</v>
      </c>
      <c r="T27" s="210">
        <f t="shared" si="17"/>
        <v>1143.5690625796494</v>
      </c>
      <c r="U27" s="210">
        <f t="shared" si="17"/>
        <v>1153.782375255322</v>
      </c>
      <c r="V27" s="210">
        <f t="shared" si="17"/>
        <v>1163.9956879309946</v>
      </c>
      <c r="W27" s="210">
        <f t="shared" si="17"/>
        <v>1174.2090006066669</v>
      </c>
      <c r="X27" s="210">
        <f t="shared" si="17"/>
        <v>1184.4223132823395</v>
      </c>
      <c r="Y27" s="210">
        <f t="shared" si="17"/>
        <v>1194.635625958012</v>
      </c>
      <c r="Z27" s="210">
        <f t="shared" si="18"/>
        <v>1204.8489386336846</v>
      </c>
      <c r="AA27" s="210">
        <f t="shared" si="18"/>
        <v>1215.0622513093572</v>
      </c>
      <c r="AB27" s="210">
        <f t="shared" si="18"/>
        <v>1225.2755639850295</v>
      </c>
      <c r="AC27" s="210">
        <f t="shared" si="18"/>
        <v>1235.4888766607021</v>
      </c>
      <c r="AD27" s="210">
        <f t="shared" si="18"/>
        <v>1245.7021893363747</v>
      </c>
      <c r="AE27" s="210">
        <f t="shared" si="18"/>
        <v>1255.9155020120472</v>
      </c>
      <c r="AF27" s="210">
        <f t="shared" si="18"/>
        <v>1266.1288146877198</v>
      </c>
      <c r="AG27" s="210">
        <f t="shared" si="18"/>
        <v>1276.3421273633921</v>
      </c>
      <c r="AH27" s="210">
        <f t="shared" si="18"/>
        <v>1286.5554400390647</v>
      </c>
      <c r="AI27" s="210">
        <f t="shared" si="18"/>
        <v>1296.7687527147373</v>
      </c>
      <c r="AJ27" s="210">
        <f t="shared" si="19"/>
        <v>1306.9820653904098</v>
      </c>
      <c r="AK27" s="210">
        <f t="shared" si="19"/>
        <v>1317.1953780660824</v>
      </c>
      <c r="AL27" s="210">
        <f t="shared" si="19"/>
        <v>1327.4086907417548</v>
      </c>
      <c r="AM27" s="210">
        <f t="shared" si="19"/>
        <v>1337.6220034174273</v>
      </c>
      <c r="AN27" s="210">
        <f t="shared" si="19"/>
        <v>1383.0017515433933</v>
      </c>
      <c r="AO27" s="210">
        <f t="shared" si="19"/>
        <v>1463.5479351196532</v>
      </c>
      <c r="AP27" s="210">
        <f t="shared" si="19"/>
        <v>1544.0941186959128</v>
      </c>
      <c r="AQ27" s="210">
        <f t="shared" si="19"/>
        <v>1624.6403022721724</v>
      </c>
      <c r="AR27" s="210">
        <f t="shared" si="19"/>
        <v>1705.1864858484321</v>
      </c>
      <c r="AS27" s="210">
        <f t="shared" si="19"/>
        <v>1785.7326694246917</v>
      </c>
      <c r="AT27" s="210">
        <f t="shared" si="20"/>
        <v>1866.2788530009511</v>
      </c>
      <c r="AU27" s="210">
        <f t="shared" si="20"/>
        <v>1946.825036577211</v>
      </c>
      <c r="AV27" s="210">
        <f t="shared" si="20"/>
        <v>2027.3712201534704</v>
      </c>
      <c r="AW27" s="210">
        <f t="shared" si="20"/>
        <v>2107.9174037297303</v>
      </c>
      <c r="AX27" s="210">
        <f t="shared" si="20"/>
        <v>2188.4635873059897</v>
      </c>
      <c r="AY27" s="210">
        <f t="shared" si="20"/>
        <v>2269.0097708822495</v>
      </c>
      <c r="AZ27" s="210">
        <f t="shared" si="20"/>
        <v>2349.5559544585089</v>
      </c>
      <c r="BA27" s="210">
        <f t="shared" si="20"/>
        <v>2430.1021380347688</v>
      </c>
      <c r="BB27" s="210">
        <f t="shared" si="20"/>
        <v>2510.6483216110282</v>
      </c>
      <c r="BC27" s="210">
        <f t="shared" si="20"/>
        <v>2591.1945051872881</v>
      </c>
      <c r="BD27" s="210">
        <f t="shared" si="21"/>
        <v>2671.740688763548</v>
      </c>
      <c r="BE27" s="210">
        <f t="shared" si="21"/>
        <v>2752.2868723398074</v>
      </c>
      <c r="BF27" s="210">
        <f t="shared" si="21"/>
        <v>2832.8330559160668</v>
      </c>
      <c r="BG27" s="210">
        <f t="shared" si="21"/>
        <v>2913.3792394923266</v>
      </c>
      <c r="BH27" s="210">
        <f t="shared" si="21"/>
        <v>2993.9254230685865</v>
      </c>
      <c r="BI27" s="210">
        <f t="shared" si="21"/>
        <v>3074.4716066448459</v>
      </c>
      <c r="BJ27" s="210">
        <f t="shared" si="21"/>
        <v>3155.0177902211053</v>
      </c>
      <c r="BK27" s="210">
        <f t="shared" si="21"/>
        <v>3235.5639737973652</v>
      </c>
      <c r="BL27" s="210">
        <f t="shared" si="21"/>
        <v>3316.110157373625</v>
      </c>
      <c r="BM27" s="210">
        <f t="shared" si="21"/>
        <v>3396.6563409498849</v>
      </c>
      <c r="BN27" s="210">
        <f t="shared" si="22"/>
        <v>3477.2025245261439</v>
      </c>
      <c r="BO27" s="210">
        <f t="shared" si="22"/>
        <v>3557.7487081024037</v>
      </c>
      <c r="BP27" s="210">
        <f t="shared" si="22"/>
        <v>3638.2948916786636</v>
      </c>
      <c r="BQ27" s="210">
        <f t="shared" si="22"/>
        <v>3718.8410752549225</v>
      </c>
      <c r="BR27" s="210">
        <f t="shared" si="22"/>
        <v>3799.3872588311824</v>
      </c>
      <c r="BS27" s="210">
        <f t="shared" si="22"/>
        <v>3879.9334424074423</v>
      </c>
      <c r="BT27" s="210">
        <f t="shared" si="22"/>
        <v>3960.4796259837021</v>
      </c>
      <c r="BU27" s="210">
        <f t="shared" si="22"/>
        <v>4085.6002923216497</v>
      </c>
      <c r="BV27" s="210">
        <f t="shared" si="22"/>
        <v>4210.7209586595973</v>
      </c>
      <c r="BW27" s="210">
        <f t="shared" si="22"/>
        <v>4335.8416249975453</v>
      </c>
      <c r="BX27" s="210">
        <f t="shared" si="23"/>
        <v>4460.9622913354924</v>
      </c>
      <c r="BY27" s="210">
        <f t="shared" si="23"/>
        <v>4586.0829576734404</v>
      </c>
      <c r="BZ27" s="210">
        <f t="shared" si="23"/>
        <v>4711.2036240113875</v>
      </c>
      <c r="CA27" s="210">
        <f t="shared" si="23"/>
        <v>4836.3242903493356</v>
      </c>
      <c r="CB27" s="210">
        <f t="shared" si="23"/>
        <v>4961.4449566872827</v>
      </c>
      <c r="CC27" s="210">
        <f t="shared" si="23"/>
        <v>5086.5656230252307</v>
      </c>
      <c r="CD27" s="210">
        <f t="shared" si="23"/>
        <v>5211.6862893631778</v>
      </c>
      <c r="CE27" s="210">
        <f t="shared" si="23"/>
        <v>5336.8069557011258</v>
      </c>
      <c r="CF27" s="210">
        <f t="shared" si="23"/>
        <v>5461.927622039073</v>
      </c>
      <c r="CG27" s="210">
        <f t="shared" si="23"/>
        <v>5587.048288377021</v>
      </c>
      <c r="CH27" s="210">
        <f t="shared" si="24"/>
        <v>5712.168954714969</v>
      </c>
      <c r="CI27" s="210">
        <f t="shared" si="24"/>
        <v>5837.2896210529161</v>
      </c>
      <c r="CJ27" s="210">
        <f t="shared" si="24"/>
        <v>5962.4102873908632</v>
      </c>
      <c r="CK27" s="210">
        <f t="shared" si="24"/>
        <v>6087.5309537288113</v>
      </c>
      <c r="CL27" s="210">
        <f t="shared" si="24"/>
        <v>6212.6516200667593</v>
      </c>
      <c r="CM27" s="210">
        <f t="shared" si="24"/>
        <v>6337.7722864047064</v>
      </c>
      <c r="CN27" s="210">
        <f t="shared" si="24"/>
        <v>6462.8929527426535</v>
      </c>
      <c r="CO27" s="210">
        <f t="shared" si="24"/>
        <v>6588.0136190806024</v>
      </c>
      <c r="CP27" s="210">
        <f t="shared" si="24"/>
        <v>6713.1342854185496</v>
      </c>
      <c r="CQ27" s="210">
        <f t="shared" si="24"/>
        <v>6838.2549517564967</v>
      </c>
      <c r="CR27" s="210">
        <f t="shared" si="25"/>
        <v>6963.3756180944447</v>
      </c>
      <c r="CS27" s="210">
        <f t="shared" si="25"/>
        <v>7088.4962844323927</v>
      </c>
      <c r="CT27" s="210">
        <f t="shared" si="25"/>
        <v>7213.6169507703398</v>
      </c>
      <c r="CU27" s="210">
        <f t="shared" si="25"/>
        <v>7276.1772839393134</v>
      </c>
      <c r="CV27" s="210">
        <f t="shared" si="25"/>
        <v>7276.1772839393134</v>
      </c>
      <c r="CW27" s="210">
        <f t="shared" si="25"/>
        <v>7276.1772839393134</v>
      </c>
      <c r="CX27" s="210">
        <f t="shared" si="25"/>
        <v>7276.1772839393134</v>
      </c>
      <c r="CY27" s="210">
        <f t="shared" si="25"/>
        <v>7276.1772839393134</v>
      </c>
      <c r="CZ27" s="210">
        <f t="shared" si="25"/>
        <v>7276.1772839393134</v>
      </c>
      <c r="DA27" s="210">
        <f t="shared" si="25"/>
        <v>7276.1772839393134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1400.053745067203</v>
      </c>
      <c r="C29" s="203">
        <f>Income!C76</f>
        <v>5973.5626456200653</v>
      </c>
      <c r="D29" s="203">
        <f>Income!D76</f>
        <v>16178.398831887675</v>
      </c>
      <c r="E29" s="203">
        <f>Income!E76</f>
        <v>50775.282487770564</v>
      </c>
      <c r="F29" s="210">
        <f t="shared" si="16"/>
        <v>1400.053745067203</v>
      </c>
      <c r="G29" s="210">
        <f t="shared" si="16"/>
        <v>1400.053745067203</v>
      </c>
      <c r="H29" s="210">
        <f t="shared" si="16"/>
        <v>1400.053745067203</v>
      </c>
      <c r="I29" s="210">
        <f t="shared" si="16"/>
        <v>1400.053745067203</v>
      </c>
      <c r="J29" s="210">
        <f t="shared" si="16"/>
        <v>1400.053745067203</v>
      </c>
      <c r="K29" s="210">
        <f t="shared" si="16"/>
        <v>1400.053745067203</v>
      </c>
      <c r="L29" s="210">
        <f t="shared" si="16"/>
        <v>1400.053745067203</v>
      </c>
      <c r="M29" s="210">
        <f t="shared" si="16"/>
        <v>1400.053745067203</v>
      </c>
      <c r="N29" s="210">
        <f t="shared" si="16"/>
        <v>1400.053745067203</v>
      </c>
      <c r="O29" s="210">
        <f t="shared" si="16"/>
        <v>1400.053745067203</v>
      </c>
      <c r="P29" s="210">
        <f t="shared" si="17"/>
        <v>1400.053745067203</v>
      </c>
      <c r="Q29" s="210">
        <f t="shared" si="17"/>
        <v>1594.6711450907289</v>
      </c>
      <c r="R29" s="210">
        <f t="shared" si="17"/>
        <v>1789.2885451142552</v>
      </c>
      <c r="S29" s="210">
        <f t="shared" si="17"/>
        <v>1983.9059451377811</v>
      </c>
      <c r="T29" s="210">
        <f t="shared" si="17"/>
        <v>2178.5233451613071</v>
      </c>
      <c r="U29" s="210">
        <f t="shared" si="17"/>
        <v>2373.1407451848336</v>
      </c>
      <c r="V29" s="210">
        <f t="shared" si="17"/>
        <v>2567.7581452083596</v>
      </c>
      <c r="W29" s="210">
        <f t="shared" si="17"/>
        <v>2762.3755452318856</v>
      </c>
      <c r="X29" s="210">
        <f t="shared" si="17"/>
        <v>2956.9929452554115</v>
      </c>
      <c r="Y29" s="210">
        <f t="shared" si="17"/>
        <v>3151.6103452789375</v>
      </c>
      <c r="Z29" s="210">
        <f t="shared" si="18"/>
        <v>3346.2277453024635</v>
      </c>
      <c r="AA29" s="210">
        <f t="shared" si="18"/>
        <v>3540.8451453259895</v>
      </c>
      <c r="AB29" s="210">
        <f t="shared" si="18"/>
        <v>3735.4625453495155</v>
      </c>
      <c r="AC29" s="210">
        <f t="shared" si="18"/>
        <v>3930.0799453730415</v>
      </c>
      <c r="AD29" s="210">
        <f t="shared" si="18"/>
        <v>4124.6973453965675</v>
      </c>
      <c r="AE29" s="210">
        <f t="shared" si="18"/>
        <v>4319.3147454200944</v>
      </c>
      <c r="AF29" s="210">
        <f t="shared" si="18"/>
        <v>4513.9321454436204</v>
      </c>
      <c r="AG29" s="210">
        <f t="shared" si="18"/>
        <v>4708.5495454671454</v>
      </c>
      <c r="AH29" s="210">
        <f t="shared" si="18"/>
        <v>4903.1669454906723</v>
      </c>
      <c r="AI29" s="210">
        <f t="shared" si="18"/>
        <v>5097.7843455141983</v>
      </c>
      <c r="AJ29" s="210">
        <f t="shared" si="19"/>
        <v>5292.4017455377243</v>
      </c>
      <c r="AK29" s="210">
        <f t="shared" si="19"/>
        <v>5487.0191455612503</v>
      </c>
      <c r="AL29" s="210">
        <f t="shared" si="19"/>
        <v>5681.6365455847763</v>
      </c>
      <c r="AM29" s="210">
        <f t="shared" si="19"/>
        <v>5876.2539456083023</v>
      </c>
      <c r="AN29" s="210">
        <f t="shared" si="19"/>
        <v>6130.5601254087978</v>
      </c>
      <c r="AO29" s="210">
        <f t="shared" si="19"/>
        <v>6444.555084986263</v>
      </c>
      <c r="AP29" s="210">
        <f t="shared" si="19"/>
        <v>6758.5500445637281</v>
      </c>
      <c r="AQ29" s="210">
        <f t="shared" si="19"/>
        <v>7072.5450041411923</v>
      </c>
      <c r="AR29" s="210">
        <f t="shared" si="19"/>
        <v>7386.5399637186574</v>
      </c>
      <c r="AS29" s="210">
        <f t="shared" si="19"/>
        <v>7700.5349232961225</v>
      </c>
      <c r="AT29" s="210">
        <f t="shared" si="20"/>
        <v>8014.5298828735868</v>
      </c>
      <c r="AU29" s="210">
        <f t="shared" si="20"/>
        <v>8328.5248424510519</v>
      </c>
      <c r="AV29" s="210">
        <f t="shared" si="20"/>
        <v>8642.519802028517</v>
      </c>
      <c r="AW29" s="210">
        <f t="shared" si="20"/>
        <v>8956.5147616059821</v>
      </c>
      <c r="AX29" s="210">
        <f t="shared" si="20"/>
        <v>9270.5097211834473</v>
      </c>
      <c r="AY29" s="210">
        <f t="shared" si="20"/>
        <v>9584.5046807609124</v>
      </c>
      <c r="AZ29" s="210">
        <f t="shared" si="20"/>
        <v>9898.4996403383775</v>
      </c>
      <c r="BA29" s="210">
        <f t="shared" si="20"/>
        <v>10212.494599915841</v>
      </c>
      <c r="BB29" s="210">
        <f t="shared" si="20"/>
        <v>10526.489559493308</v>
      </c>
      <c r="BC29" s="210">
        <f t="shared" si="20"/>
        <v>10840.484519070771</v>
      </c>
      <c r="BD29" s="210">
        <f t="shared" si="21"/>
        <v>11154.479478648236</v>
      </c>
      <c r="BE29" s="210">
        <f t="shared" si="21"/>
        <v>11468.474438225701</v>
      </c>
      <c r="BF29" s="210">
        <f t="shared" si="21"/>
        <v>11782.469397803166</v>
      </c>
      <c r="BG29" s="210">
        <f t="shared" si="21"/>
        <v>12096.464357380632</v>
      </c>
      <c r="BH29" s="210">
        <f t="shared" si="21"/>
        <v>12410.459316958097</v>
      </c>
      <c r="BI29" s="210">
        <f t="shared" si="21"/>
        <v>12724.454276535562</v>
      </c>
      <c r="BJ29" s="210">
        <f t="shared" si="21"/>
        <v>13038.449236113025</v>
      </c>
      <c r="BK29" s="210">
        <f t="shared" si="21"/>
        <v>13352.444195690492</v>
      </c>
      <c r="BL29" s="210">
        <f t="shared" si="21"/>
        <v>13666.439155267955</v>
      </c>
      <c r="BM29" s="210">
        <f t="shared" si="21"/>
        <v>13980.434114845422</v>
      </c>
      <c r="BN29" s="210">
        <f t="shared" si="22"/>
        <v>14294.429074422886</v>
      </c>
      <c r="BO29" s="210">
        <f t="shared" si="22"/>
        <v>14608.424034000349</v>
      </c>
      <c r="BP29" s="210">
        <f t="shared" si="22"/>
        <v>14922.418993577816</v>
      </c>
      <c r="BQ29" s="210">
        <f t="shared" si="22"/>
        <v>15236.413953155279</v>
      </c>
      <c r="BR29" s="210">
        <f t="shared" si="22"/>
        <v>15550.408912732746</v>
      </c>
      <c r="BS29" s="210">
        <f t="shared" si="22"/>
        <v>15864.403872310209</v>
      </c>
      <c r="BT29" s="210">
        <f t="shared" si="22"/>
        <v>16178.398831887676</v>
      </c>
      <c r="BU29" s="210">
        <f t="shared" si="22"/>
        <v>17483.941611354952</v>
      </c>
      <c r="BV29" s="210">
        <f t="shared" si="22"/>
        <v>18789.484390822232</v>
      </c>
      <c r="BW29" s="210">
        <f t="shared" si="22"/>
        <v>20095.027170289512</v>
      </c>
      <c r="BX29" s="210">
        <f t="shared" si="23"/>
        <v>21400.569949756791</v>
      </c>
      <c r="BY29" s="210">
        <f t="shared" si="23"/>
        <v>22706.112729224071</v>
      </c>
      <c r="BZ29" s="210">
        <f t="shared" si="23"/>
        <v>24011.655508691347</v>
      </c>
      <c r="CA29" s="210">
        <f t="shared" si="23"/>
        <v>25317.198288158626</v>
      </c>
      <c r="CB29" s="210">
        <f t="shared" si="23"/>
        <v>26622.741067625906</v>
      </c>
      <c r="CC29" s="210">
        <f t="shared" si="23"/>
        <v>27928.283847093186</v>
      </c>
      <c r="CD29" s="210">
        <f t="shared" si="23"/>
        <v>29233.826626560465</v>
      </c>
      <c r="CE29" s="210">
        <f t="shared" si="23"/>
        <v>30539.369406027741</v>
      </c>
      <c r="CF29" s="210">
        <f t="shared" si="23"/>
        <v>31844.912185495021</v>
      </c>
      <c r="CG29" s="210">
        <f t="shared" si="23"/>
        <v>33150.4549649623</v>
      </c>
      <c r="CH29" s="210">
        <f t="shared" si="24"/>
        <v>34455.99774442958</v>
      </c>
      <c r="CI29" s="210">
        <f t="shared" si="24"/>
        <v>35761.54052389686</v>
      </c>
      <c r="CJ29" s="210">
        <f t="shared" si="24"/>
        <v>37067.083303364139</v>
      </c>
      <c r="CK29" s="210">
        <f t="shared" si="24"/>
        <v>38372.626082831419</v>
      </c>
      <c r="CL29" s="210">
        <f t="shared" si="24"/>
        <v>39678.168862298699</v>
      </c>
      <c r="CM29" s="210">
        <f t="shared" si="24"/>
        <v>40983.711641765978</v>
      </c>
      <c r="CN29" s="210">
        <f t="shared" si="24"/>
        <v>42289.254421233258</v>
      </c>
      <c r="CO29" s="210">
        <f t="shared" si="24"/>
        <v>43594.79720070053</v>
      </c>
      <c r="CP29" s="210">
        <f t="shared" si="24"/>
        <v>44900.33998016781</v>
      </c>
      <c r="CQ29" s="210">
        <f t="shared" si="24"/>
        <v>46205.882759635089</v>
      </c>
      <c r="CR29" s="210">
        <f t="shared" si="25"/>
        <v>47511.425539102369</v>
      </c>
      <c r="CS29" s="210">
        <f t="shared" si="25"/>
        <v>48816.968318569649</v>
      </c>
      <c r="CT29" s="210">
        <f t="shared" si="25"/>
        <v>50122.511098036928</v>
      </c>
      <c r="CU29" s="210">
        <f t="shared" si="25"/>
        <v>50775.282487770564</v>
      </c>
      <c r="CV29" s="210">
        <f t="shared" si="25"/>
        <v>50775.282487770564</v>
      </c>
      <c r="CW29" s="210">
        <f t="shared" si="25"/>
        <v>50775.282487770564</v>
      </c>
      <c r="CX29" s="210">
        <f t="shared" si="25"/>
        <v>50775.282487770564</v>
      </c>
      <c r="CY29" s="210">
        <f t="shared" si="25"/>
        <v>50775.282487770564</v>
      </c>
      <c r="CZ29" s="210">
        <f t="shared" si="25"/>
        <v>50775.282487770564</v>
      </c>
      <c r="DA29" s="210">
        <f t="shared" si="25"/>
        <v>50775.282487770564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1777.6516116841399</v>
      </c>
      <c r="D30" s="203">
        <f>Income!D77</f>
        <v>364.60684145084258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75.64474943336765</v>
      </c>
      <c r="R30" s="210">
        <f t="shared" si="17"/>
        <v>151.2894988667353</v>
      </c>
      <c r="S30" s="210">
        <f t="shared" si="17"/>
        <v>226.93424830010298</v>
      </c>
      <c r="T30" s="210">
        <f t="shared" si="17"/>
        <v>302.5789977334706</v>
      </c>
      <c r="U30" s="210">
        <f t="shared" si="17"/>
        <v>378.22374716683828</v>
      </c>
      <c r="V30" s="210">
        <f t="shared" si="17"/>
        <v>453.86849660020596</v>
      </c>
      <c r="W30" s="210">
        <f t="shared" si="17"/>
        <v>529.51324603357364</v>
      </c>
      <c r="X30" s="210">
        <f t="shared" si="17"/>
        <v>605.1579954669412</v>
      </c>
      <c r="Y30" s="210">
        <f t="shared" si="17"/>
        <v>680.80274490030888</v>
      </c>
      <c r="Z30" s="210">
        <f t="shared" si="18"/>
        <v>756.44749433367656</v>
      </c>
      <c r="AA30" s="210">
        <f t="shared" si="18"/>
        <v>832.09224376704424</v>
      </c>
      <c r="AB30" s="210">
        <f t="shared" si="18"/>
        <v>907.73699320041192</v>
      </c>
      <c r="AC30" s="210">
        <f t="shared" si="18"/>
        <v>983.38174263377948</v>
      </c>
      <c r="AD30" s="210">
        <f t="shared" si="18"/>
        <v>1059.0264920671473</v>
      </c>
      <c r="AE30" s="210">
        <f t="shared" si="18"/>
        <v>1134.6712415005147</v>
      </c>
      <c r="AF30" s="210">
        <f t="shared" si="18"/>
        <v>1210.3159909338824</v>
      </c>
      <c r="AG30" s="210">
        <f t="shared" si="18"/>
        <v>1285.9607403672501</v>
      </c>
      <c r="AH30" s="210">
        <f t="shared" si="18"/>
        <v>1361.6054898006178</v>
      </c>
      <c r="AI30" s="210">
        <f t="shared" si="18"/>
        <v>1437.2502392339854</v>
      </c>
      <c r="AJ30" s="210">
        <f t="shared" si="19"/>
        <v>1512.8949886673531</v>
      </c>
      <c r="AK30" s="210">
        <f t="shared" si="19"/>
        <v>1588.5397381007208</v>
      </c>
      <c r="AL30" s="210">
        <f t="shared" si="19"/>
        <v>1664.1844875340885</v>
      </c>
      <c r="AM30" s="210">
        <f t="shared" si="19"/>
        <v>1739.8292369674559</v>
      </c>
      <c r="AN30" s="210">
        <f t="shared" si="19"/>
        <v>1755.9124613728584</v>
      </c>
      <c r="AO30" s="210">
        <f t="shared" si="19"/>
        <v>1712.4341607502954</v>
      </c>
      <c r="AP30" s="210">
        <f t="shared" si="19"/>
        <v>1668.9558601277324</v>
      </c>
      <c r="AQ30" s="210">
        <f t="shared" si="19"/>
        <v>1625.4775595051694</v>
      </c>
      <c r="AR30" s="210">
        <f t="shared" si="19"/>
        <v>1581.9992588826065</v>
      </c>
      <c r="AS30" s="210">
        <f t="shared" si="19"/>
        <v>1538.5209582600435</v>
      </c>
      <c r="AT30" s="210">
        <f t="shared" si="20"/>
        <v>1495.0426576374805</v>
      </c>
      <c r="AU30" s="210">
        <f t="shared" si="20"/>
        <v>1451.5643570149175</v>
      </c>
      <c r="AV30" s="210">
        <f t="shared" si="20"/>
        <v>1408.0860563923545</v>
      </c>
      <c r="AW30" s="210">
        <f t="shared" si="20"/>
        <v>1364.6077557697915</v>
      </c>
      <c r="AX30" s="210">
        <f t="shared" si="20"/>
        <v>1321.1294551472283</v>
      </c>
      <c r="AY30" s="210">
        <f t="shared" si="20"/>
        <v>1277.6511545246653</v>
      </c>
      <c r="AZ30" s="210">
        <f t="shared" si="20"/>
        <v>1234.1728539021024</v>
      </c>
      <c r="BA30" s="210">
        <f t="shared" si="20"/>
        <v>1190.6945532795394</v>
      </c>
      <c r="BB30" s="210">
        <f t="shared" si="20"/>
        <v>1147.2162526569764</v>
      </c>
      <c r="BC30" s="210">
        <f t="shared" si="20"/>
        <v>1103.7379520344134</v>
      </c>
      <c r="BD30" s="210">
        <f t="shared" si="21"/>
        <v>1060.2596514118504</v>
      </c>
      <c r="BE30" s="210">
        <f t="shared" si="21"/>
        <v>1016.7813507892876</v>
      </c>
      <c r="BF30" s="210">
        <f t="shared" si="21"/>
        <v>973.30305016672457</v>
      </c>
      <c r="BG30" s="210">
        <f t="shared" si="21"/>
        <v>929.82474954416159</v>
      </c>
      <c r="BH30" s="210">
        <f t="shared" si="21"/>
        <v>886.34644892159849</v>
      </c>
      <c r="BI30" s="210">
        <f t="shared" si="21"/>
        <v>842.86814829903551</v>
      </c>
      <c r="BJ30" s="210">
        <f t="shared" si="21"/>
        <v>799.38984767647253</v>
      </c>
      <c r="BK30" s="210">
        <f t="shared" si="21"/>
        <v>755.91154705390954</v>
      </c>
      <c r="BL30" s="210">
        <f t="shared" si="21"/>
        <v>712.43324643134656</v>
      </c>
      <c r="BM30" s="210">
        <f t="shared" si="21"/>
        <v>668.95494580878358</v>
      </c>
      <c r="BN30" s="210">
        <f t="shared" si="22"/>
        <v>625.47664518622059</v>
      </c>
      <c r="BO30" s="210">
        <f t="shared" si="22"/>
        <v>581.99834456365761</v>
      </c>
      <c r="BP30" s="210">
        <f t="shared" si="22"/>
        <v>538.52004394109463</v>
      </c>
      <c r="BQ30" s="210">
        <f t="shared" si="22"/>
        <v>495.04174331853164</v>
      </c>
      <c r="BR30" s="210">
        <f t="shared" si="22"/>
        <v>451.56344269596866</v>
      </c>
      <c r="BS30" s="210">
        <f t="shared" si="22"/>
        <v>408.08514207340568</v>
      </c>
      <c r="BT30" s="210">
        <f t="shared" si="22"/>
        <v>364.60684145084269</v>
      </c>
      <c r="BU30" s="210">
        <f t="shared" si="22"/>
        <v>350.8480927168485</v>
      </c>
      <c r="BV30" s="210">
        <f t="shared" si="22"/>
        <v>337.08934398285447</v>
      </c>
      <c r="BW30" s="210">
        <f t="shared" si="22"/>
        <v>323.33059524886039</v>
      </c>
      <c r="BX30" s="210">
        <f t="shared" si="23"/>
        <v>309.57184651486637</v>
      </c>
      <c r="BY30" s="210">
        <f t="shared" si="23"/>
        <v>295.81309778087228</v>
      </c>
      <c r="BZ30" s="210">
        <f t="shared" si="23"/>
        <v>282.0543490468782</v>
      </c>
      <c r="CA30" s="210">
        <f t="shared" si="23"/>
        <v>268.29560031288418</v>
      </c>
      <c r="CB30" s="210">
        <f t="shared" si="23"/>
        <v>254.53685157889009</v>
      </c>
      <c r="CC30" s="210">
        <f t="shared" si="23"/>
        <v>240.77810284489604</v>
      </c>
      <c r="CD30" s="210">
        <f t="shared" si="23"/>
        <v>227.01935411090199</v>
      </c>
      <c r="CE30" s="210">
        <f t="shared" si="23"/>
        <v>213.26060537690793</v>
      </c>
      <c r="CF30" s="210">
        <f t="shared" si="23"/>
        <v>199.50185664291388</v>
      </c>
      <c r="CG30" s="210">
        <f t="shared" si="23"/>
        <v>185.74310790891982</v>
      </c>
      <c r="CH30" s="210">
        <f t="shared" si="24"/>
        <v>171.98435917492574</v>
      </c>
      <c r="CI30" s="210">
        <f t="shared" si="24"/>
        <v>158.22561044093169</v>
      </c>
      <c r="CJ30" s="210">
        <f t="shared" si="24"/>
        <v>144.46686170693764</v>
      </c>
      <c r="CK30" s="210">
        <f t="shared" si="24"/>
        <v>130.70811297294355</v>
      </c>
      <c r="CL30" s="210">
        <f t="shared" si="24"/>
        <v>116.9493642389495</v>
      </c>
      <c r="CM30" s="210">
        <f t="shared" si="24"/>
        <v>103.19061550495542</v>
      </c>
      <c r="CN30" s="210">
        <f t="shared" si="24"/>
        <v>89.431866770961392</v>
      </c>
      <c r="CO30" s="210">
        <f t="shared" si="24"/>
        <v>75.673118036967367</v>
      </c>
      <c r="CP30" s="210">
        <f t="shared" si="24"/>
        <v>61.914369302973284</v>
      </c>
      <c r="CQ30" s="210">
        <f t="shared" si="24"/>
        <v>48.155620568979202</v>
      </c>
      <c r="CR30" s="210">
        <f t="shared" si="25"/>
        <v>34.396871834985177</v>
      </c>
      <c r="CS30" s="210">
        <f t="shared" si="25"/>
        <v>20.638123100991095</v>
      </c>
      <c r="CT30" s="210">
        <f t="shared" si="25"/>
        <v>6.8793743669970695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0</v>
      </c>
      <c r="D31" s="203">
        <f>Income!D78</f>
        <v>0</v>
      </c>
      <c r="E31" s="203">
        <f>Income!E78</f>
        <v>94621.232306621852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0</v>
      </c>
      <c r="AG31" s="210">
        <f t="shared" si="18"/>
        <v>0</v>
      </c>
      <c r="AH31" s="210">
        <f t="shared" si="18"/>
        <v>0</v>
      </c>
      <c r="AI31" s="210">
        <f t="shared" si="18"/>
        <v>0</v>
      </c>
      <c r="AJ31" s="210">
        <f t="shared" si="19"/>
        <v>0</v>
      </c>
      <c r="AK31" s="210">
        <f t="shared" si="19"/>
        <v>0</v>
      </c>
      <c r="AL31" s="210">
        <f t="shared" si="19"/>
        <v>0</v>
      </c>
      <c r="AM31" s="210">
        <f t="shared" si="19"/>
        <v>0</v>
      </c>
      <c r="AN31" s="210">
        <f t="shared" si="19"/>
        <v>0</v>
      </c>
      <c r="AO31" s="210">
        <f t="shared" si="19"/>
        <v>0</v>
      </c>
      <c r="AP31" s="210">
        <f t="shared" si="19"/>
        <v>0</v>
      </c>
      <c r="AQ31" s="210">
        <f t="shared" si="19"/>
        <v>0</v>
      </c>
      <c r="AR31" s="210">
        <f t="shared" si="19"/>
        <v>0</v>
      </c>
      <c r="AS31" s="210">
        <f t="shared" si="19"/>
        <v>0</v>
      </c>
      <c r="AT31" s="210">
        <f t="shared" si="20"/>
        <v>0</v>
      </c>
      <c r="AU31" s="210">
        <f t="shared" si="20"/>
        <v>0</v>
      </c>
      <c r="AV31" s="210">
        <f t="shared" si="20"/>
        <v>0</v>
      </c>
      <c r="AW31" s="210">
        <f t="shared" si="20"/>
        <v>0</v>
      </c>
      <c r="AX31" s="210">
        <f t="shared" si="20"/>
        <v>0</v>
      </c>
      <c r="AY31" s="210">
        <f t="shared" si="20"/>
        <v>0</v>
      </c>
      <c r="AZ31" s="210">
        <f t="shared" si="20"/>
        <v>0</v>
      </c>
      <c r="BA31" s="210">
        <f t="shared" si="20"/>
        <v>0</v>
      </c>
      <c r="BB31" s="210">
        <f t="shared" si="20"/>
        <v>0</v>
      </c>
      <c r="BC31" s="210">
        <f t="shared" si="20"/>
        <v>0</v>
      </c>
      <c r="BD31" s="210">
        <f t="shared" si="21"/>
        <v>0</v>
      </c>
      <c r="BE31" s="210">
        <f t="shared" si="21"/>
        <v>0</v>
      </c>
      <c r="BF31" s="210">
        <f t="shared" si="21"/>
        <v>0</v>
      </c>
      <c r="BG31" s="210">
        <f t="shared" si="21"/>
        <v>0</v>
      </c>
      <c r="BH31" s="210">
        <f t="shared" si="21"/>
        <v>0</v>
      </c>
      <c r="BI31" s="210">
        <f t="shared" si="21"/>
        <v>0</v>
      </c>
      <c r="BJ31" s="210">
        <f t="shared" si="21"/>
        <v>0</v>
      </c>
      <c r="BK31" s="210">
        <f t="shared" si="21"/>
        <v>0</v>
      </c>
      <c r="BL31" s="210">
        <f t="shared" si="21"/>
        <v>0</v>
      </c>
      <c r="BM31" s="210">
        <f t="shared" si="21"/>
        <v>0</v>
      </c>
      <c r="BN31" s="210">
        <f t="shared" si="22"/>
        <v>0</v>
      </c>
      <c r="BO31" s="210">
        <f t="shared" si="22"/>
        <v>0</v>
      </c>
      <c r="BP31" s="210">
        <f t="shared" si="22"/>
        <v>0</v>
      </c>
      <c r="BQ31" s="210">
        <f t="shared" si="22"/>
        <v>0</v>
      </c>
      <c r="BR31" s="210">
        <f t="shared" si="22"/>
        <v>0</v>
      </c>
      <c r="BS31" s="210">
        <f t="shared" si="22"/>
        <v>0</v>
      </c>
      <c r="BT31" s="210">
        <f t="shared" si="22"/>
        <v>0</v>
      </c>
      <c r="BU31" s="210">
        <f t="shared" si="22"/>
        <v>3570.6125398725226</v>
      </c>
      <c r="BV31" s="210">
        <f t="shared" si="22"/>
        <v>7141.2250797450452</v>
      </c>
      <c r="BW31" s="210">
        <f t="shared" si="22"/>
        <v>10711.837619617569</v>
      </c>
      <c r="BX31" s="210">
        <f t="shared" si="23"/>
        <v>14282.45015949009</v>
      </c>
      <c r="BY31" s="210">
        <f t="shared" si="23"/>
        <v>17853.062699362614</v>
      </c>
      <c r="BZ31" s="210">
        <f t="shared" si="23"/>
        <v>21423.675239235137</v>
      </c>
      <c r="CA31" s="210">
        <f t="shared" si="23"/>
        <v>24994.287779107661</v>
      </c>
      <c r="CB31" s="210">
        <f t="shared" si="23"/>
        <v>28564.900318980181</v>
      </c>
      <c r="CC31" s="210">
        <f t="shared" si="23"/>
        <v>32135.512858852704</v>
      </c>
      <c r="CD31" s="210">
        <f t="shared" si="23"/>
        <v>35706.125398725228</v>
      </c>
      <c r="CE31" s="210">
        <f t="shared" si="23"/>
        <v>39276.737938597747</v>
      </c>
      <c r="CF31" s="210">
        <f t="shared" si="23"/>
        <v>42847.350478470275</v>
      </c>
      <c r="CG31" s="210">
        <f t="shared" si="23"/>
        <v>46417.963018342802</v>
      </c>
      <c r="CH31" s="210">
        <f t="shared" si="24"/>
        <v>49988.575558215322</v>
      </c>
      <c r="CI31" s="210">
        <f t="shared" si="24"/>
        <v>53559.188098087834</v>
      </c>
      <c r="CJ31" s="210">
        <f t="shared" si="24"/>
        <v>57129.800637960361</v>
      </c>
      <c r="CK31" s="210">
        <f t="shared" si="24"/>
        <v>60700.413177832888</v>
      </c>
      <c r="CL31" s="210">
        <f t="shared" si="24"/>
        <v>64271.025717705408</v>
      </c>
      <c r="CM31" s="210">
        <f t="shared" si="24"/>
        <v>67841.638257577928</v>
      </c>
      <c r="CN31" s="210">
        <f t="shared" si="24"/>
        <v>71412.250797450455</v>
      </c>
      <c r="CO31" s="210">
        <f t="shared" si="24"/>
        <v>74982.863337322982</v>
      </c>
      <c r="CP31" s="210">
        <f t="shared" si="24"/>
        <v>78553.475877195495</v>
      </c>
      <c r="CQ31" s="210">
        <f t="shared" si="24"/>
        <v>82124.088417068022</v>
      </c>
      <c r="CR31" s="210">
        <f t="shared" si="25"/>
        <v>85694.700956940549</v>
      </c>
      <c r="CS31" s="210">
        <f t="shared" si="25"/>
        <v>89265.313496813076</v>
      </c>
      <c r="CT31" s="210">
        <f t="shared" si="25"/>
        <v>92835.926036685603</v>
      </c>
      <c r="CU31" s="210">
        <f t="shared" si="25"/>
        <v>94621.232306621852</v>
      </c>
      <c r="CV31" s="210">
        <f t="shared" si="25"/>
        <v>94621.232306621852</v>
      </c>
      <c r="CW31" s="210">
        <f t="shared" si="25"/>
        <v>94621.232306621852</v>
      </c>
      <c r="CX31" s="210">
        <f t="shared" si="25"/>
        <v>94621.232306621852</v>
      </c>
      <c r="CY31" s="210">
        <f t="shared" si="25"/>
        <v>94621.232306621852</v>
      </c>
      <c r="CZ31" s="210">
        <f t="shared" si="25"/>
        <v>94621.232306621852</v>
      </c>
      <c r="DA31" s="210">
        <f t="shared" si="25"/>
        <v>94621.232306621852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59735.626456200647</v>
      </c>
      <c r="E32" s="203">
        <f>Income!E79</f>
        <v>0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919.00963778770222</v>
      </c>
      <c r="AO32" s="210">
        <f t="shared" si="19"/>
        <v>2757.0289133631068</v>
      </c>
      <c r="AP32" s="210">
        <f t="shared" si="19"/>
        <v>4595.048188938511</v>
      </c>
      <c r="AQ32" s="210">
        <f t="shared" si="19"/>
        <v>6433.0674645139152</v>
      </c>
      <c r="AR32" s="210">
        <f t="shared" si="19"/>
        <v>8271.0867400893203</v>
      </c>
      <c r="AS32" s="210">
        <f t="shared" si="19"/>
        <v>10109.106015664724</v>
      </c>
      <c r="AT32" s="210">
        <f t="shared" si="20"/>
        <v>11947.125291240129</v>
      </c>
      <c r="AU32" s="210">
        <f t="shared" si="20"/>
        <v>13785.144566815534</v>
      </c>
      <c r="AV32" s="210">
        <f t="shared" si="20"/>
        <v>15623.163842390937</v>
      </c>
      <c r="AW32" s="210">
        <f t="shared" si="20"/>
        <v>17461.183117966342</v>
      </c>
      <c r="AX32" s="210">
        <f t="shared" si="20"/>
        <v>19299.202393541746</v>
      </c>
      <c r="AY32" s="210">
        <f t="shared" si="20"/>
        <v>21137.221669117152</v>
      </c>
      <c r="AZ32" s="210">
        <f t="shared" si="20"/>
        <v>22975.240944692556</v>
      </c>
      <c r="BA32" s="210">
        <f t="shared" si="20"/>
        <v>24813.260220267959</v>
      </c>
      <c r="BB32" s="210">
        <f t="shared" si="20"/>
        <v>26651.279495843366</v>
      </c>
      <c r="BC32" s="210">
        <f t="shared" si="20"/>
        <v>28489.298771418769</v>
      </c>
      <c r="BD32" s="210">
        <f t="shared" si="21"/>
        <v>30327.318046994173</v>
      </c>
      <c r="BE32" s="210">
        <f t="shared" si="21"/>
        <v>32165.337322569576</v>
      </c>
      <c r="BF32" s="210">
        <f t="shared" si="21"/>
        <v>34003.356598144986</v>
      </c>
      <c r="BG32" s="210">
        <f t="shared" si="21"/>
        <v>35841.37587372039</v>
      </c>
      <c r="BH32" s="210">
        <f t="shared" si="21"/>
        <v>37679.395149295793</v>
      </c>
      <c r="BI32" s="210">
        <f t="shared" si="21"/>
        <v>39517.414424871196</v>
      </c>
      <c r="BJ32" s="210">
        <f t="shared" si="21"/>
        <v>41355.433700446607</v>
      </c>
      <c r="BK32" s="210">
        <f t="shared" si="21"/>
        <v>43193.45297602201</v>
      </c>
      <c r="BL32" s="210">
        <f t="shared" si="21"/>
        <v>45031.472251597414</v>
      </c>
      <c r="BM32" s="210">
        <f t="shared" si="21"/>
        <v>46869.491527172817</v>
      </c>
      <c r="BN32" s="210">
        <f t="shared" si="22"/>
        <v>48707.51080274822</v>
      </c>
      <c r="BO32" s="210">
        <f t="shared" si="22"/>
        <v>50545.530078323623</v>
      </c>
      <c r="BP32" s="210">
        <f t="shared" si="22"/>
        <v>52383.549353899027</v>
      </c>
      <c r="BQ32" s="210">
        <f t="shared" si="22"/>
        <v>54221.568629474437</v>
      </c>
      <c r="BR32" s="210">
        <f t="shared" si="22"/>
        <v>56059.587905049841</v>
      </c>
      <c r="BS32" s="210">
        <f t="shared" si="22"/>
        <v>57897.607180625244</v>
      </c>
      <c r="BT32" s="210">
        <f t="shared" si="22"/>
        <v>59735.626456200647</v>
      </c>
      <c r="BU32" s="210">
        <f t="shared" si="22"/>
        <v>57481.451872947793</v>
      </c>
      <c r="BV32" s="210">
        <f t="shared" si="22"/>
        <v>55227.277289694939</v>
      </c>
      <c r="BW32" s="210">
        <f t="shared" si="22"/>
        <v>52973.102706442085</v>
      </c>
      <c r="BX32" s="210">
        <f t="shared" si="23"/>
        <v>50718.928123189231</v>
      </c>
      <c r="BY32" s="210">
        <f t="shared" si="23"/>
        <v>48464.753539936377</v>
      </c>
      <c r="BZ32" s="210">
        <f t="shared" si="23"/>
        <v>46210.578956683516</v>
      </c>
      <c r="CA32" s="210">
        <f t="shared" si="23"/>
        <v>43956.404373430662</v>
      </c>
      <c r="CB32" s="210">
        <f t="shared" si="23"/>
        <v>41702.229790177807</v>
      </c>
      <c r="CC32" s="210">
        <f t="shared" si="23"/>
        <v>39448.055206924953</v>
      </c>
      <c r="CD32" s="210">
        <f t="shared" si="23"/>
        <v>37193.880623672099</v>
      </c>
      <c r="CE32" s="210">
        <f t="shared" si="23"/>
        <v>34939.706040419245</v>
      </c>
      <c r="CF32" s="210">
        <f t="shared" si="23"/>
        <v>32685.531457166391</v>
      </c>
      <c r="CG32" s="210">
        <f t="shared" si="23"/>
        <v>30431.356873913537</v>
      </c>
      <c r="CH32" s="210">
        <f t="shared" si="24"/>
        <v>28177.182290660683</v>
      </c>
      <c r="CI32" s="210">
        <f t="shared" si="24"/>
        <v>25923.007707407829</v>
      </c>
      <c r="CJ32" s="210">
        <f t="shared" si="24"/>
        <v>23668.833124154975</v>
      </c>
      <c r="CK32" s="210">
        <f t="shared" si="24"/>
        <v>21414.658540902121</v>
      </c>
      <c r="CL32" s="210">
        <f t="shared" si="24"/>
        <v>19160.48395764926</v>
      </c>
      <c r="CM32" s="210">
        <f t="shared" si="24"/>
        <v>16906.309374396413</v>
      </c>
      <c r="CN32" s="210">
        <f t="shared" si="24"/>
        <v>14652.134791143559</v>
      </c>
      <c r="CO32" s="210">
        <f t="shared" si="24"/>
        <v>12397.960207890705</v>
      </c>
      <c r="CP32" s="210">
        <f t="shared" si="24"/>
        <v>10143.785624637851</v>
      </c>
      <c r="CQ32" s="210">
        <f t="shared" si="24"/>
        <v>7889.6110413849892</v>
      </c>
      <c r="CR32" s="210">
        <f t="shared" si="25"/>
        <v>5635.4364581321352</v>
      </c>
      <c r="CS32" s="210">
        <f t="shared" si="25"/>
        <v>3381.2618748792811</v>
      </c>
      <c r="CT32" s="210">
        <f t="shared" si="25"/>
        <v>1127.087291626427</v>
      </c>
      <c r="CU32" s="210">
        <f t="shared" si="25"/>
        <v>0</v>
      </c>
      <c r="CV32" s="210">
        <f t="shared" si="25"/>
        <v>0</v>
      </c>
      <c r="CW32" s="210">
        <f t="shared" si="25"/>
        <v>0</v>
      </c>
      <c r="CX32" s="210">
        <f t="shared" si="25"/>
        <v>0</v>
      </c>
      <c r="CY32" s="210">
        <f t="shared" si="25"/>
        <v>0</v>
      </c>
      <c r="CZ32" s="210">
        <f t="shared" si="25"/>
        <v>0</v>
      </c>
      <c r="DA32" s="210">
        <f t="shared" si="25"/>
        <v>0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41105.577955173074</v>
      </c>
      <c r="C34" s="203">
        <f>Income!C82</f>
        <v>40948.771935725556</v>
      </c>
      <c r="D34" s="203">
        <f>Income!D82</f>
        <v>45498.6354841395</v>
      </c>
      <c r="E34" s="203">
        <f>Income!E82</f>
        <v>12562.402243738999</v>
      </c>
      <c r="F34" s="210">
        <f t="shared" si="16"/>
        <v>41105.577955173074</v>
      </c>
      <c r="G34" s="210">
        <f t="shared" si="16"/>
        <v>41105.577955173074</v>
      </c>
      <c r="H34" s="210">
        <f t="shared" si="16"/>
        <v>41105.577955173074</v>
      </c>
      <c r="I34" s="210">
        <f t="shared" si="16"/>
        <v>41105.577955173074</v>
      </c>
      <c r="J34" s="210">
        <f t="shared" si="16"/>
        <v>41105.577955173074</v>
      </c>
      <c r="K34" s="210">
        <f t="shared" si="16"/>
        <v>41105.577955173074</v>
      </c>
      <c r="L34" s="210">
        <f t="shared" si="16"/>
        <v>41105.577955173074</v>
      </c>
      <c r="M34" s="210">
        <f t="shared" si="16"/>
        <v>41105.577955173074</v>
      </c>
      <c r="N34" s="210">
        <f t="shared" si="16"/>
        <v>41105.577955173074</v>
      </c>
      <c r="O34" s="210">
        <f t="shared" si="16"/>
        <v>41105.577955173074</v>
      </c>
      <c r="P34" s="210">
        <f t="shared" si="17"/>
        <v>41105.577955173074</v>
      </c>
      <c r="Q34" s="210">
        <f t="shared" si="17"/>
        <v>41098.905358600838</v>
      </c>
      <c r="R34" s="210">
        <f t="shared" si="17"/>
        <v>41092.232762028601</v>
      </c>
      <c r="S34" s="210">
        <f t="shared" si="17"/>
        <v>41085.560165456372</v>
      </c>
      <c r="T34" s="210">
        <f t="shared" si="17"/>
        <v>41078.887568884136</v>
      </c>
      <c r="U34" s="210">
        <f t="shared" si="17"/>
        <v>41072.2149723119</v>
      </c>
      <c r="V34" s="210">
        <f t="shared" si="17"/>
        <v>41065.542375739664</v>
      </c>
      <c r="W34" s="210">
        <f t="shared" si="17"/>
        <v>41058.869779167428</v>
      </c>
      <c r="X34" s="210">
        <f t="shared" si="17"/>
        <v>41052.197182595199</v>
      </c>
      <c r="Y34" s="210">
        <f t="shared" si="17"/>
        <v>41045.524586022962</v>
      </c>
      <c r="Z34" s="210">
        <f t="shared" si="18"/>
        <v>41038.851989450726</v>
      </c>
      <c r="AA34" s="210">
        <f t="shared" si="18"/>
        <v>41032.17939287849</v>
      </c>
      <c r="AB34" s="210">
        <f t="shared" si="18"/>
        <v>41025.506796306254</v>
      </c>
      <c r="AC34" s="210">
        <f t="shared" si="18"/>
        <v>41018.834199734018</v>
      </c>
      <c r="AD34" s="210">
        <f t="shared" si="18"/>
        <v>41012.161603161789</v>
      </c>
      <c r="AE34" s="210">
        <f t="shared" si="18"/>
        <v>41005.489006589552</v>
      </c>
      <c r="AF34" s="210">
        <f t="shared" si="18"/>
        <v>40998.816410017316</v>
      </c>
      <c r="AG34" s="210">
        <f t="shared" si="18"/>
        <v>40992.14381344508</v>
      </c>
      <c r="AH34" s="210">
        <f t="shared" si="18"/>
        <v>40985.471216872844</v>
      </c>
      <c r="AI34" s="210">
        <f t="shared" si="18"/>
        <v>40978.798620300615</v>
      </c>
      <c r="AJ34" s="210">
        <f t="shared" si="19"/>
        <v>40972.126023728379</v>
      </c>
      <c r="AK34" s="210">
        <f t="shared" si="19"/>
        <v>40965.453427156142</v>
      </c>
      <c r="AL34" s="210">
        <f t="shared" si="19"/>
        <v>40958.780830583906</v>
      </c>
      <c r="AM34" s="210">
        <f t="shared" si="19"/>
        <v>40952.10823401167</v>
      </c>
      <c r="AN34" s="210">
        <f t="shared" si="19"/>
        <v>41018.769836470383</v>
      </c>
      <c r="AO34" s="210">
        <f t="shared" si="19"/>
        <v>41158.765637960045</v>
      </c>
      <c r="AP34" s="210">
        <f t="shared" si="19"/>
        <v>41298.761439449707</v>
      </c>
      <c r="AQ34" s="210">
        <f t="shared" si="19"/>
        <v>41438.757240939362</v>
      </c>
      <c r="AR34" s="210">
        <f t="shared" si="19"/>
        <v>41578.753042429023</v>
      </c>
      <c r="AS34" s="210">
        <f t="shared" si="19"/>
        <v>41718.748843918685</v>
      </c>
      <c r="AT34" s="210">
        <f t="shared" si="20"/>
        <v>41858.744645408347</v>
      </c>
      <c r="AU34" s="210">
        <f t="shared" si="20"/>
        <v>41998.740446898002</v>
      </c>
      <c r="AV34" s="210">
        <f t="shared" si="20"/>
        <v>42138.736248387664</v>
      </c>
      <c r="AW34" s="210">
        <f t="shared" si="20"/>
        <v>42278.732049877326</v>
      </c>
      <c r="AX34" s="210">
        <f t="shared" si="20"/>
        <v>42418.727851366981</v>
      </c>
      <c r="AY34" s="210">
        <f t="shared" si="20"/>
        <v>42558.723652856643</v>
      </c>
      <c r="AZ34" s="210">
        <f t="shared" si="20"/>
        <v>42698.719454346305</v>
      </c>
      <c r="BA34" s="210">
        <f t="shared" si="20"/>
        <v>42838.715255835967</v>
      </c>
      <c r="BB34" s="210">
        <f t="shared" si="20"/>
        <v>42978.711057325621</v>
      </c>
      <c r="BC34" s="210">
        <f t="shared" si="20"/>
        <v>43118.706858815283</v>
      </c>
      <c r="BD34" s="210">
        <f t="shared" si="21"/>
        <v>43258.702660304945</v>
      </c>
      <c r="BE34" s="210">
        <f t="shared" si="21"/>
        <v>43398.6984617946</v>
      </c>
      <c r="BF34" s="210">
        <f t="shared" si="21"/>
        <v>43538.694263284262</v>
      </c>
      <c r="BG34" s="210">
        <f t="shared" si="21"/>
        <v>43678.690064773924</v>
      </c>
      <c r="BH34" s="210">
        <f t="shared" si="21"/>
        <v>43818.685866263579</v>
      </c>
      <c r="BI34" s="210">
        <f t="shared" si="21"/>
        <v>43958.681667753241</v>
      </c>
      <c r="BJ34" s="210">
        <f t="shared" si="21"/>
        <v>44098.677469242903</v>
      </c>
      <c r="BK34" s="210">
        <f t="shared" si="21"/>
        <v>44238.673270732565</v>
      </c>
      <c r="BL34" s="210">
        <f t="shared" si="21"/>
        <v>44378.669072222219</v>
      </c>
      <c r="BM34" s="210">
        <f t="shared" si="21"/>
        <v>44518.664873711881</v>
      </c>
      <c r="BN34" s="210">
        <f t="shared" si="22"/>
        <v>44658.660675201543</v>
      </c>
      <c r="BO34" s="210">
        <f t="shared" si="22"/>
        <v>44798.656476691205</v>
      </c>
      <c r="BP34" s="210">
        <f t="shared" si="22"/>
        <v>44938.65227818086</v>
      </c>
      <c r="BQ34" s="210">
        <f t="shared" si="22"/>
        <v>45078.648079670522</v>
      </c>
      <c r="BR34" s="210">
        <f t="shared" si="22"/>
        <v>45218.643881160184</v>
      </c>
      <c r="BS34" s="210">
        <f t="shared" si="22"/>
        <v>45358.639682649839</v>
      </c>
      <c r="BT34" s="210">
        <f t="shared" si="22"/>
        <v>45498.6354841395</v>
      </c>
      <c r="BU34" s="210">
        <f t="shared" si="22"/>
        <v>44255.758758086653</v>
      </c>
      <c r="BV34" s="210">
        <f t="shared" si="22"/>
        <v>43012.882032033805</v>
      </c>
      <c r="BW34" s="210">
        <f t="shared" si="22"/>
        <v>41770.005305980951</v>
      </c>
      <c r="BX34" s="210">
        <f t="shared" si="23"/>
        <v>40527.128579928103</v>
      </c>
      <c r="BY34" s="210">
        <f t="shared" si="23"/>
        <v>39284.251853875256</v>
      </c>
      <c r="BZ34" s="210">
        <f t="shared" si="23"/>
        <v>38041.375127822408</v>
      </c>
      <c r="CA34" s="210">
        <f t="shared" si="23"/>
        <v>36798.498401769553</v>
      </c>
      <c r="CB34" s="210">
        <f t="shared" si="23"/>
        <v>35555.621675716706</v>
      </c>
      <c r="CC34" s="210">
        <f t="shared" si="23"/>
        <v>34312.744949663858</v>
      </c>
      <c r="CD34" s="210">
        <f t="shared" si="23"/>
        <v>33069.868223611011</v>
      </c>
      <c r="CE34" s="210">
        <f t="shared" si="23"/>
        <v>31826.991497558163</v>
      </c>
      <c r="CF34" s="210">
        <f t="shared" si="23"/>
        <v>30584.114771505312</v>
      </c>
      <c r="CG34" s="210">
        <f t="shared" si="23"/>
        <v>29341.238045452461</v>
      </c>
      <c r="CH34" s="210">
        <f t="shared" si="24"/>
        <v>28098.361319399613</v>
      </c>
      <c r="CI34" s="210">
        <f t="shared" si="24"/>
        <v>26855.484593346766</v>
      </c>
      <c r="CJ34" s="210">
        <f t="shared" si="24"/>
        <v>25612.607867293915</v>
      </c>
      <c r="CK34" s="210">
        <f t="shared" si="24"/>
        <v>24369.731141241071</v>
      </c>
      <c r="CL34" s="210">
        <f t="shared" si="24"/>
        <v>23126.85441518822</v>
      </c>
      <c r="CM34" s="210">
        <f t="shared" si="24"/>
        <v>21883.977689135369</v>
      </c>
      <c r="CN34" s="210">
        <f t="shared" si="24"/>
        <v>20641.100963082521</v>
      </c>
      <c r="CO34" s="210">
        <f t="shared" si="24"/>
        <v>19398.224237029674</v>
      </c>
      <c r="CP34" s="210">
        <f t="shared" si="24"/>
        <v>18155.347510976822</v>
      </c>
      <c r="CQ34" s="210">
        <f t="shared" si="24"/>
        <v>16912.470784923971</v>
      </c>
      <c r="CR34" s="210">
        <f t="shared" si="25"/>
        <v>15669.594058871124</v>
      </c>
      <c r="CS34" s="210">
        <f t="shared" si="25"/>
        <v>14426.717332818276</v>
      </c>
      <c r="CT34" s="210">
        <f t="shared" si="25"/>
        <v>13183.840606765425</v>
      </c>
      <c r="CU34" s="210">
        <f t="shared" si="25"/>
        <v>12562.402243738999</v>
      </c>
      <c r="CV34" s="210">
        <f t="shared" si="25"/>
        <v>12562.402243738999</v>
      </c>
      <c r="CW34" s="210">
        <f t="shared" si="25"/>
        <v>12562.402243738999</v>
      </c>
      <c r="CX34" s="210">
        <f t="shared" si="25"/>
        <v>12562.402243738999</v>
      </c>
      <c r="CY34" s="210">
        <f t="shared" si="25"/>
        <v>12562.402243738999</v>
      </c>
      <c r="CZ34" s="210">
        <f t="shared" si="25"/>
        <v>12562.402243738999</v>
      </c>
      <c r="DA34" s="210">
        <f t="shared" si="25"/>
        <v>12562.402243738999</v>
      </c>
    </row>
    <row r="35" spans="1:105">
      <c r="A35" s="201" t="str">
        <f>Income!A83</f>
        <v>Food transfer - official</v>
      </c>
      <c r="B35" s="203">
        <f>Income!B83</f>
        <v>2921.0164124546845</v>
      </c>
      <c r="C35" s="203">
        <f>Income!C83</f>
        <v>3213.1180537001542</v>
      </c>
      <c r="D35" s="203">
        <f>Income!D83</f>
        <v>3570.1311707779482</v>
      </c>
      <c r="E35" s="203">
        <f>Income!E83</f>
        <v>3213.1180537001542</v>
      </c>
      <c r="F35" s="210">
        <f t="shared" si="16"/>
        <v>2921.0164124546845</v>
      </c>
      <c r="G35" s="210">
        <f t="shared" si="16"/>
        <v>2921.0164124546845</v>
      </c>
      <c r="H35" s="210">
        <f t="shared" si="16"/>
        <v>2921.0164124546845</v>
      </c>
      <c r="I35" s="210">
        <f t="shared" si="16"/>
        <v>2921.0164124546845</v>
      </c>
      <c r="J35" s="210">
        <f t="shared" si="16"/>
        <v>2921.0164124546845</v>
      </c>
      <c r="K35" s="210">
        <f t="shared" si="16"/>
        <v>2921.0164124546845</v>
      </c>
      <c r="L35" s="210">
        <f t="shared" si="16"/>
        <v>2921.0164124546845</v>
      </c>
      <c r="M35" s="210">
        <f t="shared" si="16"/>
        <v>2921.0164124546845</v>
      </c>
      <c r="N35" s="210">
        <f t="shared" si="16"/>
        <v>2921.0164124546845</v>
      </c>
      <c r="O35" s="210">
        <f t="shared" si="16"/>
        <v>2921.0164124546845</v>
      </c>
      <c r="P35" s="210">
        <f t="shared" si="17"/>
        <v>2921.0164124546845</v>
      </c>
      <c r="Q35" s="210">
        <f t="shared" si="17"/>
        <v>2933.4462695289599</v>
      </c>
      <c r="R35" s="210">
        <f t="shared" si="17"/>
        <v>2945.8761266032352</v>
      </c>
      <c r="S35" s="210">
        <f t="shared" si="17"/>
        <v>2958.3059836775105</v>
      </c>
      <c r="T35" s="210">
        <f t="shared" si="17"/>
        <v>2970.7358407517859</v>
      </c>
      <c r="U35" s="210">
        <f t="shared" si="17"/>
        <v>2983.1656978260612</v>
      </c>
      <c r="V35" s="210">
        <f t="shared" si="17"/>
        <v>2995.5955549003365</v>
      </c>
      <c r="W35" s="210">
        <f t="shared" si="17"/>
        <v>3008.0254119746119</v>
      </c>
      <c r="X35" s="210">
        <f t="shared" si="17"/>
        <v>3020.4552690488872</v>
      </c>
      <c r="Y35" s="210">
        <f t="shared" si="17"/>
        <v>3032.8851261231621</v>
      </c>
      <c r="Z35" s="210">
        <f t="shared" si="18"/>
        <v>3045.3149831974374</v>
      </c>
      <c r="AA35" s="210">
        <f t="shared" si="18"/>
        <v>3057.7448402717127</v>
      </c>
      <c r="AB35" s="210">
        <f t="shared" si="18"/>
        <v>3070.1746973459881</v>
      </c>
      <c r="AC35" s="210">
        <f t="shared" si="18"/>
        <v>3082.6045544202634</v>
      </c>
      <c r="AD35" s="210">
        <f t="shared" si="18"/>
        <v>3095.0344114945387</v>
      </c>
      <c r="AE35" s="210">
        <f t="shared" si="18"/>
        <v>3107.4642685688141</v>
      </c>
      <c r="AF35" s="210">
        <f t="shared" si="18"/>
        <v>3119.8941256430894</v>
      </c>
      <c r="AG35" s="210">
        <f t="shared" si="18"/>
        <v>3132.3239827173647</v>
      </c>
      <c r="AH35" s="210">
        <f t="shared" si="18"/>
        <v>3144.7538397916401</v>
      </c>
      <c r="AI35" s="210">
        <f t="shared" si="18"/>
        <v>3157.1836968659154</v>
      </c>
      <c r="AJ35" s="210">
        <f t="shared" si="19"/>
        <v>3169.6135539401907</v>
      </c>
      <c r="AK35" s="210">
        <f t="shared" si="19"/>
        <v>3182.0434110144661</v>
      </c>
      <c r="AL35" s="210">
        <f t="shared" si="19"/>
        <v>3194.4732680887414</v>
      </c>
      <c r="AM35" s="210">
        <f t="shared" si="19"/>
        <v>3206.9031251630167</v>
      </c>
      <c r="AN35" s="210">
        <f t="shared" si="19"/>
        <v>3218.6105631936589</v>
      </c>
      <c r="AO35" s="210">
        <f t="shared" si="19"/>
        <v>3229.5955821806679</v>
      </c>
      <c r="AP35" s="210">
        <f t="shared" si="19"/>
        <v>3240.5806011676768</v>
      </c>
      <c r="AQ35" s="210">
        <f t="shared" si="19"/>
        <v>3251.5656201546858</v>
      </c>
      <c r="AR35" s="210">
        <f t="shared" si="19"/>
        <v>3262.5506391416948</v>
      </c>
      <c r="AS35" s="210">
        <f t="shared" si="19"/>
        <v>3273.5356581287037</v>
      </c>
      <c r="AT35" s="210">
        <f t="shared" si="20"/>
        <v>3284.5206771157132</v>
      </c>
      <c r="AU35" s="210">
        <f t="shared" si="20"/>
        <v>3295.5056961027221</v>
      </c>
      <c r="AV35" s="210">
        <f t="shared" si="20"/>
        <v>3306.4907150897311</v>
      </c>
      <c r="AW35" s="210">
        <f t="shared" si="20"/>
        <v>3317.4757340767401</v>
      </c>
      <c r="AX35" s="210">
        <f t="shared" si="20"/>
        <v>3328.4607530637491</v>
      </c>
      <c r="AY35" s="210">
        <f t="shared" si="20"/>
        <v>3339.445772050758</v>
      </c>
      <c r="AZ35" s="210">
        <f t="shared" si="20"/>
        <v>3350.4307910377674</v>
      </c>
      <c r="BA35" s="210">
        <f t="shared" si="20"/>
        <v>3361.4158100247764</v>
      </c>
      <c r="BB35" s="210">
        <f t="shared" si="20"/>
        <v>3372.4008290117854</v>
      </c>
      <c r="BC35" s="210">
        <f t="shared" si="20"/>
        <v>3383.3858479987944</v>
      </c>
      <c r="BD35" s="210">
        <f t="shared" si="21"/>
        <v>3394.3708669858033</v>
      </c>
      <c r="BE35" s="210">
        <f t="shared" si="21"/>
        <v>3405.3558859728128</v>
      </c>
      <c r="BF35" s="210">
        <f t="shared" si="21"/>
        <v>3416.3409049598217</v>
      </c>
      <c r="BG35" s="210">
        <f t="shared" si="21"/>
        <v>3427.3259239468307</v>
      </c>
      <c r="BH35" s="210">
        <f t="shared" si="21"/>
        <v>3438.3109429338397</v>
      </c>
      <c r="BI35" s="210">
        <f t="shared" si="21"/>
        <v>3449.2959619208486</v>
      </c>
      <c r="BJ35" s="210">
        <f t="shared" si="21"/>
        <v>3460.2809809078576</v>
      </c>
      <c r="BK35" s="210">
        <f t="shared" si="21"/>
        <v>3471.2659998948666</v>
      </c>
      <c r="BL35" s="210">
        <f t="shared" si="21"/>
        <v>3482.251018881876</v>
      </c>
      <c r="BM35" s="210">
        <f t="shared" si="21"/>
        <v>3493.236037868885</v>
      </c>
      <c r="BN35" s="210">
        <f t="shared" si="22"/>
        <v>3504.2210568558939</v>
      </c>
      <c r="BO35" s="210">
        <f t="shared" si="22"/>
        <v>3515.2060758429029</v>
      </c>
      <c r="BP35" s="210">
        <f t="shared" si="22"/>
        <v>3526.1910948299119</v>
      </c>
      <c r="BQ35" s="210">
        <f t="shared" si="22"/>
        <v>3537.1761138169213</v>
      </c>
      <c r="BR35" s="210">
        <f t="shared" si="22"/>
        <v>3548.1611328039303</v>
      </c>
      <c r="BS35" s="210">
        <f t="shared" si="22"/>
        <v>3559.1461517909393</v>
      </c>
      <c r="BT35" s="210">
        <f t="shared" si="22"/>
        <v>3570.1311707779482</v>
      </c>
      <c r="BU35" s="210">
        <f t="shared" si="22"/>
        <v>3556.6589776806732</v>
      </c>
      <c r="BV35" s="210">
        <f t="shared" si="22"/>
        <v>3543.1867845833976</v>
      </c>
      <c r="BW35" s="210">
        <f t="shared" si="22"/>
        <v>3529.7145914861226</v>
      </c>
      <c r="BX35" s="210">
        <f t="shared" si="23"/>
        <v>3516.2423983888471</v>
      </c>
      <c r="BY35" s="210">
        <f t="shared" si="23"/>
        <v>3502.770205291572</v>
      </c>
      <c r="BZ35" s="210">
        <f t="shared" si="23"/>
        <v>3489.2980121942969</v>
      </c>
      <c r="CA35" s="210">
        <f t="shared" si="23"/>
        <v>3475.8258190970214</v>
      </c>
      <c r="CB35" s="210">
        <f t="shared" si="23"/>
        <v>3462.3536259997463</v>
      </c>
      <c r="CC35" s="210">
        <f t="shared" si="23"/>
        <v>3448.8814329024708</v>
      </c>
      <c r="CD35" s="210">
        <f t="shared" si="23"/>
        <v>3435.4092398051957</v>
      </c>
      <c r="CE35" s="210">
        <f t="shared" si="23"/>
        <v>3421.9370467079207</v>
      </c>
      <c r="CF35" s="210">
        <f t="shared" si="23"/>
        <v>3408.4648536106452</v>
      </c>
      <c r="CG35" s="210">
        <f t="shared" si="23"/>
        <v>3394.9926605133701</v>
      </c>
      <c r="CH35" s="210">
        <f t="shared" si="24"/>
        <v>3381.5204674160946</v>
      </c>
      <c r="CI35" s="210">
        <f t="shared" si="24"/>
        <v>3368.0482743188195</v>
      </c>
      <c r="CJ35" s="210">
        <f t="shared" si="24"/>
        <v>3354.5760812215444</v>
      </c>
      <c r="CK35" s="210">
        <f t="shared" si="24"/>
        <v>3341.1038881242689</v>
      </c>
      <c r="CL35" s="210">
        <f t="shared" si="24"/>
        <v>3327.6316950269938</v>
      </c>
      <c r="CM35" s="210">
        <f t="shared" si="24"/>
        <v>3314.1595019297183</v>
      </c>
      <c r="CN35" s="210">
        <f t="shared" si="24"/>
        <v>3300.6873088324433</v>
      </c>
      <c r="CO35" s="210">
        <f t="shared" si="24"/>
        <v>3287.2151157351682</v>
      </c>
      <c r="CP35" s="210">
        <f t="shared" si="24"/>
        <v>3273.7429226378927</v>
      </c>
      <c r="CQ35" s="210">
        <f t="shared" si="24"/>
        <v>3260.2707295406176</v>
      </c>
      <c r="CR35" s="210">
        <f t="shared" si="25"/>
        <v>3246.7985364433425</v>
      </c>
      <c r="CS35" s="210">
        <f t="shared" si="25"/>
        <v>3233.326343346067</v>
      </c>
      <c r="CT35" s="210">
        <f t="shared" si="25"/>
        <v>3219.8541502487919</v>
      </c>
      <c r="CU35" s="210">
        <f t="shared" si="25"/>
        <v>3213.1180537001542</v>
      </c>
      <c r="CV35" s="210">
        <f t="shared" si="25"/>
        <v>3213.1180537001542</v>
      </c>
      <c r="CW35" s="210">
        <f t="shared" si="25"/>
        <v>3213.1180537001542</v>
      </c>
      <c r="CX35" s="210">
        <f t="shared" si="25"/>
        <v>3213.1180537001542</v>
      </c>
      <c r="CY35" s="210">
        <f t="shared" si="25"/>
        <v>3213.1180537001542</v>
      </c>
      <c r="CZ35" s="210">
        <f t="shared" si="25"/>
        <v>3213.1180537001542</v>
      </c>
      <c r="DA35" s="210">
        <f t="shared" si="25"/>
        <v>3213.1180537001542</v>
      </c>
    </row>
    <row r="36" spans="1:105">
      <c r="A36" s="201" t="str">
        <f>Income!A85</f>
        <v>Cash transfer - official</v>
      </c>
      <c r="B36" s="203">
        <f>Income!B85</f>
        <v>0</v>
      </c>
      <c r="C36" s="203">
        <f>Income!C85</f>
        <v>8153.9130112713901</v>
      </c>
      <c r="D36" s="203">
        <f>Income!D85</f>
        <v>23296.894317918257</v>
      </c>
      <c r="E36" s="203">
        <f>Income!E85</f>
        <v>0</v>
      </c>
      <c r="F36" s="210">
        <f t="shared" si="16"/>
        <v>0</v>
      </c>
      <c r="G36" s="210">
        <f t="shared" si="16"/>
        <v>0</v>
      </c>
      <c r="H36" s="210">
        <f t="shared" si="16"/>
        <v>0</v>
      </c>
      <c r="I36" s="210">
        <f t="shared" si="16"/>
        <v>0</v>
      </c>
      <c r="J36" s="210">
        <f t="shared" si="16"/>
        <v>0</v>
      </c>
      <c r="K36" s="210">
        <f t="shared" si="16"/>
        <v>0</v>
      </c>
      <c r="L36" s="210">
        <f t="shared" si="16"/>
        <v>0</v>
      </c>
      <c r="M36" s="210">
        <f t="shared" si="16"/>
        <v>0</v>
      </c>
      <c r="N36" s="210">
        <f t="shared" si="16"/>
        <v>0</v>
      </c>
      <c r="O36" s="210">
        <f t="shared" si="16"/>
        <v>0</v>
      </c>
      <c r="P36" s="210">
        <f t="shared" si="16"/>
        <v>0</v>
      </c>
      <c r="Q36" s="210">
        <f t="shared" si="16"/>
        <v>346.97502175622935</v>
      </c>
      <c r="R36" s="210">
        <f t="shared" si="16"/>
        <v>693.95004351245871</v>
      </c>
      <c r="S36" s="210">
        <f t="shared" si="16"/>
        <v>1040.9250652686881</v>
      </c>
      <c r="T36" s="210">
        <f t="shared" si="16"/>
        <v>1387.9000870249174</v>
      </c>
      <c r="U36" s="210">
        <f t="shared" si="16"/>
        <v>1734.8751087811468</v>
      </c>
      <c r="V36" s="210">
        <f t="shared" si="17"/>
        <v>2081.8501305373761</v>
      </c>
      <c r="W36" s="210">
        <f t="shared" si="17"/>
        <v>2428.8251522936057</v>
      </c>
      <c r="X36" s="210">
        <f t="shared" si="17"/>
        <v>2775.8001740498348</v>
      </c>
      <c r="Y36" s="210">
        <f t="shared" si="17"/>
        <v>3122.7751958060644</v>
      </c>
      <c r="Z36" s="210">
        <f t="shared" si="17"/>
        <v>3469.7502175622935</v>
      </c>
      <c r="AA36" s="210">
        <f t="shared" si="17"/>
        <v>3816.7252393185231</v>
      </c>
      <c r="AB36" s="210">
        <f t="shared" si="17"/>
        <v>4163.7002610747522</v>
      </c>
      <c r="AC36" s="210">
        <f t="shared" si="17"/>
        <v>4510.6752828309818</v>
      </c>
      <c r="AD36" s="210">
        <f t="shared" si="17"/>
        <v>4857.6503045872114</v>
      </c>
      <c r="AE36" s="210">
        <f t="shared" si="17"/>
        <v>5204.6253263434401</v>
      </c>
      <c r="AF36" s="210">
        <f t="shared" si="18"/>
        <v>5551.6003480996696</v>
      </c>
      <c r="AG36" s="210">
        <f t="shared" si="18"/>
        <v>5898.5753698558992</v>
      </c>
      <c r="AH36" s="210">
        <f t="shared" si="18"/>
        <v>6245.5503916121288</v>
      </c>
      <c r="AI36" s="210">
        <f t="shared" si="18"/>
        <v>6592.5254133683584</v>
      </c>
      <c r="AJ36" s="210">
        <f t="shared" si="18"/>
        <v>6939.5004351245871</v>
      </c>
      <c r="AK36" s="210">
        <f t="shared" si="18"/>
        <v>7286.4754568808166</v>
      </c>
      <c r="AL36" s="210">
        <f t="shared" si="18"/>
        <v>7633.4504786370462</v>
      </c>
      <c r="AM36" s="210">
        <f t="shared" si="18"/>
        <v>7980.4255003932758</v>
      </c>
      <c r="AN36" s="210">
        <f t="shared" si="18"/>
        <v>8386.8819544505732</v>
      </c>
      <c r="AO36" s="210">
        <f t="shared" si="18"/>
        <v>8852.8198408089374</v>
      </c>
      <c r="AP36" s="210">
        <f t="shared" si="19"/>
        <v>9318.7577271673035</v>
      </c>
      <c r="AQ36" s="210">
        <f t="shared" si="19"/>
        <v>9784.6956135256678</v>
      </c>
      <c r="AR36" s="210">
        <f t="shared" si="19"/>
        <v>10250.633499884032</v>
      </c>
      <c r="AS36" s="210">
        <f t="shared" si="19"/>
        <v>10716.571386242398</v>
      </c>
      <c r="AT36" s="210">
        <f t="shared" si="19"/>
        <v>11182.509272600764</v>
      </c>
      <c r="AU36" s="210">
        <f t="shared" si="19"/>
        <v>11648.447158959129</v>
      </c>
      <c r="AV36" s="210">
        <f t="shared" si="19"/>
        <v>12114.385045317493</v>
      </c>
      <c r="AW36" s="210">
        <f t="shared" si="19"/>
        <v>12580.322931675859</v>
      </c>
      <c r="AX36" s="210">
        <f t="shared" si="19"/>
        <v>13046.260818034225</v>
      </c>
      <c r="AY36" s="210">
        <f t="shared" si="19"/>
        <v>13512.198704392589</v>
      </c>
      <c r="AZ36" s="210">
        <f t="shared" si="20"/>
        <v>13978.136590750953</v>
      </c>
      <c r="BA36" s="210">
        <f t="shared" si="20"/>
        <v>14444.07447710932</v>
      </c>
      <c r="BB36" s="210">
        <f t="shared" si="20"/>
        <v>14910.012363467686</v>
      </c>
      <c r="BC36" s="210">
        <f t="shared" si="20"/>
        <v>15375.950249826048</v>
      </c>
      <c r="BD36" s="210">
        <f t="shared" si="20"/>
        <v>15841.888136184414</v>
      </c>
      <c r="BE36" s="210">
        <f t="shared" si="20"/>
        <v>16307.82602254278</v>
      </c>
      <c r="BF36" s="210">
        <f t="shared" si="20"/>
        <v>16773.763908901143</v>
      </c>
      <c r="BG36" s="210">
        <f t="shared" si="20"/>
        <v>17239.701795259512</v>
      </c>
      <c r="BH36" s="210">
        <f t="shared" si="20"/>
        <v>17705.639681617875</v>
      </c>
      <c r="BI36" s="210">
        <f t="shared" si="20"/>
        <v>18171.577567976241</v>
      </c>
      <c r="BJ36" s="210">
        <f t="shared" si="21"/>
        <v>18637.515454334607</v>
      </c>
      <c r="BK36" s="210">
        <f t="shared" si="21"/>
        <v>19103.45334069297</v>
      </c>
      <c r="BL36" s="210">
        <f t="shared" si="21"/>
        <v>19569.391227051336</v>
      </c>
      <c r="BM36" s="210">
        <f t="shared" si="21"/>
        <v>20035.329113409702</v>
      </c>
      <c r="BN36" s="210">
        <f t="shared" si="21"/>
        <v>20501.266999768064</v>
      </c>
      <c r="BO36" s="210">
        <f t="shared" si="21"/>
        <v>20967.20488612643</v>
      </c>
      <c r="BP36" s="210">
        <f t="shared" si="21"/>
        <v>21433.142772484796</v>
      </c>
      <c r="BQ36" s="210">
        <f t="shared" si="21"/>
        <v>21899.080658843162</v>
      </c>
      <c r="BR36" s="210">
        <f t="shared" si="21"/>
        <v>22365.018545201528</v>
      </c>
      <c r="BS36" s="210">
        <f t="shared" si="21"/>
        <v>22830.956431559891</v>
      </c>
      <c r="BT36" s="210">
        <f t="shared" si="22"/>
        <v>23296.894317918257</v>
      </c>
      <c r="BU36" s="210">
        <f t="shared" si="22"/>
        <v>22417.766230449644</v>
      </c>
      <c r="BV36" s="210">
        <f t="shared" si="22"/>
        <v>21538.638142981032</v>
      </c>
      <c r="BW36" s="210">
        <f t="shared" si="22"/>
        <v>20659.510055512415</v>
      </c>
      <c r="BX36" s="210">
        <f t="shared" si="22"/>
        <v>19780.381968043803</v>
      </c>
      <c r="BY36" s="210">
        <f t="shared" si="22"/>
        <v>18901.25388057519</v>
      </c>
      <c r="BZ36" s="210">
        <f t="shared" si="22"/>
        <v>18022.125793106577</v>
      </c>
      <c r="CA36" s="210">
        <f t="shared" si="22"/>
        <v>17142.997705637965</v>
      </c>
      <c r="CB36" s="210">
        <f t="shared" si="22"/>
        <v>16263.869618169349</v>
      </c>
      <c r="CC36" s="210">
        <f t="shared" si="22"/>
        <v>15384.741530700736</v>
      </c>
      <c r="CD36" s="210">
        <f t="shared" si="23"/>
        <v>14505.613443232123</v>
      </c>
      <c r="CE36" s="210">
        <f t="shared" si="23"/>
        <v>13626.485355763509</v>
      </c>
      <c r="CF36" s="210">
        <f t="shared" si="23"/>
        <v>12747.357268294894</v>
      </c>
      <c r="CG36" s="210">
        <f t="shared" si="23"/>
        <v>11868.229180826282</v>
      </c>
      <c r="CH36" s="210">
        <f t="shared" si="23"/>
        <v>10989.101093357669</v>
      </c>
      <c r="CI36" s="210">
        <f t="shared" si="23"/>
        <v>10109.973005889056</v>
      </c>
      <c r="CJ36" s="210">
        <f t="shared" si="23"/>
        <v>9230.8449184204419</v>
      </c>
      <c r="CK36" s="210">
        <f t="shared" si="23"/>
        <v>8351.7168309518274</v>
      </c>
      <c r="CL36" s="210">
        <f t="shared" si="23"/>
        <v>7472.5887434832148</v>
      </c>
      <c r="CM36" s="210">
        <f t="shared" si="23"/>
        <v>6593.4606560146021</v>
      </c>
      <c r="CN36" s="210">
        <f t="shared" si="24"/>
        <v>5714.3325685459895</v>
      </c>
      <c r="CO36" s="210">
        <f t="shared" si="24"/>
        <v>4835.2044810773732</v>
      </c>
      <c r="CP36" s="210">
        <f t="shared" si="24"/>
        <v>3956.0763936087606</v>
      </c>
      <c r="CQ36" s="210">
        <f t="shared" si="24"/>
        <v>3076.9483061401479</v>
      </c>
      <c r="CR36" s="210">
        <f t="shared" si="24"/>
        <v>2197.8202186715316</v>
      </c>
      <c r="CS36" s="210">
        <f t="shared" si="24"/>
        <v>1318.692131202919</v>
      </c>
      <c r="CT36" s="210">
        <f t="shared" si="24"/>
        <v>439.56404373430632</v>
      </c>
      <c r="CU36" s="210">
        <f t="shared" si="24"/>
        <v>0</v>
      </c>
      <c r="CV36" s="210">
        <f t="shared" si="24"/>
        <v>0</v>
      </c>
      <c r="CW36" s="210">
        <f t="shared" si="24"/>
        <v>0</v>
      </c>
      <c r="CX36" s="210">
        <f t="shared" si="25"/>
        <v>0</v>
      </c>
      <c r="CY36" s="210">
        <f t="shared" si="25"/>
        <v>0</v>
      </c>
      <c r="CZ36" s="210">
        <f t="shared" si="25"/>
        <v>0</v>
      </c>
      <c r="DA36" s="210">
        <f t="shared" si="25"/>
        <v>0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50640.191161436385</v>
      </c>
      <c r="C38" s="203">
        <f>Income!C88</f>
        <v>67137.701515828128</v>
      </c>
      <c r="D38" s="203">
        <f>Income!D88</f>
        <v>161467.4704228515</v>
      </c>
      <c r="E38" s="203">
        <f>Income!E88</f>
        <v>211842.7579659952</v>
      </c>
      <c r="F38" s="204">
        <f t="shared" ref="F38:AK38" si="26">SUM(F25:F37)</f>
        <v>50640.191161436385</v>
      </c>
      <c r="G38" s="204">
        <f t="shared" si="26"/>
        <v>50640.191161436385</v>
      </c>
      <c r="H38" s="204">
        <f t="shared" si="26"/>
        <v>50640.191161436385</v>
      </c>
      <c r="I38" s="204">
        <f t="shared" si="26"/>
        <v>50640.191161436385</v>
      </c>
      <c r="J38" s="204">
        <f t="shared" si="26"/>
        <v>50640.191161436385</v>
      </c>
      <c r="K38" s="204">
        <f t="shared" si="26"/>
        <v>50640.191161436385</v>
      </c>
      <c r="L38" s="204">
        <f t="shared" si="26"/>
        <v>50640.191161436385</v>
      </c>
      <c r="M38" s="204">
        <f t="shared" si="26"/>
        <v>50640.191161436385</v>
      </c>
      <c r="N38" s="204">
        <f t="shared" si="26"/>
        <v>50640.191161436385</v>
      </c>
      <c r="O38" s="204">
        <f t="shared" si="26"/>
        <v>50640.191161436385</v>
      </c>
      <c r="P38" s="204">
        <f t="shared" si="26"/>
        <v>50640.191161436385</v>
      </c>
      <c r="Q38" s="204">
        <f t="shared" si="26"/>
        <v>51259.599778226402</v>
      </c>
      <c r="R38" s="204">
        <f t="shared" si="26"/>
        <v>51879.008395016404</v>
      </c>
      <c r="S38" s="204">
        <f t="shared" si="26"/>
        <v>52498.417011806421</v>
      </c>
      <c r="T38" s="204">
        <f t="shared" si="26"/>
        <v>53117.825628596416</v>
      </c>
      <c r="U38" s="204">
        <f t="shared" si="26"/>
        <v>53737.234245386433</v>
      </c>
      <c r="V38" s="204">
        <f t="shared" si="26"/>
        <v>54356.642862176443</v>
      </c>
      <c r="W38" s="204">
        <f t="shared" si="26"/>
        <v>54976.051478966445</v>
      </c>
      <c r="X38" s="204">
        <f t="shared" si="26"/>
        <v>55595.460095756462</v>
      </c>
      <c r="Y38" s="204">
        <f t="shared" si="26"/>
        <v>56214.868712546471</v>
      </c>
      <c r="Z38" s="204">
        <f t="shared" si="26"/>
        <v>56834.277329336481</v>
      </c>
      <c r="AA38" s="204">
        <f t="shared" si="26"/>
        <v>57453.68594612649</v>
      </c>
      <c r="AB38" s="204">
        <f t="shared" si="26"/>
        <v>58073.094562916493</v>
      </c>
      <c r="AC38" s="204">
        <f t="shared" si="26"/>
        <v>58692.503179706502</v>
      </c>
      <c r="AD38" s="204">
        <f t="shared" si="26"/>
        <v>59311.911796496519</v>
      </c>
      <c r="AE38" s="204">
        <f t="shared" si="26"/>
        <v>59931.320413286528</v>
      </c>
      <c r="AF38" s="204">
        <f t="shared" si="26"/>
        <v>60550.729030076531</v>
      </c>
      <c r="AG38" s="204">
        <f t="shared" si="26"/>
        <v>61170.13764686654</v>
      </c>
      <c r="AH38" s="204">
        <f t="shared" si="26"/>
        <v>61789.54626365655</v>
      </c>
      <c r="AI38" s="204">
        <f t="shared" si="26"/>
        <v>62408.954880446567</v>
      </c>
      <c r="AJ38" s="204">
        <f t="shared" si="26"/>
        <v>63028.363497236569</v>
      </c>
      <c r="AK38" s="204">
        <f t="shared" si="26"/>
        <v>63647.772114026578</v>
      </c>
      <c r="AL38" s="204">
        <f t="shared" ref="AL38:BQ38" si="27">SUM(AL25:AL37)</f>
        <v>64267.180730816581</v>
      </c>
      <c r="AM38" s="204">
        <f t="shared" si="27"/>
        <v>64886.589347606598</v>
      </c>
      <c r="AN38" s="204">
        <f t="shared" si="27"/>
        <v>66626.3325921957</v>
      </c>
      <c r="AO38" s="204">
        <f t="shared" si="27"/>
        <v>69486.410464583911</v>
      </c>
      <c r="AP38" s="204">
        <f t="shared" si="27"/>
        <v>72346.488336972106</v>
      </c>
      <c r="AQ38" s="204">
        <f t="shared" si="27"/>
        <v>75206.566209360302</v>
      </c>
      <c r="AR38" s="204">
        <f t="shared" si="27"/>
        <v>78066.644081748513</v>
      </c>
      <c r="AS38" s="204">
        <f t="shared" si="27"/>
        <v>80926.721954136709</v>
      </c>
      <c r="AT38" s="204">
        <f t="shared" si="27"/>
        <v>83786.799826524919</v>
      </c>
      <c r="AU38" s="204">
        <f t="shared" si="27"/>
        <v>86646.877698913115</v>
      </c>
      <c r="AV38" s="204">
        <f t="shared" si="27"/>
        <v>89506.955571301325</v>
      </c>
      <c r="AW38" s="204">
        <f t="shared" si="27"/>
        <v>92367.033443689521</v>
      </c>
      <c r="AX38" s="204">
        <f t="shared" si="27"/>
        <v>95227.111316077702</v>
      </c>
      <c r="AY38" s="204">
        <f t="shared" si="27"/>
        <v>98087.189188465927</v>
      </c>
      <c r="AZ38" s="204">
        <f t="shared" si="27"/>
        <v>100947.26706085412</v>
      </c>
      <c r="BA38" s="204">
        <f t="shared" si="27"/>
        <v>103807.34493324232</v>
      </c>
      <c r="BB38" s="204">
        <f t="shared" si="27"/>
        <v>106667.42280563051</v>
      </c>
      <c r="BC38" s="204">
        <f t="shared" si="27"/>
        <v>109527.50067801873</v>
      </c>
      <c r="BD38" s="204">
        <f t="shared" si="27"/>
        <v>112387.57855040691</v>
      </c>
      <c r="BE38" s="204">
        <f t="shared" si="27"/>
        <v>115247.6564227951</v>
      </c>
      <c r="BF38" s="204">
        <f t="shared" si="27"/>
        <v>118107.73429518333</v>
      </c>
      <c r="BG38" s="204">
        <f t="shared" si="27"/>
        <v>120967.81216757154</v>
      </c>
      <c r="BH38" s="204">
        <f t="shared" si="27"/>
        <v>123827.89003995972</v>
      </c>
      <c r="BI38" s="204">
        <f t="shared" si="27"/>
        <v>126687.96791234791</v>
      </c>
      <c r="BJ38" s="204">
        <f t="shared" si="27"/>
        <v>129548.04578473614</v>
      </c>
      <c r="BK38" s="204">
        <f t="shared" si="27"/>
        <v>132408.12365712435</v>
      </c>
      <c r="BL38" s="204">
        <f t="shared" si="27"/>
        <v>135268.20152951253</v>
      </c>
      <c r="BM38" s="204">
        <f t="shared" si="27"/>
        <v>138128.27940190074</v>
      </c>
      <c r="BN38" s="204">
        <f t="shared" si="27"/>
        <v>140988.35727428892</v>
      </c>
      <c r="BO38" s="204">
        <f t="shared" si="27"/>
        <v>143848.43514667713</v>
      </c>
      <c r="BP38" s="204">
        <f t="shared" si="27"/>
        <v>146708.51301906534</v>
      </c>
      <c r="BQ38" s="204">
        <f t="shared" si="27"/>
        <v>149568.59089145355</v>
      </c>
      <c r="BR38" s="204">
        <f t="shared" ref="BR38:CW38" si="28">SUM(BR25:BR37)</f>
        <v>152428.66876384174</v>
      </c>
      <c r="BS38" s="204">
        <f t="shared" si="28"/>
        <v>155288.74663622995</v>
      </c>
      <c r="BT38" s="204">
        <f t="shared" si="28"/>
        <v>158148.82450861813</v>
      </c>
      <c r="BU38" s="204">
        <f t="shared" si="28"/>
        <v>159904.50972683067</v>
      </c>
      <c r="BV38" s="204">
        <f t="shared" si="28"/>
        <v>161660.1949450433</v>
      </c>
      <c r="BW38" s="204">
        <f t="shared" si="28"/>
        <v>163415.88016325582</v>
      </c>
      <c r="BX38" s="204">
        <f t="shared" si="28"/>
        <v>165171.56538146842</v>
      </c>
      <c r="BY38" s="204">
        <f t="shared" si="28"/>
        <v>166927.25059968096</v>
      </c>
      <c r="BZ38" s="204">
        <f t="shared" si="28"/>
        <v>168682.93581789354</v>
      </c>
      <c r="CA38" s="204">
        <f t="shared" si="28"/>
        <v>170438.62103610608</v>
      </c>
      <c r="CB38" s="204">
        <f t="shared" si="28"/>
        <v>172194.30625431865</v>
      </c>
      <c r="CC38" s="204">
        <f t="shared" si="28"/>
        <v>173949.99147253123</v>
      </c>
      <c r="CD38" s="204">
        <f t="shared" si="28"/>
        <v>175705.67669074377</v>
      </c>
      <c r="CE38" s="204">
        <f t="shared" si="28"/>
        <v>177461.36190895637</v>
      </c>
      <c r="CF38" s="204">
        <f t="shared" si="28"/>
        <v>179217.04712716895</v>
      </c>
      <c r="CG38" s="204">
        <f t="shared" si="28"/>
        <v>180972.73234538152</v>
      </c>
      <c r="CH38" s="204">
        <f t="shared" si="28"/>
        <v>182728.41756359406</v>
      </c>
      <c r="CI38" s="204">
        <f t="shared" si="28"/>
        <v>184484.10278180667</v>
      </c>
      <c r="CJ38" s="204">
        <f t="shared" si="28"/>
        <v>186239.78800001918</v>
      </c>
      <c r="CK38" s="204">
        <f t="shared" si="28"/>
        <v>187995.47321823175</v>
      </c>
      <c r="CL38" s="204">
        <f t="shared" si="28"/>
        <v>189751.15843644433</v>
      </c>
      <c r="CM38" s="204">
        <f t="shared" si="28"/>
        <v>191506.84365465687</v>
      </c>
      <c r="CN38" s="204">
        <f t="shared" si="28"/>
        <v>193262.52887286947</v>
      </c>
      <c r="CO38" s="204">
        <f t="shared" si="28"/>
        <v>195018.21409108202</v>
      </c>
      <c r="CP38" s="204">
        <f t="shared" si="28"/>
        <v>196773.89930929459</v>
      </c>
      <c r="CQ38" s="204">
        <f t="shared" si="28"/>
        <v>198529.5845275071</v>
      </c>
      <c r="CR38" s="204">
        <f t="shared" si="28"/>
        <v>200285.26974571971</v>
      </c>
      <c r="CS38" s="204">
        <f t="shared" si="28"/>
        <v>202040.95496393228</v>
      </c>
      <c r="CT38" s="204">
        <f t="shared" si="28"/>
        <v>203796.64018214482</v>
      </c>
      <c r="CU38" s="204">
        <f t="shared" si="28"/>
        <v>204674.48279125112</v>
      </c>
      <c r="CV38" s="204">
        <f t="shared" si="28"/>
        <v>204674.48279125112</v>
      </c>
      <c r="CW38" s="204">
        <f t="shared" si="28"/>
        <v>204674.48279125112</v>
      </c>
      <c r="CX38" s="204">
        <f>SUM(CX25:CX37)</f>
        <v>204674.48279125112</v>
      </c>
      <c r="CY38" s="204">
        <f>SUM(CY25:CY37)</f>
        <v>204674.48279125112</v>
      </c>
      <c r="CZ38" s="204">
        <f>SUM(CZ25:CZ37)</f>
        <v>204674.48279125112</v>
      </c>
      <c r="DA38" s="204">
        <f>SUM(DA25:DA37)</f>
        <v>204674.48279125112</v>
      </c>
    </row>
    <row r="39" spans="1:105">
      <c r="A39" s="201" t="str">
        <f>Income!A89</f>
        <v>Food Poverty line</v>
      </c>
      <c r="B39" s="203">
        <f>Income!B89</f>
        <v>50927.814592990093</v>
      </c>
      <c r="C39" s="203">
        <f>Income!C89</f>
        <v>50927.814592990086</v>
      </c>
      <c r="D39" s="203">
        <f>Income!D89</f>
        <v>50927.814592990078</v>
      </c>
      <c r="E39" s="203">
        <f>Income!E89</f>
        <v>50927.814592990086</v>
      </c>
      <c r="F39" s="204">
        <f t="shared" ref="F39:U39" si="29">IF(F$2&lt;=($B$2+$C$2+$D$2),IF(F$2&lt;=($B$2+$C$2),IF(F$2&lt;=$B$2,$B39,$C39),$D39),$E39)</f>
        <v>50927.814592990093</v>
      </c>
      <c r="G39" s="204">
        <f t="shared" si="29"/>
        <v>50927.814592990093</v>
      </c>
      <c r="H39" s="204">
        <f t="shared" si="29"/>
        <v>50927.814592990093</v>
      </c>
      <c r="I39" s="204">
        <f t="shared" si="29"/>
        <v>50927.814592990093</v>
      </c>
      <c r="J39" s="204">
        <f t="shared" si="29"/>
        <v>50927.814592990093</v>
      </c>
      <c r="K39" s="204">
        <f t="shared" si="29"/>
        <v>50927.814592990093</v>
      </c>
      <c r="L39" s="204">
        <f t="shared" si="29"/>
        <v>50927.814592990093</v>
      </c>
      <c r="M39" s="204">
        <f t="shared" si="29"/>
        <v>50927.814592990093</v>
      </c>
      <c r="N39" s="204">
        <f t="shared" si="29"/>
        <v>50927.814592990093</v>
      </c>
      <c r="O39" s="204">
        <f t="shared" si="29"/>
        <v>50927.814592990093</v>
      </c>
      <c r="P39" s="204">
        <f t="shared" si="29"/>
        <v>50927.814592990093</v>
      </c>
      <c r="Q39" s="204">
        <f t="shared" si="29"/>
        <v>50927.814592990093</v>
      </c>
      <c r="R39" s="204">
        <f t="shared" si="29"/>
        <v>50927.814592990093</v>
      </c>
      <c r="S39" s="204">
        <f t="shared" si="29"/>
        <v>50927.814592990093</v>
      </c>
      <c r="T39" s="204">
        <f t="shared" si="29"/>
        <v>50927.814592990093</v>
      </c>
      <c r="U39" s="204">
        <f t="shared" si="29"/>
        <v>50927.814592990093</v>
      </c>
      <c r="V39" s="204">
        <f t="shared" ref="V39:AK40" si="30">IF(V$2&lt;=($B$2+$C$2+$D$2),IF(V$2&lt;=($B$2+$C$2),IF(V$2&lt;=$B$2,$B39,$C39),$D39),$E39)</f>
        <v>50927.814592990093</v>
      </c>
      <c r="W39" s="204">
        <f t="shared" si="30"/>
        <v>50927.814592990093</v>
      </c>
      <c r="X39" s="204">
        <f t="shared" si="30"/>
        <v>50927.814592990093</v>
      </c>
      <c r="Y39" s="204">
        <f t="shared" si="30"/>
        <v>50927.814592990093</v>
      </c>
      <c r="Z39" s="204">
        <f t="shared" si="30"/>
        <v>50927.814592990086</v>
      </c>
      <c r="AA39" s="204">
        <f t="shared" si="30"/>
        <v>50927.814592990086</v>
      </c>
      <c r="AB39" s="204">
        <f t="shared" si="30"/>
        <v>50927.814592990086</v>
      </c>
      <c r="AC39" s="204">
        <f t="shared" si="30"/>
        <v>50927.814592990086</v>
      </c>
      <c r="AD39" s="204">
        <f t="shared" si="30"/>
        <v>50927.814592990086</v>
      </c>
      <c r="AE39" s="204">
        <f t="shared" si="30"/>
        <v>50927.814592990086</v>
      </c>
      <c r="AF39" s="204">
        <f t="shared" si="30"/>
        <v>50927.814592990086</v>
      </c>
      <c r="AG39" s="204">
        <f t="shared" si="30"/>
        <v>50927.814592990086</v>
      </c>
      <c r="AH39" s="204">
        <f t="shared" si="30"/>
        <v>50927.814592990086</v>
      </c>
      <c r="AI39" s="204">
        <f t="shared" si="30"/>
        <v>50927.814592990086</v>
      </c>
      <c r="AJ39" s="204">
        <f t="shared" si="30"/>
        <v>50927.814592990086</v>
      </c>
      <c r="AK39" s="204">
        <f t="shared" si="30"/>
        <v>50927.814592990086</v>
      </c>
      <c r="AL39" s="204">
        <f t="shared" ref="AL39:BA40" si="31">IF(AL$2&lt;=($B$2+$C$2+$D$2),IF(AL$2&lt;=($B$2+$C$2),IF(AL$2&lt;=$B$2,$B39,$C39),$D39),$E39)</f>
        <v>50927.814592990086</v>
      </c>
      <c r="AM39" s="204">
        <f t="shared" si="31"/>
        <v>50927.814592990086</v>
      </c>
      <c r="AN39" s="204">
        <f t="shared" si="31"/>
        <v>50927.814592990086</v>
      </c>
      <c r="AO39" s="204">
        <f t="shared" si="31"/>
        <v>50927.814592990086</v>
      </c>
      <c r="AP39" s="204">
        <f t="shared" si="31"/>
        <v>50927.814592990086</v>
      </c>
      <c r="AQ39" s="204">
        <f t="shared" si="31"/>
        <v>50927.814592990086</v>
      </c>
      <c r="AR39" s="204">
        <f t="shared" si="31"/>
        <v>50927.814592990086</v>
      </c>
      <c r="AS39" s="204">
        <f t="shared" si="31"/>
        <v>50927.814592990086</v>
      </c>
      <c r="AT39" s="204">
        <f t="shared" si="31"/>
        <v>50927.814592990086</v>
      </c>
      <c r="AU39" s="204">
        <f t="shared" si="31"/>
        <v>50927.814592990086</v>
      </c>
      <c r="AV39" s="204">
        <f t="shared" si="31"/>
        <v>50927.814592990086</v>
      </c>
      <c r="AW39" s="204">
        <f t="shared" si="31"/>
        <v>50927.814592990086</v>
      </c>
      <c r="AX39" s="204">
        <f t="shared" si="31"/>
        <v>50927.814592990086</v>
      </c>
      <c r="AY39" s="204">
        <f t="shared" si="31"/>
        <v>50927.814592990086</v>
      </c>
      <c r="AZ39" s="204">
        <f t="shared" si="31"/>
        <v>50927.814592990086</v>
      </c>
      <c r="BA39" s="204">
        <f t="shared" si="31"/>
        <v>50927.814592990078</v>
      </c>
      <c r="BB39" s="204">
        <f t="shared" ref="BB39:CD40" si="32">IF(BB$2&lt;=($B$2+$C$2+$D$2),IF(BB$2&lt;=($B$2+$C$2),IF(BB$2&lt;=$B$2,$B39,$C39),$D39),$E39)</f>
        <v>50927.814592990078</v>
      </c>
      <c r="BC39" s="204">
        <f t="shared" si="32"/>
        <v>50927.814592990078</v>
      </c>
      <c r="BD39" s="204">
        <f t="shared" si="32"/>
        <v>50927.814592990078</v>
      </c>
      <c r="BE39" s="204">
        <f t="shared" si="32"/>
        <v>50927.814592990078</v>
      </c>
      <c r="BF39" s="204">
        <f t="shared" si="32"/>
        <v>50927.814592990078</v>
      </c>
      <c r="BG39" s="204">
        <f t="shared" si="32"/>
        <v>50927.814592990078</v>
      </c>
      <c r="BH39" s="204">
        <f t="shared" si="32"/>
        <v>50927.814592990078</v>
      </c>
      <c r="BI39" s="204">
        <f t="shared" si="32"/>
        <v>50927.814592990078</v>
      </c>
      <c r="BJ39" s="204">
        <f t="shared" si="32"/>
        <v>50927.814592990078</v>
      </c>
      <c r="BK39" s="204">
        <f t="shared" si="32"/>
        <v>50927.814592990078</v>
      </c>
      <c r="BL39" s="204">
        <f t="shared" si="32"/>
        <v>50927.814592990078</v>
      </c>
      <c r="BM39" s="204">
        <f t="shared" si="32"/>
        <v>50927.814592990078</v>
      </c>
      <c r="BN39" s="204">
        <f t="shared" si="32"/>
        <v>50927.814592990078</v>
      </c>
      <c r="BO39" s="204">
        <f t="shared" si="32"/>
        <v>50927.814592990078</v>
      </c>
      <c r="BP39" s="204">
        <f t="shared" si="32"/>
        <v>50927.814592990078</v>
      </c>
      <c r="BQ39" s="204">
        <f t="shared" si="32"/>
        <v>50927.814592990078</v>
      </c>
      <c r="BR39" s="204">
        <f t="shared" si="32"/>
        <v>50927.814592990078</v>
      </c>
      <c r="BS39" s="204">
        <f t="shared" si="32"/>
        <v>50927.814592990078</v>
      </c>
      <c r="BT39" s="204">
        <f t="shared" si="32"/>
        <v>50927.814592990078</v>
      </c>
      <c r="BU39" s="204">
        <f t="shared" si="32"/>
        <v>50927.814592990078</v>
      </c>
      <c r="BV39" s="204">
        <f t="shared" si="32"/>
        <v>50927.814592990078</v>
      </c>
      <c r="BW39" s="204">
        <f t="shared" si="32"/>
        <v>50927.814592990078</v>
      </c>
      <c r="BX39" s="204">
        <f t="shared" si="32"/>
        <v>50927.814592990078</v>
      </c>
      <c r="BY39" s="204">
        <f t="shared" si="32"/>
        <v>50927.814592990078</v>
      </c>
      <c r="BZ39" s="204">
        <f t="shared" si="32"/>
        <v>50927.814592990078</v>
      </c>
      <c r="CA39" s="204">
        <f t="shared" si="32"/>
        <v>50927.814592990078</v>
      </c>
      <c r="CB39" s="204">
        <f t="shared" si="32"/>
        <v>50927.814592990078</v>
      </c>
      <c r="CC39" s="204">
        <f t="shared" si="32"/>
        <v>50927.814592990078</v>
      </c>
      <c r="CD39" s="204">
        <f t="shared" si="32"/>
        <v>50927.814592990078</v>
      </c>
      <c r="CE39" s="204">
        <f t="shared" ref="CE39:CR40" si="33">IF(CE$2&lt;=($B$2+$C$2+$D$2),IF(CE$2&lt;=($B$2+$C$2),IF(CE$2&lt;=$B$2,$B39,$C39),$D39),$E39)</f>
        <v>50927.814592990078</v>
      </c>
      <c r="CF39" s="204">
        <f t="shared" si="33"/>
        <v>50927.814592990078</v>
      </c>
      <c r="CG39" s="204">
        <f t="shared" si="33"/>
        <v>50927.814592990078</v>
      </c>
      <c r="CH39" s="204">
        <f t="shared" si="33"/>
        <v>50927.814592990078</v>
      </c>
      <c r="CI39" s="204">
        <f t="shared" si="33"/>
        <v>50927.814592990078</v>
      </c>
      <c r="CJ39" s="204">
        <f t="shared" si="33"/>
        <v>50927.814592990078</v>
      </c>
      <c r="CK39" s="204">
        <f t="shared" si="33"/>
        <v>50927.814592990078</v>
      </c>
      <c r="CL39" s="204">
        <f t="shared" si="33"/>
        <v>50927.814592990078</v>
      </c>
      <c r="CM39" s="204">
        <f t="shared" si="33"/>
        <v>50927.814592990086</v>
      </c>
      <c r="CN39" s="204">
        <f t="shared" si="33"/>
        <v>50927.814592990086</v>
      </c>
      <c r="CO39" s="204">
        <f t="shared" si="33"/>
        <v>50927.814592990086</v>
      </c>
      <c r="CP39" s="204">
        <f t="shared" si="33"/>
        <v>50927.814592990086</v>
      </c>
      <c r="CQ39" s="204">
        <f t="shared" si="33"/>
        <v>50927.814592990086</v>
      </c>
      <c r="CR39" s="204">
        <f t="shared" si="33"/>
        <v>50927.814592990086</v>
      </c>
      <c r="CS39" s="204">
        <f t="shared" ref="CS39:DA40" si="34">IF(CS$2&lt;=($B$2+$C$2+$D$2),IF(CS$2&lt;=($B$2+$C$2),IF(CS$2&lt;=$B$2,$B39,$C39),$D39),$E39)</f>
        <v>50927.814592990086</v>
      </c>
      <c r="CT39" s="204">
        <f t="shared" si="34"/>
        <v>50927.814592990086</v>
      </c>
      <c r="CU39" s="204">
        <f t="shared" si="34"/>
        <v>50927.814592990086</v>
      </c>
      <c r="CV39" s="204">
        <f t="shared" si="34"/>
        <v>50927.814592990086</v>
      </c>
      <c r="CW39" s="204">
        <f t="shared" si="34"/>
        <v>50927.814592990086</v>
      </c>
      <c r="CX39" s="204">
        <f t="shared" si="34"/>
        <v>50927.814592990086</v>
      </c>
      <c r="CY39" s="204">
        <f t="shared" si="34"/>
        <v>50927.814592990086</v>
      </c>
      <c r="CZ39" s="204">
        <f t="shared" si="34"/>
        <v>50927.814592990086</v>
      </c>
      <c r="DA39" s="204">
        <f t="shared" si="34"/>
        <v>50927.814592990086</v>
      </c>
    </row>
    <row r="40" spans="1:105">
      <c r="A40" s="201" t="str">
        <f>Income!A90</f>
        <v>Lower Bound Poverty line</v>
      </c>
      <c r="B40" s="203">
        <f>Income!B90</f>
        <v>71546.347926323419</v>
      </c>
      <c r="C40" s="203">
        <f>Income!C90</f>
        <v>71546.347926323419</v>
      </c>
      <c r="D40" s="203">
        <f>Income!D90</f>
        <v>71546.347926323433</v>
      </c>
      <c r="E40" s="203">
        <f>Income!E90</f>
        <v>71546.347926323419</v>
      </c>
      <c r="F40" s="204">
        <f t="shared" ref="F40:U40" si="35">IF(F$2&lt;=($B$2+$C$2+$D$2),IF(F$2&lt;=($B$2+$C$2),IF(F$2&lt;=$B$2,$B40,$C40),$D40),$E40)</f>
        <v>71546.347926323419</v>
      </c>
      <c r="G40" s="204">
        <f t="shared" si="35"/>
        <v>71546.347926323419</v>
      </c>
      <c r="H40" s="204">
        <f t="shared" si="35"/>
        <v>71546.347926323419</v>
      </c>
      <c r="I40" s="204">
        <f t="shared" si="35"/>
        <v>71546.347926323419</v>
      </c>
      <c r="J40" s="204">
        <f t="shared" si="35"/>
        <v>71546.347926323419</v>
      </c>
      <c r="K40" s="204">
        <f t="shared" si="35"/>
        <v>71546.347926323419</v>
      </c>
      <c r="L40" s="204">
        <f t="shared" si="35"/>
        <v>71546.347926323419</v>
      </c>
      <c r="M40" s="204">
        <f t="shared" si="35"/>
        <v>71546.347926323419</v>
      </c>
      <c r="N40" s="204">
        <f t="shared" si="35"/>
        <v>71546.347926323419</v>
      </c>
      <c r="O40" s="204">
        <f t="shared" si="35"/>
        <v>71546.347926323419</v>
      </c>
      <c r="P40" s="204">
        <f t="shared" si="35"/>
        <v>71546.347926323419</v>
      </c>
      <c r="Q40" s="204">
        <f t="shared" si="35"/>
        <v>71546.347926323419</v>
      </c>
      <c r="R40" s="204">
        <f t="shared" si="35"/>
        <v>71546.347926323419</v>
      </c>
      <c r="S40" s="204">
        <f t="shared" si="35"/>
        <v>71546.347926323419</v>
      </c>
      <c r="T40" s="204">
        <f t="shared" si="35"/>
        <v>71546.347926323419</v>
      </c>
      <c r="U40" s="204">
        <f t="shared" si="35"/>
        <v>71546.347926323419</v>
      </c>
      <c r="V40" s="204">
        <f t="shared" si="30"/>
        <v>71546.347926323419</v>
      </c>
      <c r="W40" s="204">
        <f t="shared" si="30"/>
        <v>71546.347926323419</v>
      </c>
      <c r="X40" s="204">
        <f t="shared" si="30"/>
        <v>71546.347926323419</v>
      </c>
      <c r="Y40" s="204">
        <f t="shared" si="30"/>
        <v>71546.347926323419</v>
      </c>
      <c r="Z40" s="204">
        <f t="shared" si="30"/>
        <v>71546.347926323419</v>
      </c>
      <c r="AA40" s="204">
        <f t="shared" si="30"/>
        <v>71546.347926323419</v>
      </c>
      <c r="AB40" s="204">
        <f t="shared" si="30"/>
        <v>71546.347926323419</v>
      </c>
      <c r="AC40" s="204">
        <f t="shared" si="30"/>
        <v>71546.347926323419</v>
      </c>
      <c r="AD40" s="204">
        <f t="shared" si="30"/>
        <v>71546.347926323419</v>
      </c>
      <c r="AE40" s="204">
        <f t="shared" si="30"/>
        <v>71546.347926323419</v>
      </c>
      <c r="AF40" s="204">
        <f t="shared" si="30"/>
        <v>71546.347926323419</v>
      </c>
      <c r="AG40" s="204">
        <f t="shared" si="30"/>
        <v>71546.347926323419</v>
      </c>
      <c r="AH40" s="204">
        <f t="shared" si="30"/>
        <v>71546.347926323419</v>
      </c>
      <c r="AI40" s="204">
        <f t="shared" si="30"/>
        <v>71546.347926323419</v>
      </c>
      <c r="AJ40" s="204">
        <f t="shared" si="30"/>
        <v>71546.347926323419</v>
      </c>
      <c r="AK40" s="204">
        <f t="shared" si="30"/>
        <v>71546.347926323419</v>
      </c>
      <c r="AL40" s="204">
        <f t="shared" si="31"/>
        <v>71546.347926323419</v>
      </c>
      <c r="AM40" s="204">
        <f t="shared" si="31"/>
        <v>71546.347926323419</v>
      </c>
      <c r="AN40" s="204">
        <f t="shared" si="31"/>
        <v>71546.347926323419</v>
      </c>
      <c r="AO40" s="204">
        <f t="shared" si="31"/>
        <v>71546.347926323419</v>
      </c>
      <c r="AP40" s="204">
        <f t="shared" si="31"/>
        <v>71546.347926323419</v>
      </c>
      <c r="AQ40" s="204">
        <f t="shared" si="31"/>
        <v>71546.347926323419</v>
      </c>
      <c r="AR40" s="204">
        <f t="shared" si="31"/>
        <v>71546.347926323419</v>
      </c>
      <c r="AS40" s="204">
        <f t="shared" si="31"/>
        <v>71546.347926323419</v>
      </c>
      <c r="AT40" s="204">
        <f t="shared" si="31"/>
        <v>71546.347926323419</v>
      </c>
      <c r="AU40" s="204">
        <f t="shared" si="31"/>
        <v>71546.347926323419</v>
      </c>
      <c r="AV40" s="204">
        <f t="shared" si="31"/>
        <v>71546.347926323419</v>
      </c>
      <c r="AW40" s="204">
        <f t="shared" si="31"/>
        <v>71546.347926323419</v>
      </c>
      <c r="AX40" s="204">
        <f t="shared" si="31"/>
        <v>71546.347926323419</v>
      </c>
      <c r="AY40" s="204">
        <f t="shared" si="31"/>
        <v>71546.347926323419</v>
      </c>
      <c r="AZ40" s="204">
        <f t="shared" si="31"/>
        <v>71546.347926323419</v>
      </c>
      <c r="BA40" s="204">
        <f t="shared" si="31"/>
        <v>71546.347926323433</v>
      </c>
      <c r="BB40" s="204">
        <f t="shared" si="32"/>
        <v>71546.347926323433</v>
      </c>
      <c r="BC40" s="204">
        <f t="shared" si="32"/>
        <v>71546.347926323433</v>
      </c>
      <c r="BD40" s="204">
        <f t="shared" si="32"/>
        <v>71546.347926323433</v>
      </c>
      <c r="BE40" s="204">
        <f t="shared" si="32"/>
        <v>71546.347926323433</v>
      </c>
      <c r="BF40" s="204">
        <f t="shared" si="32"/>
        <v>71546.347926323433</v>
      </c>
      <c r="BG40" s="204">
        <f t="shared" si="32"/>
        <v>71546.347926323433</v>
      </c>
      <c r="BH40" s="204">
        <f t="shared" si="32"/>
        <v>71546.347926323433</v>
      </c>
      <c r="BI40" s="204">
        <f t="shared" si="32"/>
        <v>71546.347926323433</v>
      </c>
      <c r="BJ40" s="204">
        <f t="shared" si="32"/>
        <v>71546.347926323433</v>
      </c>
      <c r="BK40" s="204">
        <f t="shared" si="32"/>
        <v>71546.347926323433</v>
      </c>
      <c r="BL40" s="204">
        <f t="shared" si="32"/>
        <v>71546.347926323433</v>
      </c>
      <c r="BM40" s="204">
        <f t="shared" si="32"/>
        <v>71546.347926323433</v>
      </c>
      <c r="BN40" s="204">
        <f t="shared" si="32"/>
        <v>71546.347926323433</v>
      </c>
      <c r="BO40" s="204">
        <f t="shared" si="32"/>
        <v>71546.347926323433</v>
      </c>
      <c r="BP40" s="204">
        <f t="shared" si="32"/>
        <v>71546.347926323433</v>
      </c>
      <c r="BQ40" s="204">
        <f t="shared" si="32"/>
        <v>71546.347926323433</v>
      </c>
      <c r="BR40" s="204">
        <f t="shared" si="32"/>
        <v>71546.347926323433</v>
      </c>
      <c r="BS40" s="204">
        <f t="shared" si="32"/>
        <v>71546.347926323433</v>
      </c>
      <c r="BT40" s="204">
        <f t="shared" si="32"/>
        <v>71546.347926323433</v>
      </c>
      <c r="BU40" s="204">
        <f t="shared" si="32"/>
        <v>71546.347926323433</v>
      </c>
      <c r="BV40" s="204">
        <f t="shared" si="32"/>
        <v>71546.347926323433</v>
      </c>
      <c r="BW40" s="204">
        <f t="shared" si="32"/>
        <v>71546.347926323433</v>
      </c>
      <c r="BX40" s="204">
        <f t="shared" si="32"/>
        <v>71546.347926323433</v>
      </c>
      <c r="BY40" s="204">
        <f t="shared" si="32"/>
        <v>71546.347926323433</v>
      </c>
      <c r="BZ40" s="204">
        <f t="shared" si="32"/>
        <v>71546.347926323433</v>
      </c>
      <c r="CA40" s="204">
        <f t="shared" si="32"/>
        <v>71546.347926323433</v>
      </c>
      <c r="CB40" s="204">
        <f t="shared" si="32"/>
        <v>71546.347926323433</v>
      </c>
      <c r="CC40" s="204">
        <f t="shared" si="32"/>
        <v>71546.347926323433</v>
      </c>
      <c r="CD40" s="204">
        <f t="shared" si="32"/>
        <v>71546.347926323433</v>
      </c>
      <c r="CE40" s="204">
        <f t="shared" si="33"/>
        <v>71546.347926323433</v>
      </c>
      <c r="CF40" s="204">
        <f t="shared" si="33"/>
        <v>71546.347926323433</v>
      </c>
      <c r="CG40" s="204">
        <f t="shared" si="33"/>
        <v>71546.347926323433</v>
      </c>
      <c r="CH40" s="204">
        <f t="shared" si="33"/>
        <v>71546.347926323433</v>
      </c>
      <c r="CI40" s="204">
        <f t="shared" si="33"/>
        <v>71546.347926323433</v>
      </c>
      <c r="CJ40" s="204">
        <f t="shared" si="33"/>
        <v>71546.347926323433</v>
      </c>
      <c r="CK40" s="204">
        <f t="shared" si="33"/>
        <v>71546.347926323433</v>
      </c>
      <c r="CL40" s="204">
        <f t="shared" si="33"/>
        <v>71546.347926323433</v>
      </c>
      <c r="CM40" s="204">
        <f t="shared" si="33"/>
        <v>71546.347926323419</v>
      </c>
      <c r="CN40" s="204">
        <f t="shared" si="33"/>
        <v>71546.347926323419</v>
      </c>
      <c r="CO40" s="204">
        <f t="shared" si="33"/>
        <v>71546.347926323419</v>
      </c>
      <c r="CP40" s="204">
        <f t="shared" si="33"/>
        <v>71546.347926323419</v>
      </c>
      <c r="CQ40" s="204">
        <f t="shared" si="33"/>
        <v>71546.347926323419</v>
      </c>
      <c r="CR40" s="204">
        <f t="shared" si="33"/>
        <v>71546.347926323419</v>
      </c>
      <c r="CS40" s="204">
        <f t="shared" si="34"/>
        <v>71546.347926323419</v>
      </c>
      <c r="CT40" s="204">
        <f t="shared" si="34"/>
        <v>71546.347926323419</v>
      </c>
      <c r="CU40" s="204">
        <f t="shared" si="34"/>
        <v>71546.347926323419</v>
      </c>
      <c r="CV40" s="204">
        <f t="shared" si="34"/>
        <v>71546.347926323419</v>
      </c>
      <c r="CW40" s="204">
        <f t="shared" si="34"/>
        <v>71546.347926323419</v>
      </c>
      <c r="CX40" s="204">
        <f t="shared" si="34"/>
        <v>71546.347926323419</v>
      </c>
      <c r="CY40" s="204">
        <f t="shared" si="34"/>
        <v>71546.347926323419</v>
      </c>
      <c r="CZ40" s="204">
        <f t="shared" si="34"/>
        <v>71546.347926323419</v>
      </c>
      <c r="DA40" s="204">
        <f t="shared" si="34"/>
        <v>71546.347926323419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-7.4442737225076305</v>
      </c>
      <c r="R42" s="210">
        <f t="shared" si="36"/>
        <v>-7.4442737225076305</v>
      </c>
      <c r="S42" s="210">
        <f t="shared" si="36"/>
        <v>-7.4442737225076305</v>
      </c>
      <c r="T42" s="210">
        <f t="shared" si="36"/>
        <v>-7.4442737225076305</v>
      </c>
      <c r="U42" s="210">
        <f t="shared" si="36"/>
        <v>-7.4442737225076305</v>
      </c>
      <c r="V42" s="210">
        <f t="shared" si="36"/>
        <v>-7.4442737225076305</v>
      </c>
      <c r="W42" s="210">
        <f t="shared" si="36"/>
        <v>-7.4442737225076305</v>
      </c>
      <c r="X42" s="210">
        <f t="shared" si="36"/>
        <v>-7.4442737225076305</v>
      </c>
      <c r="Y42" s="210">
        <f t="shared" si="36"/>
        <v>-7.4442737225076305</v>
      </c>
      <c r="Z42" s="210">
        <f t="shared" si="36"/>
        <v>-7.4442737225076305</v>
      </c>
      <c r="AA42" s="210">
        <f t="shared" si="36"/>
        <v>-7.4442737225076305</v>
      </c>
      <c r="AB42" s="210">
        <f t="shared" si="36"/>
        <v>-7.4442737225076305</v>
      </c>
      <c r="AC42" s="210">
        <f t="shared" si="36"/>
        <v>-7.4442737225076305</v>
      </c>
      <c r="AD42" s="210">
        <f t="shared" si="36"/>
        <v>-7.4442737225076305</v>
      </c>
      <c r="AE42" s="210">
        <f t="shared" si="36"/>
        <v>-7.4442737225076305</v>
      </c>
      <c r="AF42" s="210">
        <f t="shared" si="36"/>
        <v>-7.4442737225076305</v>
      </c>
      <c r="AG42" s="210">
        <f t="shared" si="36"/>
        <v>-7.4442737225076305</v>
      </c>
      <c r="AH42" s="210">
        <f t="shared" si="36"/>
        <v>-7.4442737225076305</v>
      </c>
      <c r="AI42" s="210">
        <f t="shared" si="36"/>
        <v>-7.4442737225076305</v>
      </c>
      <c r="AJ42" s="210">
        <f t="shared" si="36"/>
        <v>-7.4442737225076305</v>
      </c>
      <c r="AK42" s="210">
        <f t="shared" si="36"/>
        <v>-7.4442737225076305</v>
      </c>
      <c r="AL42" s="210">
        <f t="shared" ref="AL42:BQ42" si="37">IF(AL$22&lt;=$E$24,IF(AL$22&lt;=$D$24,IF(AL$22&lt;=$C$24,IF(AL$22&lt;=$B$24,$B108,($C25-$B25)/($C$24-$B$24)),($D25-$C25)/($D$24-$C$24)),($E25-$D25)/($E$24-$D$24)),$F108)</f>
        <v>-7.4442737225076305</v>
      </c>
      <c r="AM42" s="210">
        <f t="shared" si="37"/>
        <v>-7.4442737225076305</v>
      </c>
      <c r="AN42" s="210">
        <f t="shared" si="37"/>
        <v>60.969619730008766</v>
      </c>
      <c r="AO42" s="210">
        <f t="shared" si="37"/>
        <v>60.969619730008766</v>
      </c>
      <c r="AP42" s="210">
        <f t="shared" si="37"/>
        <v>60.969619730008766</v>
      </c>
      <c r="AQ42" s="210">
        <f t="shared" si="37"/>
        <v>60.969619730008766</v>
      </c>
      <c r="AR42" s="210">
        <f t="shared" si="37"/>
        <v>60.969619730008766</v>
      </c>
      <c r="AS42" s="210">
        <f t="shared" si="37"/>
        <v>60.969619730008766</v>
      </c>
      <c r="AT42" s="210">
        <f t="shared" si="37"/>
        <v>60.969619730008766</v>
      </c>
      <c r="AU42" s="210">
        <f t="shared" si="37"/>
        <v>60.969619730008766</v>
      </c>
      <c r="AV42" s="210">
        <f t="shared" si="37"/>
        <v>60.969619730008766</v>
      </c>
      <c r="AW42" s="210">
        <f t="shared" si="37"/>
        <v>60.969619730008766</v>
      </c>
      <c r="AX42" s="210">
        <f t="shared" si="37"/>
        <v>60.969619730008766</v>
      </c>
      <c r="AY42" s="210">
        <f t="shared" si="37"/>
        <v>60.969619730008766</v>
      </c>
      <c r="AZ42" s="210">
        <f t="shared" si="37"/>
        <v>60.969619730008766</v>
      </c>
      <c r="BA42" s="210">
        <f t="shared" si="37"/>
        <v>60.969619730008766</v>
      </c>
      <c r="BB42" s="210">
        <f t="shared" si="37"/>
        <v>60.969619730008766</v>
      </c>
      <c r="BC42" s="210">
        <f t="shared" si="37"/>
        <v>60.969619730008766</v>
      </c>
      <c r="BD42" s="210">
        <f t="shared" si="37"/>
        <v>60.969619730008766</v>
      </c>
      <c r="BE42" s="210">
        <f t="shared" si="37"/>
        <v>60.969619730008766</v>
      </c>
      <c r="BF42" s="210">
        <f t="shared" si="37"/>
        <v>60.969619730008766</v>
      </c>
      <c r="BG42" s="210">
        <f t="shared" si="37"/>
        <v>60.969619730008766</v>
      </c>
      <c r="BH42" s="210">
        <f t="shared" si="37"/>
        <v>60.969619730008766</v>
      </c>
      <c r="BI42" s="210">
        <f t="shared" si="37"/>
        <v>60.969619730008766</v>
      </c>
      <c r="BJ42" s="210">
        <f t="shared" si="37"/>
        <v>60.969619730008766</v>
      </c>
      <c r="BK42" s="210">
        <f t="shared" si="37"/>
        <v>60.969619730008766</v>
      </c>
      <c r="BL42" s="210">
        <f t="shared" si="37"/>
        <v>60.969619730008766</v>
      </c>
      <c r="BM42" s="210">
        <f t="shared" si="37"/>
        <v>60.969619730008766</v>
      </c>
      <c r="BN42" s="210">
        <f t="shared" si="37"/>
        <v>60.969619730008766</v>
      </c>
      <c r="BO42" s="210">
        <f t="shared" si="37"/>
        <v>60.969619730008766</v>
      </c>
      <c r="BP42" s="210">
        <f t="shared" si="37"/>
        <v>60.969619730008766</v>
      </c>
      <c r="BQ42" s="210">
        <f t="shared" si="37"/>
        <v>60.969619730008766</v>
      </c>
      <c r="BR42" s="210">
        <f t="shared" ref="BR42:DA42" si="38">IF(BR$22&lt;=$E$24,IF(BR$22&lt;=$D$24,IF(BR$22&lt;=$C$24,IF(BR$22&lt;=$B$24,$B108,($C25-$B25)/($C$24-$B$24)),($D25-$C25)/($D$24-$C$24)),($E25-$D25)/($E$24-$D$24)),$F108)</f>
        <v>60.969619730008766</v>
      </c>
      <c r="BS42" s="210">
        <f t="shared" si="38"/>
        <v>60.969619730008766</v>
      </c>
      <c r="BT42" s="210">
        <f t="shared" si="38"/>
        <v>60.969619730008766</v>
      </c>
      <c r="BU42" s="210">
        <f t="shared" si="38"/>
        <v>137.80557221848568</v>
      </c>
      <c r="BV42" s="210">
        <f t="shared" si="38"/>
        <v>137.80557221848568</v>
      </c>
      <c r="BW42" s="210">
        <f t="shared" si="38"/>
        <v>137.80557221848568</v>
      </c>
      <c r="BX42" s="210">
        <f t="shared" si="38"/>
        <v>137.80557221848568</v>
      </c>
      <c r="BY42" s="210">
        <f t="shared" si="38"/>
        <v>137.80557221848568</v>
      </c>
      <c r="BZ42" s="210">
        <f t="shared" si="38"/>
        <v>137.80557221848568</v>
      </c>
      <c r="CA42" s="210">
        <f t="shared" si="38"/>
        <v>137.80557221848568</v>
      </c>
      <c r="CB42" s="210">
        <f t="shared" si="38"/>
        <v>137.80557221848568</v>
      </c>
      <c r="CC42" s="210">
        <f t="shared" si="38"/>
        <v>137.80557221848568</v>
      </c>
      <c r="CD42" s="210">
        <f t="shared" si="38"/>
        <v>137.80557221848568</v>
      </c>
      <c r="CE42" s="210">
        <f t="shared" si="38"/>
        <v>137.80557221848568</v>
      </c>
      <c r="CF42" s="210">
        <f t="shared" si="38"/>
        <v>137.80557221848568</v>
      </c>
      <c r="CG42" s="210">
        <f t="shared" si="38"/>
        <v>137.80557221848568</v>
      </c>
      <c r="CH42" s="210">
        <f t="shared" si="38"/>
        <v>137.80557221848568</v>
      </c>
      <c r="CI42" s="210">
        <f t="shared" si="38"/>
        <v>137.80557221848568</v>
      </c>
      <c r="CJ42" s="210">
        <f t="shared" si="38"/>
        <v>137.80557221848568</v>
      </c>
      <c r="CK42" s="210">
        <f t="shared" si="38"/>
        <v>137.80557221848568</v>
      </c>
      <c r="CL42" s="210">
        <f t="shared" si="38"/>
        <v>137.80557221848568</v>
      </c>
      <c r="CM42" s="210">
        <f t="shared" si="38"/>
        <v>137.80557221848568</v>
      </c>
      <c r="CN42" s="210">
        <f t="shared" si="38"/>
        <v>137.80557221848568</v>
      </c>
      <c r="CO42" s="210">
        <f t="shared" si="38"/>
        <v>137.80557221848568</v>
      </c>
      <c r="CP42" s="210">
        <f t="shared" si="38"/>
        <v>137.80557221848568</v>
      </c>
      <c r="CQ42" s="210">
        <f t="shared" si="38"/>
        <v>137.80557221848568</v>
      </c>
      <c r="CR42" s="210">
        <f t="shared" si="38"/>
        <v>137.80557221848568</v>
      </c>
      <c r="CS42" s="210">
        <f t="shared" si="38"/>
        <v>137.80557221848568</v>
      </c>
      <c r="CT42" s="210">
        <f t="shared" si="38"/>
        <v>137.80557221848568</v>
      </c>
      <c r="CU42" s="210">
        <f t="shared" si="38"/>
        <v>106.36000000000007</v>
      </c>
      <c r="CV42" s="210">
        <f t="shared" si="38"/>
        <v>106.36000000000007</v>
      </c>
      <c r="CW42" s="210">
        <f t="shared" si="38"/>
        <v>106.36000000000007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-6.3548538783192186</v>
      </c>
      <c r="R43" s="210">
        <f t="shared" si="39"/>
        <v>-6.3548538783192186</v>
      </c>
      <c r="S43" s="210">
        <f t="shared" si="39"/>
        <v>-6.3548538783192186</v>
      </c>
      <c r="T43" s="210">
        <f t="shared" si="39"/>
        <v>-6.3548538783192186</v>
      </c>
      <c r="U43" s="210">
        <f t="shared" si="39"/>
        <v>-6.3548538783192186</v>
      </c>
      <c r="V43" s="210">
        <f t="shared" si="39"/>
        <v>-6.3548538783192186</v>
      </c>
      <c r="W43" s="210">
        <f t="shared" si="39"/>
        <v>-6.3548538783192186</v>
      </c>
      <c r="X43" s="210">
        <f t="shared" si="39"/>
        <v>-6.3548538783192186</v>
      </c>
      <c r="Y43" s="210">
        <f t="shared" si="39"/>
        <v>-6.3548538783192186</v>
      </c>
      <c r="Z43" s="210">
        <f t="shared" si="39"/>
        <v>-6.3548538783192186</v>
      </c>
      <c r="AA43" s="210">
        <f t="shared" si="39"/>
        <v>-6.3548538783192186</v>
      </c>
      <c r="AB43" s="210">
        <f t="shared" si="39"/>
        <v>-6.3548538783192186</v>
      </c>
      <c r="AC43" s="210">
        <f t="shared" si="39"/>
        <v>-6.3548538783192186</v>
      </c>
      <c r="AD43" s="210">
        <f t="shared" si="39"/>
        <v>-6.3548538783192186</v>
      </c>
      <c r="AE43" s="210">
        <f t="shared" si="39"/>
        <v>-6.3548538783192186</v>
      </c>
      <c r="AF43" s="210">
        <f t="shared" si="39"/>
        <v>-6.3548538783192186</v>
      </c>
      <c r="AG43" s="210">
        <f t="shared" si="39"/>
        <v>-6.3548538783192186</v>
      </c>
      <c r="AH43" s="210">
        <f t="shared" si="39"/>
        <v>-6.3548538783192186</v>
      </c>
      <c r="AI43" s="210">
        <f t="shared" si="39"/>
        <v>-6.3548538783192186</v>
      </c>
      <c r="AJ43" s="210">
        <f t="shared" si="39"/>
        <v>-6.3548538783192186</v>
      </c>
      <c r="AK43" s="210">
        <f t="shared" si="39"/>
        <v>-6.3548538783192186</v>
      </c>
      <c r="AL43" s="210">
        <f t="shared" ref="AL43:BQ43" si="40">IF(AL$22&lt;=$E$24,IF(AL$22&lt;=$D$24,IF(AL$22&lt;=$C$24,IF(AL$22&lt;=$B$24,$B109,($C26-$B26)/($C$24-$B$24)),($D26-$C26)/($D$24-$C$24)),($E26-$D26)/($E$24-$D$24)),$F109)</f>
        <v>-6.3548538783192186</v>
      </c>
      <c r="AM43" s="210">
        <f t="shared" si="40"/>
        <v>-6.3548538783192186</v>
      </c>
      <c r="AN43" s="210">
        <f t="shared" si="40"/>
        <v>-6.8925722834077687</v>
      </c>
      <c r="AO43" s="210">
        <f t="shared" si="40"/>
        <v>-6.8925722834077687</v>
      </c>
      <c r="AP43" s="210">
        <f t="shared" si="40"/>
        <v>-6.8925722834077687</v>
      </c>
      <c r="AQ43" s="210">
        <f t="shared" si="40"/>
        <v>-6.8925722834077687</v>
      </c>
      <c r="AR43" s="210">
        <f t="shared" si="40"/>
        <v>-6.8925722834077687</v>
      </c>
      <c r="AS43" s="210">
        <f t="shared" si="40"/>
        <v>-6.8925722834077687</v>
      </c>
      <c r="AT43" s="210">
        <f t="shared" si="40"/>
        <v>-6.8925722834077687</v>
      </c>
      <c r="AU43" s="210">
        <f t="shared" si="40"/>
        <v>-6.8925722834077687</v>
      </c>
      <c r="AV43" s="210">
        <f t="shared" si="40"/>
        <v>-6.8925722834077687</v>
      </c>
      <c r="AW43" s="210">
        <f t="shared" si="40"/>
        <v>-6.8925722834077687</v>
      </c>
      <c r="AX43" s="210">
        <f t="shared" si="40"/>
        <v>-6.8925722834077687</v>
      </c>
      <c r="AY43" s="210">
        <f t="shared" si="40"/>
        <v>-6.8925722834077687</v>
      </c>
      <c r="AZ43" s="210">
        <f t="shared" si="40"/>
        <v>-6.8925722834077687</v>
      </c>
      <c r="BA43" s="210">
        <f t="shared" si="40"/>
        <v>-6.8925722834077687</v>
      </c>
      <c r="BB43" s="210">
        <f t="shared" si="40"/>
        <v>-6.8925722834077687</v>
      </c>
      <c r="BC43" s="210">
        <f t="shared" si="40"/>
        <v>-6.8925722834077687</v>
      </c>
      <c r="BD43" s="210">
        <f t="shared" si="40"/>
        <v>-6.8925722834077687</v>
      </c>
      <c r="BE43" s="210">
        <f t="shared" si="40"/>
        <v>-6.8925722834077687</v>
      </c>
      <c r="BF43" s="210">
        <f t="shared" si="40"/>
        <v>-6.8925722834077687</v>
      </c>
      <c r="BG43" s="210">
        <f t="shared" si="40"/>
        <v>-6.8925722834077687</v>
      </c>
      <c r="BH43" s="210">
        <f t="shared" si="40"/>
        <v>-6.8925722834077687</v>
      </c>
      <c r="BI43" s="210">
        <f t="shared" si="40"/>
        <v>-6.8925722834077687</v>
      </c>
      <c r="BJ43" s="210">
        <f t="shared" si="40"/>
        <v>-6.8925722834077687</v>
      </c>
      <c r="BK43" s="210">
        <f t="shared" si="40"/>
        <v>-6.8925722834077687</v>
      </c>
      <c r="BL43" s="210">
        <f t="shared" si="40"/>
        <v>-6.8925722834077687</v>
      </c>
      <c r="BM43" s="210">
        <f t="shared" si="40"/>
        <v>-6.8925722834077687</v>
      </c>
      <c r="BN43" s="210">
        <f t="shared" si="40"/>
        <v>-6.8925722834077687</v>
      </c>
      <c r="BO43" s="210">
        <f t="shared" si="40"/>
        <v>-6.8925722834077687</v>
      </c>
      <c r="BP43" s="210">
        <f t="shared" si="40"/>
        <v>-6.8925722834077687</v>
      </c>
      <c r="BQ43" s="210">
        <f t="shared" si="40"/>
        <v>-6.8925722834077687</v>
      </c>
      <c r="BR43" s="210">
        <f t="shared" ref="BR43:DA43" si="41">IF(BR$22&lt;=$E$24,IF(BR$22&lt;=$D$24,IF(BR$22&lt;=$C$24,IF(BR$22&lt;=$B$24,$B109,($C26-$B26)/($C$24-$B$24)),($D26-$C26)/($D$24-$C$24)),($E26-$D26)/($E$24-$D$24)),$F109)</f>
        <v>-6.8925722834077687</v>
      </c>
      <c r="BS43" s="210">
        <f t="shared" si="41"/>
        <v>-6.8925722834077687</v>
      </c>
      <c r="BT43" s="210">
        <f t="shared" si="41"/>
        <v>-6.8925722834077687</v>
      </c>
      <c r="BU43" s="210">
        <f t="shared" si="41"/>
        <v>1020.0139989219171</v>
      </c>
      <c r="BV43" s="210">
        <f t="shared" si="41"/>
        <v>1020.0139989219171</v>
      </c>
      <c r="BW43" s="210">
        <f t="shared" si="41"/>
        <v>1020.0139989219171</v>
      </c>
      <c r="BX43" s="210">
        <f t="shared" si="41"/>
        <v>1020.0139989219171</v>
      </c>
      <c r="BY43" s="210">
        <f t="shared" si="41"/>
        <v>1020.0139989219171</v>
      </c>
      <c r="BZ43" s="210">
        <f t="shared" si="41"/>
        <v>1020.0139989219171</v>
      </c>
      <c r="CA43" s="210">
        <f t="shared" si="41"/>
        <v>1020.0139989219171</v>
      </c>
      <c r="CB43" s="210">
        <f t="shared" si="41"/>
        <v>1020.0139989219171</v>
      </c>
      <c r="CC43" s="210">
        <f t="shared" si="41"/>
        <v>1020.0139989219171</v>
      </c>
      <c r="CD43" s="210">
        <f t="shared" si="41"/>
        <v>1020.0139989219171</v>
      </c>
      <c r="CE43" s="210">
        <f t="shared" si="41"/>
        <v>1020.0139989219171</v>
      </c>
      <c r="CF43" s="210">
        <f t="shared" si="41"/>
        <v>1020.0139989219171</v>
      </c>
      <c r="CG43" s="210">
        <f t="shared" si="41"/>
        <v>1020.0139989219171</v>
      </c>
      <c r="CH43" s="210">
        <f t="shared" si="41"/>
        <v>1020.0139989219171</v>
      </c>
      <c r="CI43" s="210">
        <f t="shared" si="41"/>
        <v>1020.0139989219171</v>
      </c>
      <c r="CJ43" s="210">
        <f t="shared" si="41"/>
        <v>1020.0139989219171</v>
      </c>
      <c r="CK43" s="210">
        <f t="shared" si="41"/>
        <v>1020.0139989219171</v>
      </c>
      <c r="CL43" s="210">
        <f t="shared" si="41"/>
        <v>1020.0139989219171</v>
      </c>
      <c r="CM43" s="210">
        <f t="shared" si="41"/>
        <v>1020.0139989219171</v>
      </c>
      <c r="CN43" s="210">
        <f t="shared" si="41"/>
        <v>1020.0139989219171</v>
      </c>
      <c r="CO43" s="210">
        <f t="shared" si="41"/>
        <v>1020.0139989219171</v>
      </c>
      <c r="CP43" s="210">
        <f t="shared" si="41"/>
        <v>1020.0139989219171</v>
      </c>
      <c r="CQ43" s="210">
        <f t="shared" si="41"/>
        <v>1020.0139989219171</v>
      </c>
      <c r="CR43" s="210">
        <f t="shared" si="41"/>
        <v>1020.0139989219171</v>
      </c>
      <c r="CS43" s="210">
        <f t="shared" si="41"/>
        <v>1020.0139989219171</v>
      </c>
      <c r="CT43" s="210">
        <f t="shared" si="41"/>
        <v>1020.0139989219171</v>
      </c>
      <c r="CU43" s="210">
        <f t="shared" si="41"/>
        <v>724.86000000000013</v>
      </c>
      <c r="CV43" s="210">
        <f t="shared" si="41"/>
        <v>724.86000000000013</v>
      </c>
      <c r="CW43" s="210">
        <f t="shared" si="41"/>
        <v>724.86000000000013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10.213312675672521</v>
      </c>
      <c r="R44" s="210">
        <f t="shared" si="42"/>
        <v>10.213312675672521</v>
      </c>
      <c r="S44" s="210">
        <f t="shared" si="42"/>
        <v>10.213312675672521</v>
      </c>
      <c r="T44" s="210">
        <f t="shared" si="42"/>
        <v>10.213312675672521</v>
      </c>
      <c r="U44" s="210">
        <f t="shared" si="42"/>
        <v>10.213312675672521</v>
      </c>
      <c r="V44" s="210">
        <f t="shared" si="42"/>
        <v>10.213312675672521</v>
      </c>
      <c r="W44" s="210">
        <f t="shared" si="42"/>
        <v>10.213312675672521</v>
      </c>
      <c r="X44" s="210">
        <f t="shared" si="42"/>
        <v>10.213312675672521</v>
      </c>
      <c r="Y44" s="210">
        <f t="shared" si="42"/>
        <v>10.213312675672521</v>
      </c>
      <c r="Z44" s="210">
        <f t="shared" si="42"/>
        <v>10.213312675672521</v>
      </c>
      <c r="AA44" s="210">
        <f t="shared" si="42"/>
        <v>10.213312675672521</v>
      </c>
      <c r="AB44" s="210">
        <f t="shared" si="42"/>
        <v>10.213312675672521</v>
      </c>
      <c r="AC44" s="210">
        <f t="shared" si="42"/>
        <v>10.213312675672521</v>
      </c>
      <c r="AD44" s="210">
        <f t="shared" si="42"/>
        <v>10.213312675672521</v>
      </c>
      <c r="AE44" s="210">
        <f t="shared" si="42"/>
        <v>10.213312675672521</v>
      </c>
      <c r="AF44" s="210">
        <f t="shared" si="42"/>
        <v>10.213312675672521</v>
      </c>
      <c r="AG44" s="210">
        <f t="shared" si="42"/>
        <v>10.213312675672521</v>
      </c>
      <c r="AH44" s="210">
        <f t="shared" si="42"/>
        <v>10.213312675672521</v>
      </c>
      <c r="AI44" s="210">
        <f t="shared" si="42"/>
        <v>10.213312675672521</v>
      </c>
      <c r="AJ44" s="210">
        <f t="shared" si="42"/>
        <v>10.213312675672521</v>
      </c>
      <c r="AK44" s="210">
        <f t="shared" si="42"/>
        <v>10.213312675672521</v>
      </c>
      <c r="AL44" s="210">
        <f t="shared" ref="AL44:BQ44" si="43">IF(AL$22&lt;=$E$24,IF(AL$22&lt;=$D$24,IF(AL$22&lt;=$C$24,IF(AL$22&lt;=$B$24,$B110,($C27-$B27)/($C$24-$B$24)),($D27-$C27)/($D$24-$C$24)),($E27-$D27)/($E$24-$D$24)),$F110)</f>
        <v>10.213312675672521</v>
      </c>
      <c r="AM44" s="210">
        <f t="shared" si="43"/>
        <v>10.213312675672521</v>
      </c>
      <c r="AN44" s="210">
        <f t="shared" si="43"/>
        <v>80.546183576259637</v>
      </c>
      <c r="AO44" s="210">
        <f t="shared" si="43"/>
        <v>80.546183576259637</v>
      </c>
      <c r="AP44" s="210">
        <f t="shared" si="43"/>
        <v>80.546183576259637</v>
      </c>
      <c r="AQ44" s="210">
        <f t="shared" si="43"/>
        <v>80.546183576259637</v>
      </c>
      <c r="AR44" s="210">
        <f t="shared" si="43"/>
        <v>80.546183576259637</v>
      </c>
      <c r="AS44" s="210">
        <f t="shared" si="43"/>
        <v>80.546183576259637</v>
      </c>
      <c r="AT44" s="210">
        <f t="shared" si="43"/>
        <v>80.546183576259637</v>
      </c>
      <c r="AU44" s="210">
        <f t="shared" si="43"/>
        <v>80.546183576259637</v>
      </c>
      <c r="AV44" s="210">
        <f t="shared" si="43"/>
        <v>80.546183576259637</v>
      </c>
      <c r="AW44" s="210">
        <f t="shared" si="43"/>
        <v>80.546183576259637</v>
      </c>
      <c r="AX44" s="210">
        <f t="shared" si="43"/>
        <v>80.546183576259637</v>
      </c>
      <c r="AY44" s="210">
        <f t="shared" si="43"/>
        <v>80.546183576259637</v>
      </c>
      <c r="AZ44" s="210">
        <f t="shared" si="43"/>
        <v>80.546183576259637</v>
      </c>
      <c r="BA44" s="210">
        <f t="shared" si="43"/>
        <v>80.546183576259637</v>
      </c>
      <c r="BB44" s="210">
        <f t="shared" si="43"/>
        <v>80.546183576259637</v>
      </c>
      <c r="BC44" s="210">
        <f t="shared" si="43"/>
        <v>80.546183576259637</v>
      </c>
      <c r="BD44" s="210">
        <f t="shared" si="43"/>
        <v>80.546183576259637</v>
      </c>
      <c r="BE44" s="210">
        <f t="shared" si="43"/>
        <v>80.546183576259637</v>
      </c>
      <c r="BF44" s="210">
        <f t="shared" si="43"/>
        <v>80.546183576259637</v>
      </c>
      <c r="BG44" s="210">
        <f t="shared" si="43"/>
        <v>80.546183576259637</v>
      </c>
      <c r="BH44" s="210">
        <f t="shared" si="43"/>
        <v>80.546183576259637</v>
      </c>
      <c r="BI44" s="210">
        <f t="shared" si="43"/>
        <v>80.546183576259637</v>
      </c>
      <c r="BJ44" s="210">
        <f t="shared" si="43"/>
        <v>80.546183576259637</v>
      </c>
      <c r="BK44" s="210">
        <f t="shared" si="43"/>
        <v>80.546183576259637</v>
      </c>
      <c r="BL44" s="210">
        <f t="shared" si="43"/>
        <v>80.546183576259637</v>
      </c>
      <c r="BM44" s="210">
        <f t="shared" si="43"/>
        <v>80.546183576259637</v>
      </c>
      <c r="BN44" s="210">
        <f t="shared" si="43"/>
        <v>80.546183576259637</v>
      </c>
      <c r="BO44" s="210">
        <f t="shared" si="43"/>
        <v>80.546183576259637</v>
      </c>
      <c r="BP44" s="210">
        <f t="shared" si="43"/>
        <v>80.546183576259637</v>
      </c>
      <c r="BQ44" s="210">
        <f t="shared" si="43"/>
        <v>80.546183576259637</v>
      </c>
      <c r="BR44" s="210">
        <f t="shared" ref="BR44:DA44" si="44">IF(BR$22&lt;=$E$24,IF(BR$22&lt;=$D$24,IF(BR$22&lt;=$C$24,IF(BR$22&lt;=$B$24,$B110,($C27-$B27)/($C$24-$B$24)),($D27-$C27)/($D$24-$C$24)),($E27-$D27)/($E$24-$D$24)),$F110)</f>
        <v>80.546183576259637</v>
      </c>
      <c r="BS44" s="210">
        <f t="shared" si="44"/>
        <v>80.546183576259637</v>
      </c>
      <c r="BT44" s="210">
        <f t="shared" si="44"/>
        <v>80.546183576259637</v>
      </c>
      <c r="BU44" s="210">
        <f t="shared" si="44"/>
        <v>125.1206663379476</v>
      </c>
      <c r="BV44" s="210">
        <f t="shared" si="44"/>
        <v>125.1206663379476</v>
      </c>
      <c r="BW44" s="210">
        <f t="shared" si="44"/>
        <v>125.1206663379476</v>
      </c>
      <c r="BX44" s="210">
        <f t="shared" si="44"/>
        <v>125.1206663379476</v>
      </c>
      <c r="BY44" s="210">
        <f t="shared" si="44"/>
        <v>125.1206663379476</v>
      </c>
      <c r="BZ44" s="210">
        <f t="shared" si="44"/>
        <v>125.1206663379476</v>
      </c>
      <c r="CA44" s="210">
        <f t="shared" si="44"/>
        <v>125.1206663379476</v>
      </c>
      <c r="CB44" s="210">
        <f t="shared" si="44"/>
        <v>125.1206663379476</v>
      </c>
      <c r="CC44" s="210">
        <f t="shared" si="44"/>
        <v>125.1206663379476</v>
      </c>
      <c r="CD44" s="210">
        <f t="shared" si="44"/>
        <v>125.1206663379476</v>
      </c>
      <c r="CE44" s="210">
        <f t="shared" si="44"/>
        <v>125.1206663379476</v>
      </c>
      <c r="CF44" s="210">
        <f t="shared" si="44"/>
        <v>125.1206663379476</v>
      </c>
      <c r="CG44" s="210">
        <f t="shared" si="44"/>
        <v>125.1206663379476</v>
      </c>
      <c r="CH44" s="210">
        <f t="shared" si="44"/>
        <v>125.1206663379476</v>
      </c>
      <c r="CI44" s="210">
        <f t="shared" si="44"/>
        <v>125.1206663379476</v>
      </c>
      <c r="CJ44" s="210">
        <f t="shared" si="44"/>
        <v>125.1206663379476</v>
      </c>
      <c r="CK44" s="210">
        <f t="shared" si="44"/>
        <v>125.1206663379476</v>
      </c>
      <c r="CL44" s="210">
        <f t="shared" si="44"/>
        <v>125.1206663379476</v>
      </c>
      <c r="CM44" s="210">
        <f t="shared" si="44"/>
        <v>125.1206663379476</v>
      </c>
      <c r="CN44" s="210">
        <f t="shared" si="44"/>
        <v>125.1206663379476</v>
      </c>
      <c r="CO44" s="210">
        <f t="shared" si="44"/>
        <v>125.1206663379476</v>
      </c>
      <c r="CP44" s="210">
        <f t="shared" si="44"/>
        <v>125.1206663379476</v>
      </c>
      <c r="CQ44" s="210">
        <f t="shared" si="44"/>
        <v>125.1206663379476</v>
      </c>
      <c r="CR44" s="210">
        <f t="shared" si="44"/>
        <v>125.1206663379476</v>
      </c>
      <c r="CS44" s="210">
        <f t="shared" si="44"/>
        <v>125.1206663379476</v>
      </c>
      <c r="CT44" s="210">
        <f t="shared" si="44"/>
        <v>125.1206663379476</v>
      </c>
      <c r="CU44" s="210">
        <f t="shared" si="44"/>
        <v>8.4310000000000009</v>
      </c>
      <c r="CV44" s="210">
        <f t="shared" si="44"/>
        <v>8.4310000000000009</v>
      </c>
      <c r="CW44" s="210">
        <f t="shared" si="44"/>
        <v>8.4310000000000009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194.61740002352607</v>
      </c>
      <c r="R46" s="210">
        <f t="shared" si="48"/>
        <v>194.61740002352607</v>
      </c>
      <c r="S46" s="210">
        <f t="shared" si="48"/>
        <v>194.61740002352607</v>
      </c>
      <c r="T46" s="210">
        <f t="shared" si="48"/>
        <v>194.61740002352607</v>
      </c>
      <c r="U46" s="210">
        <f t="shared" si="48"/>
        <v>194.61740002352607</v>
      </c>
      <c r="V46" s="210">
        <f t="shared" si="48"/>
        <v>194.61740002352607</v>
      </c>
      <c r="W46" s="210">
        <f t="shared" si="48"/>
        <v>194.61740002352607</v>
      </c>
      <c r="X46" s="210">
        <f t="shared" si="48"/>
        <v>194.61740002352607</v>
      </c>
      <c r="Y46" s="210">
        <f t="shared" si="48"/>
        <v>194.61740002352607</v>
      </c>
      <c r="Z46" s="210">
        <f t="shared" si="48"/>
        <v>194.61740002352607</v>
      </c>
      <c r="AA46" s="210">
        <f t="shared" si="48"/>
        <v>194.61740002352607</v>
      </c>
      <c r="AB46" s="210">
        <f t="shared" si="48"/>
        <v>194.61740002352607</v>
      </c>
      <c r="AC46" s="210">
        <f t="shared" si="48"/>
        <v>194.61740002352607</v>
      </c>
      <c r="AD46" s="210">
        <f t="shared" si="48"/>
        <v>194.61740002352607</v>
      </c>
      <c r="AE46" s="210">
        <f t="shared" si="48"/>
        <v>194.61740002352607</v>
      </c>
      <c r="AF46" s="210">
        <f t="shared" si="48"/>
        <v>194.61740002352607</v>
      </c>
      <c r="AG46" s="210">
        <f t="shared" si="48"/>
        <v>194.61740002352607</v>
      </c>
      <c r="AH46" s="210">
        <f t="shared" si="48"/>
        <v>194.61740002352607</v>
      </c>
      <c r="AI46" s="210">
        <f t="shared" si="48"/>
        <v>194.61740002352607</v>
      </c>
      <c r="AJ46" s="210">
        <f t="shared" si="48"/>
        <v>194.61740002352607</v>
      </c>
      <c r="AK46" s="210">
        <f t="shared" si="48"/>
        <v>194.61740002352607</v>
      </c>
      <c r="AL46" s="210">
        <f t="shared" ref="AL46:BQ46" si="49">IF(AL$22&lt;=$E$24,IF(AL$22&lt;=$D$24,IF(AL$22&lt;=$C$24,IF(AL$22&lt;=$B$24,$B112,($C29-$B29)/($C$24-$B$24)),($D29-$C29)/($D$24-$C$24)),($E29-$D29)/($E$24-$D$24)),$F112)</f>
        <v>194.61740002352607</v>
      </c>
      <c r="AM46" s="210">
        <f t="shared" si="49"/>
        <v>194.61740002352607</v>
      </c>
      <c r="AN46" s="210">
        <f t="shared" si="49"/>
        <v>313.99495957746495</v>
      </c>
      <c r="AO46" s="210">
        <f t="shared" si="49"/>
        <v>313.99495957746495</v>
      </c>
      <c r="AP46" s="210">
        <f t="shared" si="49"/>
        <v>313.99495957746495</v>
      </c>
      <c r="AQ46" s="210">
        <f t="shared" si="49"/>
        <v>313.99495957746495</v>
      </c>
      <c r="AR46" s="210">
        <f t="shared" si="49"/>
        <v>313.99495957746495</v>
      </c>
      <c r="AS46" s="210">
        <f t="shared" si="49"/>
        <v>313.99495957746495</v>
      </c>
      <c r="AT46" s="210">
        <f t="shared" si="49"/>
        <v>313.99495957746495</v>
      </c>
      <c r="AU46" s="210">
        <f t="shared" si="49"/>
        <v>313.99495957746495</v>
      </c>
      <c r="AV46" s="210">
        <f t="shared" si="49"/>
        <v>313.99495957746495</v>
      </c>
      <c r="AW46" s="210">
        <f t="shared" si="49"/>
        <v>313.99495957746495</v>
      </c>
      <c r="AX46" s="210">
        <f t="shared" si="49"/>
        <v>313.99495957746495</v>
      </c>
      <c r="AY46" s="210">
        <f t="shared" si="49"/>
        <v>313.99495957746495</v>
      </c>
      <c r="AZ46" s="210">
        <f t="shared" si="49"/>
        <v>313.99495957746495</v>
      </c>
      <c r="BA46" s="210">
        <f t="shared" si="49"/>
        <v>313.99495957746495</v>
      </c>
      <c r="BB46" s="210">
        <f t="shared" si="49"/>
        <v>313.99495957746495</v>
      </c>
      <c r="BC46" s="210">
        <f t="shared" si="49"/>
        <v>313.99495957746495</v>
      </c>
      <c r="BD46" s="210">
        <f t="shared" si="49"/>
        <v>313.99495957746495</v>
      </c>
      <c r="BE46" s="210">
        <f t="shared" si="49"/>
        <v>313.99495957746495</v>
      </c>
      <c r="BF46" s="210">
        <f t="shared" si="49"/>
        <v>313.99495957746495</v>
      </c>
      <c r="BG46" s="210">
        <f t="shared" si="49"/>
        <v>313.99495957746495</v>
      </c>
      <c r="BH46" s="210">
        <f t="shared" si="49"/>
        <v>313.99495957746495</v>
      </c>
      <c r="BI46" s="210">
        <f t="shared" si="49"/>
        <v>313.99495957746495</v>
      </c>
      <c r="BJ46" s="210">
        <f t="shared" si="49"/>
        <v>313.99495957746495</v>
      </c>
      <c r="BK46" s="210">
        <f t="shared" si="49"/>
        <v>313.99495957746495</v>
      </c>
      <c r="BL46" s="210">
        <f t="shared" si="49"/>
        <v>313.99495957746495</v>
      </c>
      <c r="BM46" s="210">
        <f t="shared" si="49"/>
        <v>313.99495957746495</v>
      </c>
      <c r="BN46" s="210">
        <f t="shared" si="49"/>
        <v>313.99495957746495</v>
      </c>
      <c r="BO46" s="210">
        <f t="shared" si="49"/>
        <v>313.99495957746495</v>
      </c>
      <c r="BP46" s="210">
        <f t="shared" si="49"/>
        <v>313.99495957746495</v>
      </c>
      <c r="BQ46" s="210">
        <f t="shared" si="49"/>
        <v>313.99495957746495</v>
      </c>
      <c r="BR46" s="210">
        <f t="shared" ref="BR46:DA46" si="50">IF(BR$22&lt;=$E$24,IF(BR$22&lt;=$D$24,IF(BR$22&lt;=$C$24,IF(BR$22&lt;=$B$24,$B112,($C29-$B29)/($C$24-$B$24)),($D29-$C29)/($D$24-$C$24)),($E29-$D29)/($E$24-$D$24)),$F112)</f>
        <v>313.99495957746495</v>
      </c>
      <c r="BS46" s="210">
        <f t="shared" si="50"/>
        <v>313.99495957746495</v>
      </c>
      <c r="BT46" s="210">
        <f t="shared" si="50"/>
        <v>313.99495957746495</v>
      </c>
      <c r="BU46" s="210">
        <f t="shared" si="50"/>
        <v>1305.5427794672789</v>
      </c>
      <c r="BV46" s="210">
        <f t="shared" si="50"/>
        <v>1305.5427794672789</v>
      </c>
      <c r="BW46" s="210">
        <f t="shared" si="50"/>
        <v>1305.5427794672789</v>
      </c>
      <c r="BX46" s="210">
        <f t="shared" si="50"/>
        <v>1305.5427794672789</v>
      </c>
      <c r="BY46" s="210">
        <f t="shared" si="50"/>
        <v>1305.5427794672789</v>
      </c>
      <c r="BZ46" s="210">
        <f t="shared" si="50"/>
        <v>1305.5427794672789</v>
      </c>
      <c r="CA46" s="210">
        <f t="shared" si="50"/>
        <v>1305.5427794672789</v>
      </c>
      <c r="CB46" s="210">
        <f t="shared" si="50"/>
        <v>1305.5427794672789</v>
      </c>
      <c r="CC46" s="210">
        <f t="shared" si="50"/>
        <v>1305.5427794672789</v>
      </c>
      <c r="CD46" s="210">
        <f t="shared" si="50"/>
        <v>1305.5427794672789</v>
      </c>
      <c r="CE46" s="210">
        <f t="shared" si="50"/>
        <v>1305.5427794672789</v>
      </c>
      <c r="CF46" s="210">
        <f t="shared" si="50"/>
        <v>1305.5427794672789</v>
      </c>
      <c r="CG46" s="210">
        <f t="shared" si="50"/>
        <v>1305.5427794672789</v>
      </c>
      <c r="CH46" s="210">
        <f t="shared" si="50"/>
        <v>1305.5427794672789</v>
      </c>
      <c r="CI46" s="210">
        <f t="shared" si="50"/>
        <v>1305.5427794672789</v>
      </c>
      <c r="CJ46" s="210">
        <f t="shared" si="50"/>
        <v>1305.5427794672789</v>
      </c>
      <c r="CK46" s="210">
        <f t="shared" si="50"/>
        <v>1305.5427794672789</v>
      </c>
      <c r="CL46" s="210">
        <f t="shared" si="50"/>
        <v>1305.5427794672789</v>
      </c>
      <c r="CM46" s="210">
        <f t="shared" si="50"/>
        <v>1305.5427794672789</v>
      </c>
      <c r="CN46" s="210">
        <f t="shared" si="50"/>
        <v>1305.5427794672789</v>
      </c>
      <c r="CO46" s="210">
        <f t="shared" si="50"/>
        <v>1305.5427794672789</v>
      </c>
      <c r="CP46" s="210">
        <f t="shared" si="50"/>
        <v>1305.5427794672789</v>
      </c>
      <c r="CQ46" s="210">
        <f t="shared" si="50"/>
        <v>1305.5427794672789</v>
      </c>
      <c r="CR46" s="210">
        <f t="shared" si="50"/>
        <v>1305.5427794672789</v>
      </c>
      <c r="CS46" s="210">
        <f t="shared" si="50"/>
        <v>1305.5427794672789</v>
      </c>
      <c r="CT46" s="210">
        <f t="shared" si="50"/>
        <v>1305.5427794672789</v>
      </c>
      <c r="CU46" s="210">
        <f t="shared" si="50"/>
        <v>0</v>
      </c>
      <c r="CV46" s="210">
        <f t="shared" si="50"/>
        <v>0</v>
      </c>
      <c r="CW46" s="210">
        <f t="shared" si="50"/>
        <v>0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75.64474943336765</v>
      </c>
      <c r="R47" s="210">
        <f t="shared" si="51"/>
        <v>75.64474943336765</v>
      </c>
      <c r="S47" s="210">
        <f t="shared" si="51"/>
        <v>75.64474943336765</v>
      </c>
      <c r="T47" s="210">
        <f t="shared" si="51"/>
        <v>75.64474943336765</v>
      </c>
      <c r="U47" s="210">
        <f t="shared" si="51"/>
        <v>75.64474943336765</v>
      </c>
      <c r="V47" s="210">
        <f t="shared" si="51"/>
        <v>75.64474943336765</v>
      </c>
      <c r="W47" s="210">
        <f t="shared" si="51"/>
        <v>75.64474943336765</v>
      </c>
      <c r="X47" s="210">
        <f t="shared" si="51"/>
        <v>75.64474943336765</v>
      </c>
      <c r="Y47" s="210">
        <f t="shared" si="51"/>
        <v>75.64474943336765</v>
      </c>
      <c r="Z47" s="210">
        <f t="shared" si="51"/>
        <v>75.64474943336765</v>
      </c>
      <c r="AA47" s="210">
        <f t="shared" si="51"/>
        <v>75.64474943336765</v>
      </c>
      <c r="AB47" s="210">
        <f t="shared" si="51"/>
        <v>75.64474943336765</v>
      </c>
      <c r="AC47" s="210">
        <f t="shared" si="51"/>
        <v>75.64474943336765</v>
      </c>
      <c r="AD47" s="210">
        <f t="shared" si="51"/>
        <v>75.64474943336765</v>
      </c>
      <c r="AE47" s="210">
        <f t="shared" si="51"/>
        <v>75.64474943336765</v>
      </c>
      <c r="AF47" s="210">
        <f t="shared" si="51"/>
        <v>75.64474943336765</v>
      </c>
      <c r="AG47" s="210">
        <f t="shared" si="51"/>
        <v>75.64474943336765</v>
      </c>
      <c r="AH47" s="210">
        <f t="shared" si="51"/>
        <v>75.64474943336765</v>
      </c>
      <c r="AI47" s="210">
        <f t="shared" si="51"/>
        <v>75.64474943336765</v>
      </c>
      <c r="AJ47" s="210">
        <f t="shared" si="51"/>
        <v>75.64474943336765</v>
      </c>
      <c r="AK47" s="210">
        <f t="shared" si="51"/>
        <v>75.64474943336765</v>
      </c>
      <c r="AL47" s="210">
        <f t="shared" ref="AL47:BQ47" si="52">IF(AL$22&lt;=$E$24,IF(AL$22&lt;=$D$24,IF(AL$22&lt;=$C$24,IF(AL$22&lt;=$B$24,$B113,($C30-$B30)/($C$24-$B$24)),($D30-$C30)/($D$24-$C$24)),($E30-$D30)/($E$24-$D$24)),$F113)</f>
        <v>75.64474943336765</v>
      </c>
      <c r="AM47" s="210">
        <f t="shared" si="52"/>
        <v>75.64474943336765</v>
      </c>
      <c r="AN47" s="210">
        <f t="shared" si="52"/>
        <v>-43.47830062256299</v>
      </c>
      <c r="AO47" s="210">
        <f t="shared" si="52"/>
        <v>-43.47830062256299</v>
      </c>
      <c r="AP47" s="210">
        <f t="shared" si="52"/>
        <v>-43.47830062256299</v>
      </c>
      <c r="AQ47" s="210">
        <f t="shared" si="52"/>
        <v>-43.47830062256299</v>
      </c>
      <c r="AR47" s="210">
        <f t="shared" si="52"/>
        <v>-43.47830062256299</v>
      </c>
      <c r="AS47" s="210">
        <f t="shared" si="52"/>
        <v>-43.47830062256299</v>
      </c>
      <c r="AT47" s="210">
        <f t="shared" si="52"/>
        <v>-43.47830062256299</v>
      </c>
      <c r="AU47" s="210">
        <f t="shared" si="52"/>
        <v>-43.47830062256299</v>
      </c>
      <c r="AV47" s="210">
        <f t="shared" si="52"/>
        <v>-43.47830062256299</v>
      </c>
      <c r="AW47" s="210">
        <f t="shared" si="52"/>
        <v>-43.47830062256299</v>
      </c>
      <c r="AX47" s="210">
        <f t="shared" si="52"/>
        <v>-43.47830062256299</v>
      </c>
      <c r="AY47" s="210">
        <f t="shared" si="52"/>
        <v>-43.47830062256299</v>
      </c>
      <c r="AZ47" s="210">
        <f t="shared" si="52"/>
        <v>-43.47830062256299</v>
      </c>
      <c r="BA47" s="210">
        <f t="shared" si="52"/>
        <v>-43.47830062256299</v>
      </c>
      <c r="BB47" s="210">
        <f t="shared" si="52"/>
        <v>-43.47830062256299</v>
      </c>
      <c r="BC47" s="210">
        <f t="shared" si="52"/>
        <v>-43.47830062256299</v>
      </c>
      <c r="BD47" s="210">
        <f t="shared" si="52"/>
        <v>-43.47830062256299</v>
      </c>
      <c r="BE47" s="210">
        <f t="shared" si="52"/>
        <v>-43.47830062256299</v>
      </c>
      <c r="BF47" s="210">
        <f t="shared" si="52"/>
        <v>-43.47830062256299</v>
      </c>
      <c r="BG47" s="210">
        <f t="shared" si="52"/>
        <v>-43.47830062256299</v>
      </c>
      <c r="BH47" s="210">
        <f t="shared" si="52"/>
        <v>-43.47830062256299</v>
      </c>
      <c r="BI47" s="210">
        <f t="shared" si="52"/>
        <v>-43.47830062256299</v>
      </c>
      <c r="BJ47" s="210">
        <f t="shared" si="52"/>
        <v>-43.47830062256299</v>
      </c>
      <c r="BK47" s="210">
        <f t="shared" si="52"/>
        <v>-43.47830062256299</v>
      </c>
      <c r="BL47" s="210">
        <f t="shared" si="52"/>
        <v>-43.47830062256299</v>
      </c>
      <c r="BM47" s="210">
        <f t="shared" si="52"/>
        <v>-43.47830062256299</v>
      </c>
      <c r="BN47" s="210">
        <f t="shared" si="52"/>
        <v>-43.47830062256299</v>
      </c>
      <c r="BO47" s="210">
        <f t="shared" si="52"/>
        <v>-43.47830062256299</v>
      </c>
      <c r="BP47" s="210">
        <f t="shared" si="52"/>
        <v>-43.47830062256299</v>
      </c>
      <c r="BQ47" s="210">
        <f t="shared" si="52"/>
        <v>-43.47830062256299</v>
      </c>
      <c r="BR47" s="210">
        <f t="shared" ref="BR47:DA47" si="53">IF(BR$22&lt;=$E$24,IF(BR$22&lt;=$D$24,IF(BR$22&lt;=$C$24,IF(BR$22&lt;=$B$24,$B113,($C30-$B30)/($C$24-$B$24)),($D30-$C30)/($D$24-$C$24)),($E30-$D30)/($E$24-$D$24)),$F113)</f>
        <v>-43.47830062256299</v>
      </c>
      <c r="BS47" s="210">
        <f t="shared" si="53"/>
        <v>-43.47830062256299</v>
      </c>
      <c r="BT47" s="210">
        <f t="shared" si="53"/>
        <v>-43.47830062256299</v>
      </c>
      <c r="BU47" s="210">
        <f t="shared" si="53"/>
        <v>-13.758748733994059</v>
      </c>
      <c r="BV47" s="210">
        <f t="shared" si="53"/>
        <v>-13.758748733994059</v>
      </c>
      <c r="BW47" s="210">
        <f t="shared" si="53"/>
        <v>-13.758748733994059</v>
      </c>
      <c r="BX47" s="210">
        <f t="shared" si="53"/>
        <v>-13.758748733994059</v>
      </c>
      <c r="BY47" s="210">
        <f t="shared" si="53"/>
        <v>-13.758748733994059</v>
      </c>
      <c r="BZ47" s="210">
        <f t="shared" si="53"/>
        <v>-13.758748733994059</v>
      </c>
      <c r="CA47" s="210">
        <f t="shared" si="53"/>
        <v>-13.758748733994059</v>
      </c>
      <c r="CB47" s="210">
        <f t="shared" si="53"/>
        <v>-13.758748733994059</v>
      </c>
      <c r="CC47" s="210">
        <f t="shared" si="53"/>
        <v>-13.758748733994059</v>
      </c>
      <c r="CD47" s="210">
        <f t="shared" si="53"/>
        <v>-13.758748733994059</v>
      </c>
      <c r="CE47" s="210">
        <f t="shared" si="53"/>
        <v>-13.758748733994059</v>
      </c>
      <c r="CF47" s="210">
        <f t="shared" si="53"/>
        <v>-13.758748733994059</v>
      </c>
      <c r="CG47" s="210">
        <f t="shared" si="53"/>
        <v>-13.758748733994059</v>
      </c>
      <c r="CH47" s="210">
        <f t="shared" si="53"/>
        <v>-13.758748733994059</v>
      </c>
      <c r="CI47" s="210">
        <f t="shared" si="53"/>
        <v>-13.758748733994059</v>
      </c>
      <c r="CJ47" s="210">
        <f t="shared" si="53"/>
        <v>-13.758748733994059</v>
      </c>
      <c r="CK47" s="210">
        <f t="shared" si="53"/>
        <v>-13.758748733994059</v>
      </c>
      <c r="CL47" s="210">
        <f t="shared" si="53"/>
        <v>-13.758748733994059</v>
      </c>
      <c r="CM47" s="210">
        <f t="shared" si="53"/>
        <v>-13.758748733994059</v>
      </c>
      <c r="CN47" s="210">
        <f t="shared" si="53"/>
        <v>-13.758748733994059</v>
      </c>
      <c r="CO47" s="210">
        <f t="shared" si="53"/>
        <v>-13.758748733994059</v>
      </c>
      <c r="CP47" s="210">
        <f t="shared" si="53"/>
        <v>-13.758748733994059</v>
      </c>
      <c r="CQ47" s="210">
        <f t="shared" si="53"/>
        <v>-13.758748733994059</v>
      </c>
      <c r="CR47" s="210">
        <f t="shared" si="53"/>
        <v>-13.758748733994059</v>
      </c>
      <c r="CS47" s="210">
        <f t="shared" si="53"/>
        <v>-13.758748733994059</v>
      </c>
      <c r="CT47" s="210">
        <f t="shared" si="53"/>
        <v>-13.758748733994059</v>
      </c>
      <c r="CU47" s="210">
        <f t="shared" si="53"/>
        <v>52.189999999999884</v>
      </c>
      <c r="CV47" s="210">
        <f t="shared" si="53"/>
        <v>52.189999999999884</v>
      </c>
      <c r="CW47" s="210">
        <f t="shared" si="53"/>
        <v>52.189999999999884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0</v>
      </c>
      <c r="AG48" s="210">
        <f t="shared" si="54"/>
        <v>0</v>
      </c>
      <c r="AH48" s="210">
        <f t="shared" si="54"/>
        <v>0</v>
      </c>
      <c r="AI48" s="210">
        <f t="shared" si="54"/>
        <v>0</v>
      </c>
      <c r="AJ48" s="210">
        <f t="shared" si="54"/>
        <v>0</v>
      </c>
      <c r="AK48" s="210">
        <f t="shared" si="54"/>
        <v>0</v>
      </c>
      <c r="AL48" s="210">
        <f t="shared" ref="AL48:BQ48" si="55">IF(AL$22&lt;=$E$24,IF(AL$22&lt;=$D$24,IF(AL$22&lt;=$C$24,IF(AL$22&lt;=$B$24,$B114,($C31-$B31)/($C$24-$B$24)),($D31-$C31)/($D$24-$C$24)),($E31-$D31)/($E$24-$D$24)),$F114)</f>
        <v>0</v>
      </c>
      <c r="AM48" s="210">
        <f t="shared" si="55"/>
        <v>0</v>
      </c>
      <c r="AN48" s="210">
        <f t="shared" si="55"/>
        <v>0</v>
      </c>
      <c r="AO48" s="210">
        <f t="shared" si="55"/>
        <v>0</v>
      </c>
      <c r="AP48" s="210">
        <f t="shared" si="55"/>
        <v>0</v>
      </c>
      <c r="AQ48" s="210">
        <f t="shared" si="55"/>
        <v>0</v>
      </c>
      <c r="AR48" s="210">
        <f t="shared" si="55"/>
        <v>0</v>
      </c>
      <c r="AS48" s="210">
        <f t="shared" si="55"/>
        <v>0</v>
      </c>
      <c r="AT48" s="210">
        <f t="shared" si="55"/>
        <v>0</v>
      </c>
      <c r="AU48" s="210">
        <f t="shared" si="55"/>
        <v>0</v>
      </c>
      <c r="AV48" s="210">
        <f t="shared" si="55"/>
        <v>0</v>
      </c>
      <c r="AW48" s="210">
        <f t="shared" si="55"/>
        <v>0</v>
      </c>
      <c r="AX48" s="210">
        <f t="shared" si="55"/>
        <v>0</v>
      </c>
      <c r="AY48" s="210">
        <f t="shared" si="55"/>
        <v>0</v>
      </c>
      <c r="AZ48" s="210">
        <f t="shared" si="55"/>
        <v>0</v>
      </c>
      <c r="BA48" s="210">
        <f t="shared" si="55"/>
        <v>0</v>
      </c>
      <c r="BB48" s="210">
        <f t="shared" si="55"/>
        <v>0</v>
      </c>
      <c r="BC48" s="210">
        <f t="shared" si="55"/>
        <v>0</v>
      </c>
      <c r="BD48" s="210">
        <f t="shared" si="55"/>
        <v>0</v>
      </c>
      <c r="BE48" s="210">
        <f t="shared" si="55"/>
        <v>0</v>
      </c>
      <c r="BF48" s="210">
        <f t="shared" si="55"/>
        <v>0</v>
      </c>
      <c r="BG48" s="210">
        <f t="shared" si="55"/>
        <v>0</v>
      </c>
      <c r="BH48" s="210">
        <f t="shared" si="55"/>
        <v>0</v>
      </c>
      <c r="BI48" s="210">
        <f t="shared" si="55"/>
        <v>0</v>
      </c>
      <c r="BJ48" s="210">
        <f t="shared" si="55"/>
        <v>0</v>
      </c>
      <c r="BK48" s="210">
        <f t="shared" si="55"/>
        <v>0</v>
      </c>
      <c r="BL48" s="210">
        <f t="shared" si="55"/>
        <v>0</v>
      </c>
      <c r="BM48" s="210">
        <f t="shared" si="55"/>
        <v>0</v>
      </c>
      <c r="BN48" s="210">
        <f t="shared" si="55"/>
        <v>0</v>
      </c>
      <c r="BO48" s="210">
        <f t="shared" si="55"/>
        <v>0</v>
      </c>
      <c r="BP48" s="210">
        <f t="shared" si="55"/>
        <v>0</v>
      </c>
      <c r="BQ48" s="210">
        <f t="shared" si="55"/>
        <v>0</v>
      </c>
      <c r="BR48" s="210">
        <f t="shared" ref="BR48:DA48" si="56">IF(BR$22&lt;=$E$24,IF(BR$22&lt;=$D$24,IF(BR$22&lt;=$C$24,IF(BR$22&lt;=$B$24,$B114,($C31-$B31)/($C$24-$B$24)),($D31-$C31)/($D$24-$C$24)),($E31-$D31)/($E$24-$D$24)),$F114)</f>
        <v>0</v>
      </c>
      <c r="BS48" s="210">
        <f t="shared" si="56"/>
        <v>0</v>
      </c>
      <c r="BT48" s="210">
        <f t="shared" si="56"/>
        <v>0</v>
      </c>
      <c r="BU48" s="210">
        <f t="shared" si="56"/>
        <v>3570.6125398725226</v>
      </c>
      <c r="BV48" s="210">
        <f t="shared" si="56"/>
        <v>3570.6125398725226</v>
      </c>
      <c r="BW48" s="210">
        <f t="shared" si="56"/>
        <v>3570.6125398725226</v>
      </c>
      <c r="BX48" s="210">
        <f t="shared" si="56"/>
        <v>3570.6125398725226</v>
      </c>
      <c r="BY48" s="210">
        <f t="shared" si="56"/>
        <v>3570.6125398725226</v>
      </c>
      <c r="BZ48" s="210">
        <f t="shared" si="56"/>
        <v>3570.6125398725226</v>
      </c>
      <c r="CA48" s="210">
        <f t="shared" si="56"/>
        <v>3570.6125398725226</v>
      </c>
      <c r="CB48" s="210">
        <f t="shared" si="56"/>
        <v>3570.6125398725226</v>
      </c>
      <c r="CC48" s="210">
        <f t="shared" si="56"/>
        <v>3570.6125398725226</v>
      </c>
      <c r="CD48" s="210">
        <f t="shared" si="56"/>
        <v>3570.6125398725226</v>
      </c>
      <c r="CE48" s="210">
        <f t="shared" si="56"/>
        <v>3570.6125398725226</v>
      </c>
      <c r="CF48" s="210">
        <f t="shared" si="56"/>
        <v>3570.6125398725226</v>
      </c>
      <c r="CG48" s="210">
        <f t="shared" si="56"/>
        <v>3570.6125398725226</v>
      </c>
      <c r="CH48" s="210">
        <f t="shared" si="56"/>
        <v>3570.6125398725226</v>
      </c>
      <c r="CI48" s="210">
        <f t="shared" si="56"/>
        <v>3570.6125398725226</v>
      </c>
      <c r="CJ48" s="210">
        <f t="shared" si="56"/>
        <v>3570.6125398725226</v>
      </c>
      <c r="CK48" s="210">
        <f t="shared" si="56"/>
        <v>3570.6125398725226</v>
      </c>
      <c r="CL48" s="210">
        <f t="shared" si="56"/>
        <v>3570.6125398725226</v>
      </c>
      <c r="CM48" s="210">
        <f t="shared" si="56"/>
        <v>3570.6125398725226</v>
      </c>
      <c r="CN48" s="210">
        <f t="shared" si="56"/>
        <v>3570.6125398725226</v>
      </c>
      <c r="CO48" s="210">
        <f t="shared" si="56"/>
        <v>3570.6125398725226</v>
      </c>
      <c r="CP48" s="210">
        <f t="shared" si="56"/>
        <v>3570.6125398725226</v>
      </c>
      <c r="CQ48" s="210">
        <f t="shared" si="56"/>
        <v>3570.6125398725226</v>
      </c>
      <c r="CR48" s="210">
        <f t="shared" si="56"/>
        <v>3570.6125398725226</v>
      </c>
      <c r="CS48" s="210">
        <f t="shared" si="56"/>
        <v>3570.6125398725226</v>
      </c>
      <c r="CT48" s="210">
        <f t="shared" si="56"/>
        <v>3570.6125398725226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1838.0192755754044</v>
      </c>
      <c r="AO49" s="210">
        <f t="shared" si="58"/>
        <v>1838.0192755754044</v>
      </c>
      <c r="AP49" s="210">
        <f t="shared" si="58"/>
        <v>1838.0192755754044</v>
      </c>
      <c r="AQ49" s="210">
        <f t="shared" si="58"/>
        <v>1838.0192755754044</v>
      </c>
      <c r="AR49" s="210">
        <f t="shared" si="58"/>
        <v>1838.0192755754044</v>
      </c>
      <c r="AS49" s="210">
        <f t="shared" si="58"/>
        <v>1838.0192755754044</v>
      </c>
      <c r="AT49" s="210">
        <f t="shared" si="58"/>
        <v>1838.0192755754044</v>
      </c>
      <c r="AU49" s="210">
        <f t="shared" si="58"/>
        <v>1838.0192755754044</v>
      </c>
      <c r="AV49" s="210">
        <f t="shared" si="58"/>
        <v>1838.0192755754044</v>
      </c>
      <c r="AW49" s="210">
        <f t="shared" si="58"/>
        <v>1838.0192755754044</v>
      </c>
      <c r="AX49" s="210">
        <f t="shared" si="58"/>
        <v>1838.0192755754044</v>
      </c>
      <c r="AY49" s="210">
        <f t="shared" si="58"/>
        <v>1838.0192755754044</v>
      </c>
      <c r="AZ49" s="210">
        <f t="shared" si="58"/>
        <v>1838.0192755754044</v>
      </c>
      <c r="BA49" s="210">
        <f t="shared" si="58"/>
        <v>1838.0192755754044</v>
      </c>
      <c r="BB49" s="210">
        <f t="shared" si="58"/>
        <v>1838.0192755754044</v>
      </c>
      <c r="BC49" s="210">
        <f t="shared" si="58"/>
        <v>1838.0192755754044</v>
      </c>
      <c r="BD49" s="210">
        <f t="shared" si="58"/>
        <v>1838.0192755754044</v>
      </c>
      <c r="BE49" s="210">
        <f t="shared" si="58"/>
        <v>1838.0192755754044</v>
      </c>
      <c r="BF49" s="210">
        <f t="shared" si="58"/>
        <v>1838.0192755754044</v>
      </c>
      <c r="BG49" s="210">
        <f t="shared" si="58"/>
        <v>1838.0192755754044</v>
      </c>
      <c r="BH49" s="210">
        <f t="shared" si="58"/>
        <v>1838.0192755754044</v>
      </c>
      <c r="BI49" s="210">
        <f t="shared" si="58"/>
        <v>1838.0192755754044</v>
      </c>
      <c r="BJ49" s="210">
        <f t="shared" si="58"/>
        <v>1838.0192755754044</v>
      </c>
      <c r="BK49" s="210">
        <f t="shared" si="58"/>
        <v>1838.0192755754044</v>
      </c>
      <c r="BL49" s="210">
        <f t="shared" si="58"/>
        <v>1838.0192755754044</v>
      </c>
      <c r="BM49" s="210">
        <f t="shared" si="58"/>
        <v>1838.0192755754044</v>
      </c>
      <c r="BN49" s="210">
        <f t="shared" si="58"/>
        <v>1838.0192755754044</v>
      </c>
      <c r="BO49" s="210">
        <f t="shared" si="58"/>
        <v>1838.0192755754044</v>
      </c>
      <c r="BP49" s="210">
        <f t="shared" si="58"/>
        <v>1838.0192755754044</v>
      </c>
      <c r="BQ49" s="210">
        <f t="shared" si="58"/>
        <v>1838.0192755754044</v>
      </c>
      <c r="BR49" s="210">
        <f t="shared" ref="BR49:DA49" si="59">IF(BR$22&lt;=$E$24,IF(BR$22&lt;=$D$24,IF(BR$22&lt;=$C$24,IF(BR$22&lt;=$B$24,$B115,($C32-$B32)/($C$24-$B$24)),($D32-$C32)/($D$24-$C$24)),($E32-$D32)/($E$24-$D$24)),$F115)</f>
        <v>1838.0192755754044</v>
      </c>
      <c r="BS49" s="210">
        <f t="shared" si="59"/>
        <v>1838.0192755754044</v>
      </c>
      <c r="BT49" s="210">
        <f t="shared" si="59"/>
        <v>1838.0192755754044</v>
      </c>
      <c r="BU49" s="210">
        <f t="shared" si="59"/>
        <v>-2254.1745832528545</v>
      </c>
      <c r="BV49" s="210">
        <f t="shared" si="59"/>
        <v>-2254.1745832528545</v>
      </c>
      <c r="BW49" s="210">
        <f t="shared" si="59"/>
        <v>-2254.1745832528545</v>
      </c>
      <c r="BX49" s="210">
        <f t="shared" si="59"/>
        <v>-2254.1745832528545</v>
      </c>
      <c r="BY49" s="210">
        <f t="shared" si="59"/>
        <v>-2254.1745832528545</v>
      </c>
      <c r="BZ49" s="210">
        <f t="shared" si="59"/>
        <v>-2254.1745832528545</v>
      </c>
      <c r="CA49" s="210">
        <f t="shared" si="59"/>
        <v>-2254.1745832528545</v>
      </c>
      <c r="CB49" s="210">
        <f t="shared" si="59"/>
        <v>-2254.1745832528545</v>
      </c>
      <c r="CC49" s="210">
        <f t="shared" si="59"/>
        <v>-2254.1745832528545</v>
      </c>
      <c r="CD49" s="210">
        <f t="shared" si="59"/>
        <v>-2254.1745832528545</v>
      </c>
      <c r="CE49" s="210">
        <f t="shared" si="59"/>
        <v>-2254.1745832528545</v>
      </c>
      <c r="CF49" s="210">
        <f t="shared" si="59"/>
        <v>-2254.1745832528545</v>
      </c>
      <c r="CG49" s="210">
        <f t="shared" si="59"/>
        <v>-2254.1745832528545</v>
      </c>
      <c r="CH49" s="210">
        <f t="shared" si="59"/>
        <v>-2254.1745832528545</v>
      </c>
      <c r="CI49" s="210">
        <f t="shared" si="59"/>
        <v>-2254.1745832528545</v>
      </c>
      <c r="CJ49" s="210">
        <f t="shared" si="59"/>
        <v>-2254.1745832528545</v>
      </c>
      <c r="CK49" s="210">
        <f t="shared" si="59"/>
        <v>-2254.1745832528545</v>
      </c>
      <c r="CL49" s="210">
        <f t="shared" si="59"/>
        <v>-2254.1745832528545</v>
      </c>
      <c r="CM49" s="210">
        <f t="shared" si="59"/>
        <v>-2254.1745832528545</v>
      </c>
      <c r="CN49" s="210">
        <f t="shared" si="59"/>
        <v>-2254.1745832528545</v>
      </c>
      <c r="CO49" s="210">
        <f t="shared" si="59"/>
        <v>-2254.1745832528545</v>
      </c>
      <c r="CP49" s="210">
        <f t="shared" si="59"/>
        <v>-2254.1745832528545</v>
      </c>
      <c r="CQ49" s="210">
        <f t="shared" si="59"/>
        <v>-2254.1745832528545</v>
      </c>
      <c r="CR49" s="210">
        <f t="shared" si="59"/>
        <v>-2254.1745832528545</v>
      </c>
      <c r="CS49" s="210">
        <f t="shared" si="59"/>
        <v>-2254.1745832528545</v>
      </c>
      <c r="CT49" s="210">
        <f t="shared" si="59"/>
        <v>-2254.1745832528545</v>
      </c>
      <c r="CU49" s="210">
        <f t="shared" si="59"/>
        <v>2671.7</v>
      </c>
      <c r="CV49" s="210">
        <f t="shared" si="59"/>
        <v>2671.7</v>
      </c>
      <c r="CW49" s="210">
        <f t="shared" si="59"/>
        <v>2671.7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829.53</v>
      </c>
      <c r="CV50" s="210">
        <f t="shared" si="62"/>
        <v>829.53</v>
      </c>
      <c r="CW50" s="210">
        <f t="shared" si="62"/>
        <v>829.53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-6.6725965722348226</v>
      </c>
      <c r="R51" s="210">
        <f t="shared" si="63"/>
        <v>-6.6725965722348226</v>
      </c>
      <c r="S51" s="210">
        <f t="shared" si="63"/>
        <v>-6.6725965722348226</v>
      </c>
      <c r="T51" s="210">
        <f t="shared" si="63"/>
        <v>-6.6725965722348226</v>
      </c>
      <c r="U51" s="210">
        <f t="shared" si="63"/>
        <v>-6.6725965722348226</v>
      </c>
      <c r="V51" s="210">
        <f t="shared" si="63"/>
        <v>-6.6725965722348226</v>
      </c>
      <c r="W51" s="210">
        <f t="shared" si="63"/>
        <v>-6.6725965722348226</v>
      </c>
      <c r="X51" s="210">
        <f t="shared" si="63"/>
        <v>-6.6725965722348226</v>
      </c>
      <c r="Y51" s="210">
        <f t="shared" si="63"/>
        <v>-6.6725965722348226</v>
      </c>
      <c r="Z51" s="210">
        <f t="shared" si="63"/>
        <v>-6.6725965722348226</v>
      </c>
      <c r="AA51" s="210">
        <f t="shared" si="63"/>
        <v>-6.6725965722348226</v>
      </c>
      <c r="AB51" s="210">
        <f t="shared" si="63"/>
        <v>-6.6725965722348226</v>
      </c>
      <c r="AC51" s="210">
        <f t="shared" si="63"/>
        <v>-6.6725965722348226</v>
      </c>
      <c r="AD51" s="210">
        <f t="shared" si="63"/>
        <v>-6.6725965722348226</v>
      </c>
      <c r="AE51" s="210">
        <f t="shared" si="63"/>
        <v>-6.6725965722348226</v>
      </c>
      <c r="AF51" s="210">
        <f t="shared" si="63"/>
        <v>-6.6725965722348226</v>
      </c>
      <c r="AG51" s="210">
        <f t="shared" si="63"/>
        <v>-6.6725965722348226</v>
      </c>
      <c r="AH51" s="210">
        <f t="shared" si="63"/>
        <v>-6.6725965722348226</v>
      </c>
      <c r="AI51" s="210">
        <f t="shared" si="63"/>
        <v>-6.6725965722348226</v>
      </c>
      <c r="AJ51" s="210">
        <f t="shared" si="63"/>
        <v>-6.6725965722348226</v>
      </c>
      <c r="AK51" s="210">
        <f t="shared" si="63"/>
        <v>-6.6725965722348226</v>
      </c>
      <c r="AL51" s="210">
        <f t="shared" ref="AL51:BQ51" si="64">IF(AL$22&lt;=$E$24,IF(AL$22&lt;=$D$24,IF(AL$22&lt;=$C$24,IF(AL$22&lt;=$B$24,$B117,($C34-$B34)/($C$24-$B$24)),($D34-$C34)/($D$24-$C$24)),($E34-$D34)/($E$24-$D$24)),$F117)</f>
        <v>-6.6725965722348226</v>
      </c>
      <c r="AM51" s="210">
        <f t="shared" si="64"/>
        <v>-6.6725965722348226</v>
      </c>
      <c r="AN51" s="210">
        <f t="shared" si="64"/>
        <v>139.99580148965984</v>
      </c>
      <c r="AO51" s="210">
        <f t="shared" si="64"/>
        <v>139.99580148965984</v>
      </c>
      <c r="AP51" s="210">
        <f t="shared" si="64"/>
        <v>139.99580148965984</v>
      </c>
      <c r="AQ51" s="210">
        <f t="shared" si="64"/>
        <v>139.99580148965984</v>
      </c>
      <c r="AR51" s="210">
        <f t="shared" si="64"/>
        <v>139.99580148965984</v>
      </c>
      <c r="AS51" s="210">
        <f t="shared" si="64"/>
        <v>139.99580148965984</v>
      </c>
      <c r="AT51" s="210">
        <f t="shared" si="64"/>
        <v>139.99580148965984</v>
      </c>
      <c r="AU51" s="210">
        <f t="shared" si="64"/>
        <v>139.99580148965984</v>
      </c>
      <c r="AV51" s="210">
        <f t="shared" si="64"/>
        <v>139.99580148965984</v>
      </c>
      <c r="AW51" s="210">
        <f t="shared" si="64"/>
        <v>139.99580148965984</v>
      </c>
      <c r="AX51" s="210">
        <f t="shared" si="64"/>
        <v>139.99580148965984</v>
      </c>
      <c r="AY51" s="210">
        <f t="shared" si="64"/>
        <v>139.99580148965984</v>
      </c>
      <c r="AZ51" s="210">
        <f t="shared" si="64"/>
        <v>139.99580148965984</v>
      </c>
      <c r="BA51" s="210">
        <f t="shared" si="64"/>
        <v>139.99580148965984</v>
      </c>
      <c r="BB51" s="210">
        <f t="shared" si="64"/>
        <v>139.99580148965984</v>
      </c>
      <c r="BC51" s="210">
        <f t="shared" si="64"/>
        <v>139.99580148965984</v>
      </c>
      <c r="BD51" s="210">
        <f t="shared" si="64"/>
        <v>139.99580148965984</v>
      </c>
      <c r="BE51" s="210">
        <f t="shared" si="64"/>
        <v>139.99580148965984</v>
      </c>
      <c r="BF51" s="210">
        <f t="shared" si="64"/>
        <v>139.99580148965984</v>
      </c>
      <c r="BG51" s="210">
        <f t="shared" si="64"/>
        <v>139.99580148965984</v>
      </c>
      <c r="BH51" s="210">
        <f t="shared" si="64"/>
        <v>139.99580148965984</v>
      </c>
      <c r="BI51" s="210">
        <f t="shared" si="64"/>
        <v>139.99580148965984</v>
      </c>
      <c r="BJ51" s="210">
        <f t="shared" si="64"/>
        <v>139.99580148965984</v>
      </c>
      <c r="BK51" s="210">
        <f t="shared" si="64"/>
        <v>139.99580148965984</v>
      </c>
      <c r="BL51" s="210">
        <f t="shared" si="64"/>
        <v>139.99580148965984</v>
      </c>
      <c r="BM51" s="210">
        <f t="shared" si="64"/>
        <v>139.99580148965984</v>
      </c>
      <c r="BN51" s="210">
        <f t="shared" si="64"/>
        <v>139.99580148965984</v>
      </c>
      <c r="BO51" s="210">
        <f t="shared" si="64"/>
        <v>139.99580148965984</v>
      </c>
      <c r="BP51" s="210">
        <f t="shared" si="64"/>
        <v>139.99580148965984</v>
      </c>
      <c r="BQ51" s="210">
        <f t="shared" si="64"/>
        <v>139.99580148965984</v>
      </c>
      <c r="BR51" s="210">
        <f t="shared" ref="BR51:DA51" si="65">IF(BR$22&lt;=$E$24,IF(BR$22&lt;=$D$24,IF(BR$22&lt;=$C$24,IF(BR$22&lt;=$B$24,$B117,($C34-$B34)/($C$24-$B$24)),($D34-$C34)/($D$24-$C$24)),($E34-$D34)/($E$24-$D$24)),$F117)</f>
        <v>139.99580148965984</v>
      </c>
      <c r="BS51" s="210">
        <f t="shared" si="65"/>
        <v>139.99580148965984</v>
      </c>
      <c r="BT51" s="210">
        <f t="shared" si="65"/>
        <v>139.99580148965984</v>
      </c>
      <c r="BU51" s="210">
        <f t="shared" si="65"/>
        <v>-1242.8767260528491</v>
      </c>
      <c r="BV51" s="210">
        <f t="shared" si="65"/>
        <v>-1242.8767260528491</v>
      </c>
      <c r="BW51" s="210">
        <f t="shared" si="65"/>
        <v>-1242.8767260528491</v>
      </c>
      <c r="BX51" s="210">
        <f t="shared" si="65"/>
        <v>-1242.8767260528491</v>
      </c>
      <c r="BY51" s="210">
        <f t="shared" si="65"/>
        <v>-1242.8767260528491</v>
      </c>
      <c r="BZ51" s="210">
        <f t="shared" si="65"/>
        <v>-1242.8767260528491</v>
      </c>
      <c r="CA51" s="210">
        <f t="shared" si="65"/>
        <v>-1242.8767260528491</v>
      </c>
      <c r="CB51" s="210">
        <f t="shared" si="65"/>
        <v>-1242.8767260528491</v>
      </c>
      <c r="CC51" s="210">
        <f t="shared" si="65"/>
        <v>-1242.8767260528491</v>
      </c>
      <c r="CD51" s="210">
        <f t="shared" si="65"/>
        <v>-1242.8767260528491</v>
      </c>
      <c r="CE51" s="210">
        <f t="shared" si="65"/>
        <v>-1242.8767260528491</v>
      </c>
      <c r="CF51" s="210">
        <f t="shared" si="65"/>
        <v>-1242.8767260528491</v>
      </c>
      <c r="CG51" s="210">
        <f t="shared" si="65"/>
        <v>-1242.8767260528491</v>
      </c>
      <c r="CH51" s="210">
        <f t="shared" si="65"/>
        <v>-1242.8767260528491</v>
      </c>
      <c r="CI51" s="210">
        <f t="shared" si="65"/>
        <v>-1242.8767260528491</v>
      </c>
      <c r="CJ51" s="210">
        <f t="shared" si="65"/>
        <v>-1242.8767260528491</v>
      </c>
      <c r="CK51" s="210">
        <f t="shared" si="65"/>
        <v>-1242.8767260528491</v>
      </c>
      <c r="CL51" s="210">
        <f t="shared" si="65"/>
        <v>-1242.8767260528491</v>
      </c>
      <c r="CM51" s="210">
        <f t="shared" si="65"/>
        <v>-1242.8767260528491</v>
      </c>
      <c r="CN51" s="210">
        <f t="shared" si="65"/>
        <v>-1242.8767260528491</v>
      </c>
      <c r="CO51" s="210">
        <f t="shared" si="65"/>
        <v>-1242.8767260528491</v>
      </c>
      <c r="CP51" s="210">
        <f t="shared" si="65"/>
        <v>-1242.8767260528491</v>
      </c>
      <c r="CQ51" s="210">
        <f t="shared" si="65"/>
        <v>-1242.8767260528491</v>
      </c>
      <c r="CR51" s="210">
        <f t="shared" si="65"/>
        <v>-1242.8767260528491</v>
      </c>
      <c r="CS51" s="210">
        <f t="shared" si="65"/>
        <v>-1242.8767260528491</v>
      </c>
      <c r="CT51" s="210">
        <f t="shared" si="65"/>
        <v>-1242.8767260528491</v>
      </c>
      <c r="CU51" s="210">
        <f t="shared" si="65"/>
        <v>6203.5</v>
      </c>
      <c r="CV51" s="210">
        <f t="shared" si="65"/>
        <v>6203.5</v>
      </c>
      <c r="CW51" s="210">
        <f t="shared" si="65"/>
        <v>6203.5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12.429857074275304</v>
      </c>
      <c r="R52" s="210">
        <f t="shared" si="66"/>
        <v>12.429857074275304</v>
      </c>
      <c r="S52" s="210">
        <f t="shared" si="66"/>
        <v>12.429857074275304</v>
      </c>
      <c r="T52" s="210">
        <f t="shared" si="66"/>
        <v>12.429857074275304</v>
      </c>
      <c r="U52" s="210">
        <f t="shared" si="66"/>
        <v>12.429857074275304</v>
      </c>
      <c r="V52" s="210">
        <f t="shared" si="66"/>
        <v>12.429857074275304</v>
      </c>
      <c r="W52" s="210">
        <f t="shared" si="66"/>
        <v>12.429857074275304</v>
      </c>
      <c r="X52" s="210">
        <f t="shared" si="66"/>
        <v>12.429857074275304</v>
      </c>
      <c r="Y52" s="210">
        <f t="shared" si="66"/>
        <v>12.429857074275304</v>
      </c>
      <c r="Z52" s="210">
        <f t="shared" si="66"/>
        <v>12.429857074275304</v>
      </c>
      <c r="AA52" s="210">
        <f t="shared" si="66"/>
        <v>12.429857074275304</v>
      </c>
      <c r="AB52" s="210">
        <f t="shared" si="66"/>
        <v>12.429857074275304</v>
      </c>
      <c r="AC52" s="210">
        <f t="shared" si="66"/>
        <v>12.429857074275304</v>
      </c>
      <c r="AD52" s="210">
        <f t="shared" si="66"/>
        <v>12.429857074275304</v>
      </c>
      <c r="AE52" s="210">
        <f t="shared" si="66"/>
        <v>12.429857074275304</v>
      </c>
      <c r="AF52" s="210">
        <f t="shared" si="66"/>
        <v>12.429857074275304</v>
      </c>
      <c r="AG52" s="210">
        <f t="shared" si="66"/>
        <v>12.429857074275304</v>
      </c>
      <c r="AH52" s="210">
        <f t="shared" si="66"/>
        <v>12.429857074275304</v>
      </c>
      <c r="AI52" s="210">
        <f t="shared" si="66"/>
        <v>12.429857074275304</v>
      </c>
      <c r="AJ52" s="210">
        <f t="shared" si="66"/>
        <v>12.429857074275304</v>
      </c>
      <c r="AK52" s="210">
        <f t="shared" si="66"/>
        <v>12.429857074275304</v>
      </c>
      <c r="AL52" s="210">
        <f t="shared" ref="AL52:BQ52" si="67">IF(AL$22&lt;=$E$24,IF(AL$22&lt;=$D$24,IF(AL$22&lt;=$C$24,IF(AL$22&lt;=$B$24,$B118,($C35-$B35)/($C$24-$B$24)),($D35-$C35)/($D$24-$C$24)),($E35-$D35)/($E$24-$D$24)),$F118)</f>
        <v>12.429857074275304</v>
      </c>
      <c r="AM52" s="210">
        <f t="shared" si="67"/>
        <v>12.429857074275304</v>
      </c>
      <c r="AN52" s="210">
        <f t="shared" si="67"/>
        <v>10.985018987009047</v>
      </c>
      <c r="AO52" s="210">
        <f t="shared" si="67"/>
        <v>10.985018987009047</v>
      </c>
      <c r="AP52" s="210">
        <f t="shared" si="67"/>
        <v>10.985018987009047</v>
      </c>
      <c r="AQ52" s="210">
        <f t="shared" si="67"/>
        <v>10.985018987009047</v>
      </c>
      <c r="AR52" s="210">
        <f t="shared" si="67"/>
        <v>10.985018987009047</v>
      </c>
      <c r="AS52" s="210">
        <f t="shared" si="67"/>
        <v>10.985018987009047</v>
      </c>
      <c r="AT52" s="210">
        <f t="shared" si="67"/>
        <v>10.985018987009047</v>
      </c>
      <c r="AU52" s="210">
        <f t="shared" si="67"/>
        <v>10.985018987009047</v>
      </c>
      <c r="AV52" s="210">
        <f t="shared" si="67"/>
        <v>10.985018987009047</v>
      </c>
      <c r="AW52" s="210">
        <f t="shared" si="67"/>
        <v>10.985018987009047</v>
      </c>
      <c r="AX52" s="210">
        <f t="shared" si="67"/>
        <v>10.985018987009047</v>
      </c>
      <c r="AY52" s="210">
        <f t="shared" si="67"/>
        <v>10.985018987009047</v>
      </c>
      <c r="AZ52" s="210">
        <f t="shared" si="67"/>
        <v>10.985018987009047</v>
      </c>
      <c r="BA52" s="210">
        <f t="shared" si="67"/>
        <v>10.985018987009047</v>
      </c>
      <c r="BB52" s="210">
        <f t="shared" si="67"/>
        <v>10.985018987009047</v>
      </c>
      <c r="BC52" s="210">
        <f t="shared" si="67"/>
        <v>10.985018987009047</v>
      </c>
      <c r="BD52" s="210">
        <f t="shared" si="67"/>
        <v>10.985018987009047</v>
      </c>
      <c r="BE52" s="210">
        <f t="shared" si="67"/>
        <v>10.985018987009047</v>
      </c>
      <c r="BF52" s="210">
        <f t="shared" si="67"/>
        <v>10.985018987009047</v>
      </c>
      <c r="BG52" s="210">
        <f t="shared" si="67"/>
        <v>10.985018987009047</v>
      </c>
      <c r="BH52" s="210">
        <f t="shared" si="67"/>
        <v>10.985018987009047</v>
      </c>
      <c r="BI52" s="210">
        <f t="shared" si="67"/>
        <v>10.985018987009047</v>
      </c>
      <c r="BJ52" s="210">
        <f t="shared" si="67"/>
        <v>10.985018987009047</v>
      </c>
      <c r="BK52" s="210">
        <f t="shared" si="67"/>
        <v>10.985018987009047</v>
      </c>
      <c r="BL52" s="210">
        <f t="shared" si="67"/>
        <v>10.985018987009047</v>
      </c>
      <c r="BM52" s="210">
        <f t="shared" si="67"/>
        <v>10.985018987009047</v>
      </c>
      <c r="BN52" s="210">
        <f t="shared" si="67"/>
        <v>10.985018987009047</v>
      </c>
      <c r="BO52" s="210">
        <f t="shared" si="67"/>
        <v>10.985018987009047</v>
      </c>
      <c r="BP52" s="210">
        <f t="shared" si="67"/>
        <v>10.985018987009047</v>
      </c>
      <c r="BQ52" s="210">
        <f t="shared" si="67"/>
        <v>10.985018987009047</v>
      </c>
      <c r="BR52" s="210">
        <f t="shared" ref="BR52:DA52" si="68">IF(BR$22&lt;=$E$24,IF(BR$22&lt;=$D$24,IF(BR$22&lt;=$C$24,IF(BR$22&lt;=$B$24,$B118,($C35-$B35)/($C$24-$B$24)),($D35-$C35)/($D$24-$C$24)),($E35-$D35)/($E$24-$D$24)),$F118)</f>
        <v>10.985018987009047</v>
      </c>
      <c r="BS52" s="210">
        <f t="shared" si="68"/>
        <v>10.985018987009047</v>
      </c>
      <c r="BT52" s="210">
        <f t="shared" si="68"/>
        <v>10.985018987009047</v>
      </c>
      <c r="BU52" s="210">
        <f t="shared" si="68"/>
        <v>-13.472193097275246</v>
      </c>
      <c r="BV52" s="210">
        <f t="shared" si="68"/>
        <v>-13.472193097275246</v>
      </c>
      <c r="BW52" s="210">
        <f t="shared" si="68"/>
        <v>-13.472193097275246</v>
      </c>
      <c r="BX52" s="210">
        <f t="shared" si="68"/>
        <v>-13.472193097275246</v>
      </c>
      <c r="BY52" s="210">
        <f t="shared" si="68"/>
        <v>-13.472193097275246</v>
      </c>
      <c r="BZ52" s="210">
        <f t="shared" si="68"/>
        <v>-13.472193097275246</v>
      </c>
      <c r="CA52" s="210">
        <f t="shared" si="68"/>
        <v>-13.472193097275246</v>
      </c>
      <c r="CB52" s="210">
        <f t="shared" si="68"/>
        <v>-13.472193097275246</v>
      </c>
      <c r="CC52" s="210">
        <f t="shared" si="68"/>
        <v>-13.472193097275246</v>
      </c>
      <c r="CD52" s="210">
        <f t="shared" si="68"/>
        <v>-13.472193097275246</v>
      </c>
      <c r="CE52" s="210">
        <f t="shared" si="68"/>
        <v>-13.472193097275246</v>
      </c>
      <c r="CF52" s="210">
        <f t="shared" si="68"/>
        <v>-13.472193097275246</v>
      </c>
      <c r="CG52" s="210">
        <f t="shared" si="68"/>
        <v>-13.472193097275246</v>
      </c>
      <c r="CH52" s="210">
        <f t="shared" si="68"/>
        <v>-13.472193097275246</v>
      </c>
      <c r="CI52" s="210">
        <f t="shared" si="68"/>
        <v>-13.472193097275246</v>
      </c>
      <c r="CJ52" s="210">
        <f t="shared" si="68"/>
        <v>-13.472193097275246</v>
      </c>
      <c r="CK52" s="210">
        <f t="shared" si="68"/>
        <v>-13.472193097275246</v>
      </c>
      <c r="CL52" s="210">
        <f t="shared" si="68"/>
        <v>-13.472193097275246</v>
      </c>
      <c r="CM52" s="210">
        <f t="shared" si="68"/>
        <v>-13.472193097275246</v>
      </c>
      <c r="CN52" s="210">
        <f t="shared" si="68"/>
        <v>-13.472193097275246</v>
      </c>
      <c r="CO52" s="210">
        <f t="shared" si="68"/>
        <v>-13.472193097275246</v>
      </c>
      <c r="CP52" s="210">
        <f t="shared" si="68"/>
        <v>-13.472193097275246</v>
      </c>
      <c r="CQ52" s="210">
        <f t="shared" si="68"/>
        <v>-13.472193097275246</v>
      </c>
      <c r="CR52" s="210">
        <f t="shared" si="68"/>
        <v>-13.472193097275246</v>
      </c>
      <c r="CS52" s="210">
        <f t="shared" si="68"/>
        <v>-13.472193097275246</v>
      </c>
      <c r="CT52" s="210">
        <f t="shared" si="68"/>
        <v>-13.472193097275246</v>
      </c>
      <c r="CU52" s="210">
        <f t="shared" si="68"/>
        <v>14.730000000000004</v>
      </c>
      <c r="CV52" s="210">
        <f t="shared" si="68"/>
        <v>14.730000000000004</v>
      </c>
      <c r="CW52" s="210">
        <f t="shared" si="68"/>
        <v>14.730000000000004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346.97502175622935</v>
      </c>
      <c r="R53" s="210">
        <f t="shared" si="69"/>
        <v>346.97502175622935</v>
      </c>
      <c r="S53" s="210">
        <f t="shared" si="69"/>
        <v>346.97502175622935</v>
      </c>
      <c r="T53" s="210">
        <f t="shared" si="69"/>
        <v>346.97502175622935</v>
      </c>
      <c r="U53" s="210">
        <f t="shared" si="69"/>
        <v>346.97502175622935</v>
      </c>
      <c r="V53" s="210">
        <f t="shared" si="69"/>
        <v>346.97502175622935</v>
      </c>
      <c r="W53" s="210">
        <f t="shared" si="69"/>
        <v>346.97502175622935</v>
      </c>
      <c r="X53" s="210">
        <f t="shared" si="69"/>
        <v>346.97502175622935</v>
      </c>
      <c r="Y53" s="210">
        <f t="shared" si="69"/>
        <v>346.97502175622935</v>
      </c>
      <c r="Z53" s="210">
        <f t="shared" si="69"/>
        <v>346.97502175622935</v>
      </c>
      <c r="AA53" s="210">
        <f t="shared" si="69"/>
        <v>346.97502175622935</v>
      </c>
      <c r="AB53" s="210">
        <f t="shared" si="69"/>
        <v>346.97502175622935</v>
      </c>
      <c r="AC53" s="210">
        <f t="shared" si="69"/>
        <v>346.97502175622935</v>
      </c>
      <c r="AD53" s="210">
        <f t="shared" si="69"/>
        <v>346.97502175622935</v>
      </c>
      <c r="AE53" s="210">
        <f t="shared" si="69"/>
        <v>346.97502175622935</v>
      </c>
      <c r="AF53" s="210">
        <f t="shared" si="69"/>
        <v>346.97502175622935</v>
      </c>
      <c r="AG53" s="210">
        <f t="shared" si="69"/>
        <v>346.97502175622935</v>
      </c>
      <c r="AH53" s="210">
        <f t="shared" si="69"/>
        <v>346.97502175622935</v>
      </c>
      <c r="AI53" s="210">
        <f t="shared" si="69"/>
        <v>346.97502175622935</v>
      </c>
      <c r="AJ53" s="210">
        <f t="shared" si="69"/>
        <v>346.97502175622935</v>
      </c>
      <c r="AK53" s="210">
        <f t="shared" si="69"/>
        <v>346.97502175622935</v>
      </c>
      <c r="AL53" s="210">
        <f t="shared" ref="AL53:BQ53" si="70">IF(AL$22&lt;=$E$24,IF(AL$22&lt;=$D$24,IF(AL$22&lt;=$C$24,IF(AL$22&lt;=$B$24,$B119,($C36-$B36)/($C$24-$B$24)),($D36-$C36)/($D$24-$C$24)),($E36-$D36)/($E$24-$D$24)),$F119)</f>
        <v>346.97502175622935</v>
      </c>
      <c r="AM53" s="210">
        <f t="shared" si="70"/>
        <v>346.97502175622935</v>
      </c>
      <c r="AN53" s="210">
        <f t="shared" si="70"/>
        <v>465.93788635836512</v>
      </c>
      <c r="AO53" s="210">
        <f t="shared" si="70"/>
        <v>465.93788635836512</v>
      </c>
      <c r="AP53" s="210">
        <f t="shared" si="70"/>
        <v>465.93788635836512</v>
      </c>
      <c r="AQ53" s="210">
        <f t="shared" si="70"/>
        <v>465.93788635836512</v>
      </c>
      <c r="AR53" s="210">
        <f t="shared" si="70"/>
        <v>465.93788635836512</v>
      </c>
      <c r="AS53" s="210">
        <f t="shared" si="70"/>
        <v>465.93788635836512</v>
      </c>
      <c r="AT53" s="210">
        <f t="shared" si="70"/>
        <v>465.93788635836512</v>
      </c>
      <c r="AU53" s="210">
        <f t="shared" si="70"/>
        <v>465.93788635836512</v>
      </c>
      <c r="AV53" s="210">
        <f t="shared" si="70"/>
        <v>465.93788635836512</v>
      </c>
      <c r="AW53" s="210">
        <f t="shared" si="70"/>
        <v>465.93788635836512</v>
      </c>
      <c r="AX53" s="210">
        <f t="shared" si="70"/>
        <v>465.93788635836512</v>
      </c>
      <c r="AY53" s="210">
        <f t="shared" si="70"/>
        <v>465.93788635836512</v>
      </c>
      <c r="AZ53" s="210">
        <f t="shared" si="70"/>
        <v>465.93788635836512</v>
      </c>
      <c r="BA53" s="210">
        <f t="shared" si="70"/>
        <v>465.93788635836512</v>
      </c>
      <c r="BB53" s="210">
        <f t="shared" si="70"/>
        <v>465.93788635836512</v>
      </c>
      <c r="BC53" s="210">
        <f t="shared" si="70"/>
        <v>465.93788635836512</v>
      </c>
      <c r="BD53" s="210">
        <f t="shared" si="70"/>
        <v>465.93788635836512</v>
      </c>
      <c r="BE53" s="210">
        <f t="shared" si="70"/>
        <v>465.93788635836512</v>
      </c>
      <c r="BF53" s="210">
        <f t="shared" si="70"/>
        <v>465.93788635836512</v>
      </c>
      <c r="BG53" s="210">
        <f t="shared" si="70"/>
        <v>465.93788635836512</v>
      </c>
      <c r="BH53" s="210">
        <f t="shared" si="70"/>
        <v>465.93788635836512</v>
      </c>
      <c r="BI53" s="210">
        <f t="shared" si="70"/>
        <v>465.93788635836512</v>
      </c>
      <c r="BJ53" s="210">
        <f t="shared" si="70"/>
        <v>465.93788635836512</v>
      </c>
      <c r="BK53" s="210">
        <f t="shared" si="70"/>
        <v>465.93788635836512</v>
      </c>
      <c r="BL53" s="210">
        <f t="shared" si="70"/>
        <v>465.93788635836512</v>
      </c>
      <c r="BM53" s="210">
        <f t="shared" si="70"/>
        <v>465.93788635836512</v>
      </c>
      <c r="BN53" s="210">
        <f t="shared" si="70"/>
        <v>465.93788635836512</v>
      </c>
      <c r="BO53" s="210">
        <f t="shared" si="70"/>
        <v>465.93788635836512</v>
      </c>
      <c r="BP53" s="210">
        <f t="shared" si="70"/>
        <v>465.93788635836512</v>
      </c>
      <c r="BQ53" s="210">
        <f t="shared" si="70"/>
        <v>465.93788635836512</v>
      </c>
      <c r="BR53" s="210">
        <f t="shared" ref="BR53:DA53" si="71">IF(BR$22&lt;=$E$24,IF(BR$22&lt;=$D$24,IF(BR$22&lt;=$C$24,IF(BR$22&lt;=$B$24,$B119,($C36-$B36)/($C$24-$B$24)),($D36-$C36)/($D$24-$C$24)),($E36-$D36)/($E$24-$D$24)),$F119)</f>
        <v>465.93788635836512</v>
      </c>
      <c r="BS53" s="210">
        <f t="shared" si="71"/>
        <v>465.93788635836512</v>
      </c>
      <c r="BT53" s="210">
        <f t="shared" si="71"/>
        <v>465.93788635836512</v>
      </c>
      <c r="BU53" s="210">
        <f t="shared" si="71"/>
        <v>-879.12808746861344</v>
      </c>
      <c r="BV53" s="210">
        <f t="shared" si="71"/>
        <v>-879.12808746861344</v>
      </c>
      <c r="BW53" s="210">
        <f t="shared" si="71"/>
        <v>-879.12808746861344</v>
      </c>
      <c r="BX53" s="210">
        <f t="shared" si="71"/>
        <v>-879.12808746861344</v>
      </c>
      <c r="BY53" s="210">
        <f t="shared" si="71"/>
        <v>-879.12808746861344</v>
      </c>
      <c r="BZ53" s="210">
        <f t="shared" si="71"/>
        <v>-879.12808746861344</v>
      </c>
      <c r="CA53" s="210">
        <f t="shared" si="71"/>
        <v>-879.12808746861344</v>
      </c>
      <c r="CB53" s="210">
        <f t="shared" si="71"/>
        <v>-879.12808746861344</v>
      </c>
      <c r="CC53" s="210">
        <f t="shared" si="71"/>
        <v>-879.12808746861344</v>
      </c>
      <c r="CD53" s="210">
        <f t="shared" si="71"/>
        <v>-879.12808746861344</v>
      </c>
      <c r="CE53" s="210">
        <f t="shared" si="71"/>
        <v>-879.12808746861344</v>
      </c>
      <c r="CF53" s="210">
        <f t="shared" si="71"/>
        <v>-879.12808746861344</v>
      </c>
      <c r="CG53" s="210">
        <f t="shared" si="71"/>
        <v>-879.12808746861344</v>
      </c>
      <c r="CH53" s="210">
        <f t="shared" si="71"/>
        <v>-879.12808746861344</v>
      </c>
      <c r="CI53" s="210">
        <f t="shared" si="71"/>
        <v>-879.12808746861344</v>
      </c>
      <c r="CJ53" s="210">
        <f t="shared" si="71"/>
        <v>-879.12808746861344</v>
      </c>
      <c r="CK53" s="210">
        <f t="shared" si="71"/>
        <v>-879.12808746861344</v>
      </c>
      <c r="CL53" s="210">
        <f t="shared" si="71"/>
        <v>-879.12808746861344</v>
      </c>
      <c r="CM53" s="210">
        <f t="shared" si="71"/>
        <v>-879.12808746861344</v>
      </c>
      <c r="CN53" s="210">
        <f t="shared" si="71"/>
        <v>-879.12808746861344</v>
      </c>
      <c r="CO53" s="210">
        <f t="shared" si="71"/>
        <v>-879.12808746861344</v>
      </c>
      <c r="CP53" s="210">
        <f t="shared" si="71"/>
        <v>-879.12808746861344</v>
      </c>
      <c r="CQ53" s="210">
        <f t="shared" si="71"/>
        <v>-879.12808746861344</v>
      </c>
      <c r="CR53" s="210">
        <f t="shared" si="71"/>
        <v>-879.12808746861344</v>
      </c>
      <c r="CS53" s="210">
        <f t="shared" si="71"/>
        <v>-879.12808746861344</v>
      </c>
      <c r="CT53" s="210">
        <f t="shared" si="71"/>
        <v>-879.12808746861344</v>
      </c>
      <c r="CU53" s="210">
        <f t="shared" si="71"/>
        <v>-1127.83</v>
      </c>
      <c r="CV53" s="210">
        <f t="shared" si="71"/>
        <v>-1127.83</v>
      </c>
      <c r="CW53" s="210">
        <f t="shared" si="71"/>
        <v>-1127.83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296.33</v>
      </c>
      <c r="CV54" s="210">
        <f t="shared" si="74"/>
        <v>296.33</v>
      </c>
      <c r="CW54" s="210">
        <f t="shared" si="74"/>
        <v>296.33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3737.4795715132113</v>
      </c>
      <c r="G59" s="204">
        <f t="shared" si="75"/>
        <v>3737.4795715132113</v>
      </c>
      <c r="H59" s="204">
        <f t="shared" si="75"/>
        <v>3737.4795715132113</v>
      </c>
      <c r="I59" s="204">
        <f t="shared" si="75"/>
        <v>3737.4795715132113</v>
      </c>
      <c r="J59" s="204">
        <f t="shared" si="75"/>
        <v>3737.4795715132113</v>
      </c>
      <c r="K59" s="204">
        <f t="shared" si="75"/>
        <v>3737.4795715132113</v>
      </c>
      <c r="L59" s="204">
        <f t="shared" si="75"/>
        <v>3737.4795715132113</v>
      </c>
      <c r="M59" s="204">
        <f t="shared" si="75"/>
        <v>3737.4795715132113</v>
      </c>
      <c r="N59" s="204">
        <f t="shared" si="75"/>
        <v>3737.4795715132113</v>
      </c>
      <c r="O59" s="204">
        <f t="shared" si="75"/>
        <v>3737.4795715132113</v>
      </c>
      <c r="P59" s="204">
        <f t="shared" si="75"/>
        <v>3737.4795715132113</v>
      </c>
      <c r="Q59" s="204">
        <f t="shared" si="75"/>
        <v>3730.0352977907037</v>
      </c>
      <c r="R59" s="204">
        <f t="shared" si="75"/>
        <v>3722.591024068196</v>
      </c>
      <c r="S59" s="204">
        <f t="shared" si="75"/>
        <v>3715.1467503456884</v>
      </c>
      <c r="T59" s="204">
        <f t="shared" si="75"/>
        <v>3707.7024766231807</v>
      </c>
      <c r="U59" s="204">
        <f t="shared" si="75"/>
        <v>3700.258202900673</v>
      </c>
      <c r="V59" s="204">
        <f t="shared" si="75"/>
        <v>3692.8139291781654</v>
      </c>
      <c r="W59" s="204">
        <f t="shared" si="75"/>
        <v>3685.3696554556577</v>
      </c>
      <c r="X59" s="204">
        <f t="shared" si="75"/>
        <v>3677.9253817331505</v>
      </c>
      <c r="Y59" s="204">
        <f t="shared" si="75"/>
        <v>3670.4811080106429</v>
      </c>
      <c r="Z59" s="204">
        <f t="shared" si="75"/>
        <v>3663.0368342881352</v>
      </c>
      <c r="AA59" s="204">
        <f t="shared" si="75"/>
        <v>3655.5925605656275</v>
      </c>
      <c r="AB59" s="204">
        <f t="shared" si="75"/>
        <v>3648.1482868431199</v>
      </c>
      <c r="AC59" s="204">
        <f t="shared" si="75"/>
        <v>3640.7040131206122</v>
      </c>
      <c r="AD59" s="204">
        <f t="shared" si="75"/>
        <v>3633.2597393981046</v>
      </c>
      <c r="AE59" s="204">
        <f t="shared" si="75"/>
        <v>3625.8154656755969</v>
      </c>
      <c r="AF59" s="204">
        <f t="shared" si="75"/>
        <v>3618.3711919530892</v>
      </c>
      <c r="AG59" s="204">
        <f t="shared" si="75"/>
        <v>3610.9269182305816</v>
      </c>
      <c r="AH59" s="204">
        <f t="shared" si="75"/>
        <v>3603.4826445080739</v>
      </c>
      <c r="AI59" s="204">
        <f t="shared" si="75"/>
        <v>3596.0383707855663</v>
      </c>
      <c r="AJ59" s="204">
        <f t="shared" si="75"/>
        <v>3588.5940970630586</v>
      </c>
      <c r="AK59" s="204">
        <f t="shared" si="75"/>
        <v>3581.1498233405509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3573.7055496180433</v>
      </c>
      <c r="AM59" s="204">
        <f t="shared" si="76"/>
        <v>3566.2612758955356</v>
      </c>
      <c r="AN59" s="204">
        <f t="shared" si="76"/>
        <v>3593.0239488992866</v>
      </c>
      <c r="AO59" s="204">
        <f t="shared" si="76"/>
        <v>3653.9935686292952</v>
      </c>
      <c r="AP59" s="204">
        <f t="shared" si="76"/>
        <v>3714.9631883593038</v>
      </c>
      <c r="AQ59" s="204">
        <f t="shared" si="76"/>
        <v>3775.9328080893129</v>
      </c>
      <c r="AR59" s="204">
        <f t="shared" si="76"/>
        <v>3836.9024278193215</v>
      </c>
      <c r="AS59" s="204">
        <f t="shared" si="76"/>
        <v>3897.8720475493301</v>
      </c>
      <c r="AT59" s="204">
        <f t="shared" si="76"/>
        <v>3958.8416672793392</v>
      </c>
      <c r="AU59" s="204">
        <f t="shared" si="76"/>
        <v>4019.8112870093478</v>
      </c>
      <c r="AV59" s="204">
        <f t="shared" si="76"/>
        <v>4080.7809067393564</v>
      </c>
      <c r="AW59" s="204">
        <f t="shared" si="76"/>
        <v>4141.7505264693655</v>
      </c>
      <c r="AX59" s="204">
        <f t="shared" si="76"/>
        <v>4202.7201461993736</v>
      </c>
      <c r="AY59" s="204">
        <f t="shared" si="76"/>
        <v>4263.6897659293827</v>
      </c>
      <c r="AZ59" s="204">
        <f t="shared" si="76"/>
        <v>4324.6593856593918</v>
      </c>
      <c r="BA59" s="204">
        <f t="shared" si="76"/>
        <v>4385.6290053894008</v>
      </c>
      <c r="BB59" s="204">
        <f t="shared" si="76"/>
        <v>4446.598625119409</v>
      </c>
      <c r="BC59" s="204">
        <f t="shared" si="76"/>
        <v>4507.5682448494181</v>
      </c>
      <c r="BD59" s="204">
        <f t="shared" si="76"/>
        <v>4568.5378645794262</v>
      </c>
      <c r="BE59" s="204">
        <f t="shared" si="76"/>
        <v>4629.5074843094353</v>
      </c>
      <c r="BF59" s="204">
        <f t="shared" si="76"/>
        <v>4690.4771040394444</v>
      </c>
      <c r="BG59" s="204">
        <f t="shared" si="76"/>
        <v>4751.4467237694535</v>
      </c>
      <c r="BH59" s="204">
        <f t="shared" si="76"/>
        <v>4812.4163434994616</v>
      </c>
      <c r="BI59" s="204">
        <f t="shared" si="76"/>
        <v>4873.3859632294707</v>
      </c>
      <c r="BJ59" s="204">
        <f t="shared" si="76"/>
        <v>4934.3555829594789</v>
      </c>
      <c r="BK59" s="204">
        <f t="shared" si="76"/>
        <v>4995.3252026894879</v>
      </c>
      <c r="BL59" s="204">
        <f t="shared" si="76"/>
        <v>5056.294822419497</v>
      </c>
      <c r="BM59" s="204">
        <f t="shared" si="76"/>
        <v>5117.2644421495061</v>
      </c>
      <c r="BN59" s="204">
        <f t="shared" si="76"/>
        <v>5178.2340618795142</v>
      </c>
      <c r="BO59" s="204">
        <f t="shared" si="76"/>
        <v>5239.2036816095233</v>
      </c>
      <c r="BP59" s="204">
        <f t="shared" si="76"/>
        <v>5300.1733013395315</v>
      </c>
      <c r="BQ59" s="204">
        <f t="shared" si="76"/>
        <v>5361.1429210695405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5422.1125407995496</v>
      </c>
      <c r="BS59" s="204">
        <f t="shared" si="77"/>
        <v>5483.0821605295587</v>
      </c>
      <c r="BT59" s="204">
        <f t="shared" si="77"/>
        <v>5544.0517802595668</v>
      </c>
      <c r="BU59" s="204">
        <f t="shared" si="77"/>
        <v>5681.8573524780522</v>
      </c>
      <c r="BV59" s="204">
        <f t="shared" si="77"/>
        <v>5819.6629246965385</v>
      </c>
      <c r="BW59" s="204">
        <f t="shared" si="77"/>
        <v>5957.4684969150239</v>
      </c>
      <c r="BX59" s="204">
        <f t="shared" si="77"/>
        <v>6095.2740691335093</v>
      </c>
      <c r="BY59" s="204">
        <f t="shared" si="77"/>
        <v>6233.0796413519947</v>
      </c>
      <c r="BZ59" s="204">
        <f t="shared" si="77"/>
        <v>6370.885213570481</v>
      </c>
      <c r="CA59" s="204">
        <f t="shared" si="77"/>
        <v>6508.6907857889664</v>
      </c>
      <c r="CB59" s="204">
        <f t="shared" si="77"/>
        <v>6646.4963580074527</v>
      </c>
      <c r="CC59" s="204">
        <f t="shared" si="77"/>
        <v>6784.3019302259381</v>
      </c>
      <c r="CD59" s="204">
        <f t="shared" si="77"/>
        <v>6922.1075024444235</v>
      </c>
      <c r="CE59" s="204">
        <f t="shared" si="77"/>
        <v>7059.9130746629089</v>
      </c>
      <c r="CF59" s="204">
        <f t="shared" si="77"/>
        <v>7197.7186468813952</v>
      </c>
      <c r="CG59" s="204">
        <f t="shared" si="77"/>
        <v>7335.5242190998806</v>
      </c>
      <c r="CH59" s="204">
        <f t="shared" si="77"/>
        <v>7473.3297913183669</v>
      </c>
      <c r="CI59" s="204">
        <f t="shared" si="77"/>
        <v>7611.1353635368523</v>
      </c>
      <c r="CJ59" s="204">
        <f t="shared" si="77"/>
        <v>7748.9409357553377</v>
      </c>
      <c r="CK59" s="204">
        <f t="shared" si="77"/>
        <v>7886.7465079738231</v>
      </c>
      <c r="CL59" s="204">
        <f t="shared" si="77"/>
        <v>8024.5520801923085</v>
      </c>
      <c r="CM59" s="204">
        <f t="shared" si="77"/>
        <v>8162.3576524107948</v>
      </c>
      <c r="CN59" s="204">
        <f t="shared" si="77"/>
        <v>8300.1632246292793</v>
      </c>
      <c r="CO59" s="204">
        <f t="shared" si="77"/>
        <v>8437.9687968477665</v>
      </c>
      <c r="CP59" s="204">
        <f t="shared" si="77"/>
        <v>8575.7743690662519</v>
      </c>
      <c r="CQ59" s="204">
        <f t="shared" si="77"/>
        <v>8713.5799412847373</v>
      </c>
      <c r="CR59" s="204">
        <f t="shared" si="77"/>
        <v>8851.3855135032227</v>
      </c>
      <c r="CS59" s="204">
        <f t="shared" si="77"/>
        <v>8989.1910857217081</v>
      </c>
      <c r="CT59" s="204">
        <f t="shared" si="77"/>
        <v>9126.9966579401953</v>
      </c>
      <c r="CU59" s="204">
        <f t="shared" si="77"/>
        <v>9249.0794440494374</v>
      </c>
      <c r="CV59" s="204">
        <f t="shared" si="77"/>
        <v>9355.439444049438</v>
      </c>
      <c r="CW59" s="204">
        <f t="shared" si="77"/>
        <v>9461.7994440494367</v>
      </c>
      <c r="CX59" s="204">
        <f t="shared" si="77"/>
        <v>9568.1594440494373</v>
      </c>
      <c r="CY59" s="204">
        <f t="shared" si="77"/>
        <v>9674.5194440494379</v>
      </c>
      <c r="CZ59" s="204">
        <f t="shared" si="77"/>
        <v>9780.8794440494366</v>
      </c>
      <c r="DA59" s="204">
        <f t="shared" si="77"/>
        <v>9887.2394440494372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3775.9476653512538</v>
      </c>
      <c r="G60" s="204">
        <f t="shared" si="78"/>
        <v>3435.6876653512545</v>
      </c>
      <c r="H60" s="204">
        <f t="shared" si="78"/>
        <v>3095.4276653512543</v>
      </c>
      <c r="I60" s="204">
        <f t="shared" si="78"/>
        <v>2755.1676653512541</v>
      </c>
      <c r="J60" s="204">
        <f t="shared" si="78"/>
        <v>2414.9076653512539</v>
      </c>
      <c r="K60" s="204">
        <f t="shared" si="78"/>
        <v>2074.6476653512541</v>
      </c>
      <c r="L60" s="204">
        <f t="shared" si="78"/>
        <v>1734.3876653512541</v>
      </c>
      <c r="M60" s="204">
        <f t="shared" si="78"/>
        <v>1394.1276653512541</v>
      </c>
      <c r="N60" s="204">
        <f t="shared" si="78"/>
        <v>1053.8676653512541</v>
      </c>
      <c r="O60" s="204">
        <f t="shared" si="78"/>
        <v>713.60766535125413</v>
      </c>
      <c r="P60" s="204">
        <f t="shared" si="78"/>
        <v>373.34766535125414</v>
      </c>
      <c r="Q60" s="204">
        <f t="shared" si="78"/>
        <v>366.99281147293493</v>
      </c>
      <c r="R60" s="204">
        <f t="shared" si="78"/>
        <v>360.63795759461573</v>
      </c>
      <c r="S60" s="204">
        <f t="shared" si="78"/>
        <v>354.28310371629647</v>
      </c>
      <c r="T60" s="204">
        <f t="shared" si="78"/>
        <v>347.92824983797726</v>
      </c>
      <c r="U60" s="204">
        <f t="shared" si="78"/>
        <v>341.57339595965806</v>
      </c>
      <c r="V60" s="204">
        <f t="shared" si="78"/>
        <v>335.2185420813388</v>
      </c>
      <c r="W60" s="204">
        <f t="shared" si="78"/>
        <v>328.86368820301959</v>
      </c>
      <c r="X60" s="204">
        <f t="shared" si="78"/>
        <v>322.50883432470039</v>
      </c>
      <c r="Y60" s="204">
        <f t="shared" si="78"/>
        <v>316.15398044638118</v>
      </c>
      <c r="Z60" s="204">
        <f t="shared" si="78"/>
        <v>309.79912656806198</v>
      </c>
      <c r="AA60" s="204">
        <f t="shared" si="78"/>
        <v>303.44427268974272</v>
      </c>
      <c r="AB60" s="204">
        <f t="shared" si="78"/>
        <v>297.08941881142351</v>
      </c>
      <c r="AC60" s="204">
        <f t="shared" si="78"/>
        <v>290.73456493310431</v>
      </c>
      <c r="AD60" s="204">
        <f t="shared" si="78"/>
        <v>284.37971105478505</v>
      </c>
      <c r="AE60" s="204">
        <f t="shared" si="78"/>
        <v>278.02485717646584</v>
      </c>
      <c r="AF60" s="204">
        <f t="shared" si="78"/>
        <v>271.67000329814664</v>
      </c>
      <c r="AG60" s="204">
        <f t="shared" si="78"/>
        <v>265.31514941982743</v>
      </c>
      <c r="AH60" s="204">
        <f t="shared" si="78"/>
        <v>258.96029554150823</v>
      </c>
      <c r="AI60" s="204">
        <f t="shared" si="78"/>
        <v>252.60544166318897</v>
      </c>
      <c r="AJ60" s="204">
        <f t="shared" si="78"/>
        <v>246.25058778486977</v>
      </c>
      <c r="AK60" s="204">
        <f t="shared" si="78"/>
        <v>239.89573390655056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233.54088002823133</v>
      </c>
      <c r="AM60" s="204">
        <f t="shared" si="79"/>
        <v>227.1860261499121</v>
      </c>
      <c r="AN60" s="204">
        <f t="shared" si="79"/>
        <v>220.5623130690486</v>
      </c>
      <c r="AO60" s="204">
        <f t="shared" si="79"/>
        <v>213.66974078564084</v>
      </c>
      <c r="AP60" s="204">
        <f t="shared" si="79"/>
        <v>206.77716850223308</v>
      </c>
      <c r="AQ60" s="204">
        <f t="shared" si="79"/>
        <v>199.88459621882529</v>
      </c>
      <c r="AR60" s="204">
        <f t="shared" si="79"/>
        <v>192.99202393541754</v>
      </c>
      <c r="AS60" s="204">
        <f t="shared" si="79"/>
        <v>186.09945165200975</v>
      </c>
      <c r="AT60" s="204">
        <f t="shared" si="79"/>
        <v>179.20687936860199</v>
      </c>
      <c r="AU60" s="204">
        <f t="shared" si="79"/>
        <v>172.31430708519423</v>
      </c>
      <c r="AV60" s="204">
        <f t="shared" si="79"/>
        <v>165.42173480178644</v>
      </c>
      <c r="AW60" s="204">
        <f t="shared" si="79"/>
        <v>158.52916251837868</v>
      </c>
      <c r="AX60" s="204">
        <f t="shared" si="79"/>
        <v>151.63659023497092</v>
      </c>
      <c r="AY60" s="204">
        <f t="shared" si="79"/>
        <v>144.74401795156314</v>
      </c>
      <c r="AZ60" s="204">
        <f t="shared" si="79"/>
        <v>137.85144566815538</v>
      </c>
      <c r="BA60" s="204">
        <f t="shared" si="79"/>
        <v>130.95887338474762</v>
      </c>
      <c r="BB60" s="204">
        <f t="shared" si="79"/>
        <v>124.06630110133985</v>
      </c>
      <c r="BC60" s="204">
        <f t="shared" si="79"/>
        <v>117.17372881793207</v>
      </c>
      <c r="BD60" s="204">
        <f t="shared" si="79"/>
        <v>110.28115653452431</v>
      </c>
      <c r="BE60" s="204">
        <f t="shared" si="79"/>
        <v>103.38858425111654</v>
      </c>
      <c r="BF60" s="204">
        <f t="shared" si="79"/>
        <v>96.496011967708768</v>
      </c>
      <c r="BG60" s="204">
        <f t="shared" si="79"/>
        <v>89.603439684301009</v>
      </c>
      <c r="BH60" s="204">
        <f t="shared" si="79"/>
        <v>82.710867400893221</v>
      </c>
      <c r="BI60" s="204">
        <f t="shared" si="79"/>
        <v>75.818295117485462</v>
      </c>
      <c r="BJ60" s="204">
        <f t="shared" si="79"/>
        <v>68.925722834077703</v>
      </c>
      <c r="BK60" s="204">
        <f t="shared" si="79"/>
        <v>62.033150550669916</v>
      </c>
      <c r="BL60" s="204">
        <f t="shared" si="79"/>
        <v>55.140578267262157</v>
      </c>
      <c r="BM60" s="204">
        <f t="shared" si="79"/>
        <v>48.248005983854398</v>
      </c>
      <c r="BN60" s="204">
        <f t="shared" si="79"/>
        <v>41.355433700446611</v>
      </c>
      <c r="BO60" s="204">
        <f t="shared" si="79"/>
        <v>34.462861417038852</v>
      </c>
      <c r="BP60" s="204">
        <f t="shared" si="79"/>
        <v>27.570289133631093</v>
      </c>
      <c r="BQ60" s="204">
        <f t="shared" si="79"/>
        <v>20.677716850223305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13.785144566815546</v>
      </c>
      <c r="BS60" s="204">
        <f t="shared" si="80"/>
        <v>6.8925722834077874</v>
      </c>
      <c r="BT60" s="204">
        <f t="shared" si="80"/>
        <v>0</v>
      </c>
      <c r="BU60" s="204">
        <f t="shared" si="80"/>
        <v>1020.0139989219171</v>
      </c>
      <c r="BV60" s="204">
        <f t="shared" si="80"/>
        <v>2040.0279978438341</v>
      </c>
      <c r="BW60" s="204">
        <f t="shared" si="80"/>
        <v>3060.0419967657513</v>
      </c>
      <c r="BX60" s="204">
        <f t="shared" si="80"/>
        <v>4080.0559956876682</v>
      </c>
      <c r="BY60" s="204">
        <f t="shared" si="80"/>
        <v>5100.0699946095856</v>
      </c>
      <c r="BZ60" s="204">
        <f t="shared" si="80"/>
        <v>6120.0839935315025</v>
      </c>
      <c r="CA60" s="204">
        <f t="shared" si="80"/>
        <v>7140.0979924534195</v>
      </c>
      <c r="CB60" s="204">
        <f t="shared" si="80"/>
        <v>8160.1119913753364</v>
      </c>
      <c r="CC60" s="204">
        <f t="shared" si="80"/>
        <v>9180.1259902972542</v>
      </c>
      <c r="CD60" s="204">
        <f t="shared" si="80"/>
        <v>10200.139989219171</v>
      </c>
      <c r="CE60" s="204">
        <f t="shared" si="80"/>
        <v>11220.153988141088</v>
      </c>
      <c r="CF60" s="204">
        <f t="shared" si="80"/>
        <v>12240.167987063005</v>
      </c>
      <c r="CG60" s="204">
        <f t="shared" si="80"/>
        <v>13260.181985984922</v>
      </c>
      <c r="CH60" s="204">
        <f t="shared" si="80"/>
        <v>14280.195984906839</v>
      </c>
      <c r="CI60" s="204">
        <f t="shared" si="80"/>
        <v>15300.209983828756</v>
      </c>
      <c r="CJ60" s="204">
        <f t="shared" si="80"/>
        <v>16320.223982750673</v>
      </c>
      <c r="CK60" s="204">
        <f t="shared" si="80"/>
        <v>17340.237981672592</v>
      </c>
      <c r="CL60" s="204">
        <f t="shared" si="80"/>
        <v>18360.251980594508</v>
      </c>
      <c r="CM60" s="204">
        <f t="shared" si="80"/>
        <v>19380.265979516425</v>
      </c>
      <c r="CN60" s="204">
        <f t="shared" si="80"/>
        <v>20400.279978438342</v>
      </c>
      <c r="CO60" s="204">
        <f t="shared" si="80"/>
        <v>21420.293977360259</v>
      </c>
      <c r="CP60" s="204">
        <f t="shared" si="80"/>
        <v>22440.307976282176</v>
      </c>
      <c r="CQ60" s="204">
        <f t="shared" si="80"/>
        <v>23460.321975204093</v>
      </c>
      <c r="CR60" s="204">
        <f t="shared" si="80"/>
        <v>24480.33597412601</v>
      </c>
      <c r="CS60" s="204">
        <f t="shared" si="80"/>
        <v>25500.349973047927</v>
      </c>
      <c r="CT60" s="204">
        <f t="shared" si="80"/>
        <v>26520.363971969844</v>
      </c>
      <c r="CU60" s="204">
        <f t="shared" si="80"/>
        <v>27392.800971430803</v>
      </c>
      <c r="CV60" s="204">
        <f t="shared" si="80"/>
        <v>28117.660971430803</v>
      </c>
      <c r="CW60" s="204">
        <f t="shared" si="80"/>
        <v>28842.520971430804</v>
      </c>
      <c r="CX60" s="204">
        <f t="shared" si="80"/>
        <v>29567.380971430801</v>
      </c>
      <c r="CY60" s="204">
        <f t="shared" si="80"/>
        <v>30292.240971430801</v>
      </c>
      <c r="CZ60" s="204">
        <f t="shared" si="80"/>
        <v>31017.100971430802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31741.960971430803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1102.7158118769594</v>
      </c>
      <c r="G61" s="204">
        <f t="shared" si="81"/>
        <v>1102.7158118769594</v>
      </c>
      <c r="H61" s="204">
        <f t="shared" si="81"/>
        <v>1102.7158118769594</v>
      </c>
      <c r="I61" s="204">
        <f t="shared" si="81"/>
        <v>1102.7158118769594</v>
      </c>
      <c r="J61" s="204">
        <f t="shared" si="81"/>
        <v>1102.7158118769594</v>
      </c>
      <c r="K61" s="204">
        <f t="shared" si="81"/>
        <v>1102.7158118769594</v>
      </c>
      <c r="L61" s="204">
        <f t="shared" si="81"/>
        <v>1102.7158118769594</v>
      </c>
      <c r="M61" s="204">
        <f t="shared" si="81"/>
        <v>1102.7158118769594</v>
      </c>
      <c r="N61" s="204">
        <f t="shared" si="81"/>
        <v>1102.7158118769594</v>
      </c>
      <c r="O61" s="204">
        <f t="shared" si="81"/>
        <v>1102.7158118769594</v>
      </c>
      <c r="P61" s="204">
        <f t="shared" si="81"/>
        <v>1102.7158118769594</v>
      </c>
      <c r="Q61" s="204">
        <f t="shared" si="81"/>
        <v>1112.9291245526319</v>
      </c>
      <c r="R61" s="204">
        <f t="shared" si="81"/>
        <v>1123.1424372283045</v>
      </c>
      <c r="S61" s="204">
        <f t="shared" si="81"/>
        <v>1133.3557499039769</v>
      </c>
      <c r="T61" s="204">
        <f t="shared" si="81"/>
        <v>1143.5690625796494</v>
      </c>
      <c r="U61" s="204">
        <f t="shared" si="81"/>
        <v>1153.782375255322</v>
      </c>
      <c r="V61" s="204">
        <f t="shared" si="81"/>
        <v>1163.9956879309946</v>
      </c>
      <c r="W61" s="204">
        <f t="shared" si="81"/>
        <v>1174.2090006066669</v>
      </c>
      <c r="X61" s="204">
        <f t="shared" si="81"/>
        <v>1184.4223132823395</v>
      </c>
      <c r="Y61" s="204">
        <f t="shared" si="81"/>
        <v>1194.635625958012</v>
      </c>
      <c r="Z61" s="204">
        <f t="shared" si="81"/>
        <v>1204.8489386336846</v>
      </c>
      <c r="AA61" s="204">
        <f t="shared" si="81"/>
        <v>1215.0622513093572</v>
      </c>
      <c r="AB61" s="204">
        <f t="shared" si="81"/>
        <v>1225.2755639850297</v>
      </c>
      <c r="AC61" s="204">
        <f t="shared" si="81"/>
        <v>1235.4888766607021</v>
      </c>
      <c r="AD61" s="204">
        <f t="shared" si="81"/>
        <v>1245.7021893363747</v>
      </c>
      <c r="AE61" s="204">
        <f t="shared" si="81"/>
        <v>1255.9155020120472</v>
      </c>
      <c r="AF61" s="204">
        <f t="shared" si="81"/>
        <v>1266.1288146877198</v>
      </c>
      <c r="AG61" s="204">
        <f t="shared" si="81"/>
        <v>1276.3421273633921</v>
      </c>
      <c r="AH61" s="204">
        <f t="shared" si="81"/>
        <v>1286.5554400390647</v>
      </c>
      <c r="AI61" s="204">
        <f t="shared" si="81"/>
        <v>1296.7687527147373</v>
      </c>
      <c r="AJ61" s="204">
        <f t="shared" si="81"/>
        <v>1306.9820653904098</v>
      </c>
      <c r="AK61" s="204">
        <f t="shared" si="81"/>
        <v>1317.1953780660824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1327.4086907417548</v>
      </c>
      <c r="AM61" s="204">
        <f t="shared" si="82"/>
        <v>1337.6220034174273</v>
      </c>
      <c r="AN61" s="204">
        <f t="shared" si="82"/>
        <v>1383.0017515433933</v>
      </c>
      <c r="AO61" s="204">
        <f t="shared" si="82"/>
        <v>1463.5479351196532</v>
      </c>
      <c r="AP61" s="204">
        <f t="shared" si="82"/>
        <v>1544.0941186959126</v>
      </c>
      <c r="AQ61" s="204">
        <f t="shared" si="82"/>
        <v>1624.6403022721724</v>
      </c>
      <c r="AR61" s="204">
        <f t="shared" si="82"/>
        <v>1705.1864858484319</v>
      </c>
      <c r="AS61" s="204">
        <f t="shared" si="82"/>
        <v>1785.7326694246917</v>
      </c>
      <c r="AT61" s="204">
        <f t="shared" si="82"/>
        <v>1866.2788530009511</v>
      </c>
      <c r="AU61" s="204">
        <f t="shared" si="82"/>
        <v>1946.825036577211</v>
      </c>
      <c r="AV61" s="204">
        <f t="shared" si="82"/>
        <v>2027.3712201534704</v>
      </c>
      <c r="AW61" s="204">
        <f t="shared" si="82"/>
        <v>2107.9174037297303</v>
      </c>
      <c r="AX61" s="204">
        <f t="shared" si="82"/>
        <v>2188.4635873059897</v>
      </c>
      <c r="AY61" s="204">
        <f t="shared" si="82"/>
        <v>2269.0097708822495</v>
      </c>
      <c r="AZ61" s="204">
        <f t="shared" si="82"/>
        <v>2349.5559544585089</v>
      </c>
      <c r="BA61" s="204">
        <f t="shared" si="82"/>
        <v>2430.1021380347684</v>
      </c>
      <c r="BB61" s="204">
        <f t="shared" si="82"/>
        <v>2510.6483216110282</v>
      </c>
      <c r="BC61" s="204">
        <f t="shared" si="82"/>
        <v>2591.1945051872881</v>
      </c>
      <c r="BD61" s="204">
        <f t="shared" si="82"/>
        <v>2671.740688763548</v>
      </c>
      <c r="BE61" s="204">
        <f t="shared" si="82"/>
        <v>2752.2868723398069</v>
      </c>
      <c r="BF61" s="204">
        <f t="shared" si="82"/>
        <v>2832.8330559160668</v>
      </c>
      <c r="BG61" s="204">
        <f t="shared" si="82"/>
        <v>2913.3792394923266</v>
      </c>
      <c r="BH61" s="204">
        <f t="shared" si="82"/>
        <v>2993.9254230685865</v>
      </c>
      <c r="BI61" s="204">
        <f t="shared" si="82"/>
        <v>3074.4716066448455</v>
      </c>
      <c r="BJ61" s="204">
        <f t="shared" si="82"/>
        <v>3155.0177902211053</v>
      </c>
      <c r="BK61" s="204">
        <f t="shared" si="82"/>
        <v>3235.5639737973652</v>
      </c>
      <c r="BL61" s="204">
        <f t="shared" si="82"/>
        <v>3316.110157373625</v>
      </c>
      <c r="BM61" s="204">
        <f t="shared" si="82"/>
        <v>3396.656340949884</v>
      </c>
      <c r="BN61" s="204">
        <f t="shared" si="82"/>
        <v>3477.2025245261439</v>
      </c>
      <c r="BO61" s="204">
        <f t="shared" si="82"/>
        <v>3557.7487081024037</v>
      </c>
      <c r="BP61" s="204">
        <f t="shared" si="82"/>
        <v>3638.2948916786636</v>
      </c>
      <c r="BQ61" s="204">
        <f t="shared" si="82"/>
        <v>3718.8410752549225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3799.3872588311824</v>
      </c>
      <c r="BS61" s="204">
        <f t="shared" si="83"/>
        <v>3879.9334424074423</v>
      </c>
      <c r="BT61" s="204">
        <f t="shared" si="83"/>
        <v>3960.4796259837021</v>
      </c>
      <c r="BU61" s="204">
        <f t="shared" si="83"/>
        <v>4085.6002923216497</v>
      </c>
      <c r="BV61" s="204">
        <f t="shared" si="83"/>
        <v>4210.7209586595973</v>
      </c>
      <c r="BW61" s="204">
        <f t="shared" si="83"/>
        <v>4335.8416249975453</v>
      </c>
      <c r="BX61" s="204">
        <f t="shared" si="83"/>
        <v>4460.9622913354924</v>
      </c>
      <c r="BY61" s="204">
        <f t="shared" si="83"/>
        <v>4586.0829576734404</v>
      </c>
      <c r="BZ61" s="204">
        <f t="shared" si="83"/>
        <v>4711.2036240113875</v>
      </c>
      <c r="CA61" s="204">
        <f t="shared" si="83"/>
        <v>4836.3242903493356</v>
      </c>
      <c r="CB61" s="204">
        <f t="shared" si="83"/>
        <v>4961.4449566872827</v>
      </c>
      <c r="CC61" s="204">
        <f t="shared" si="83"/>
        <v>5086.5656230252307</v>
      </c>
      <c r="CD61" s="204">
        <f t="shared" si="83"/>
        <v>5211.6862893631778</v>
      </c>
      <c r="CE61" s="204">
        <f t="shared" si="83"/>
        <v>5336.8069557011258</v>
      </c>
      <c r="CF61" s="204">
        <f t="shared" si="83"/>
        <v>5461.927622039073</v>
      </c>
      <c r="CG61" s="204">
        <f t="shared" si="83"/>
        <v>5587.048288377021</v>
      </c>
      <c r="CH61" s="204">
        <f t="shared" si="83"/>
        <v>5712.168954714969</v>
      </c>
      <c r="CI61" s="204">
        <f t="shared" si="83"/>
        <v>5837.2896210529161</v>
      </c>
      <c r="CJ61" s="204">
        <f t="shared" si="83"/>
        <v>5962.4102873908632</v>
      </c>
      <c r="CK61" s="204">
        <f t="shared" si="83"/>
        <v>6087.5309537288113</v>
      </c>
      <c r="CL61" s="204">
        <f t="shared" si="83"/>
        <v>6212.6516200667593</v>
      </c>
      <c r="CM61" s="204">
        <f t="shared" si="83"/>
        <v>6337.7722864047064</v>
      </c>
      <c r="CN61" s="204">
        <f t="shared" si="83"/>
        <v>6462.8929527426535</v>
      </c>
      <c r="CO61" s="204">
        <f t="shared" si="83"/>
        <v>6588.0136190806015</v>
      </c>
      <c r="CP61" s="204">
        <f t="shared" si="83"/>
        <v>6713.1342854185496</v>
      </c>
      <c r="CQ61" s="204">
        <f t="shared" si="83"/>
        <v>6838.2549517564967</v>
      </c>
      <c r="CR61" s="204">
        <f t="shared" si="83"/>
        <v>6963.3756180944447</v>
      </c>
      <c r="CS61" s="204">
        <f t="shared" si="83"/>
        <v>7088.4962844323927</v>
      </c>
      <c r="CT61" s="204">
        <f t="shared" si="83"/>
        <v>7213.6169507703398</v>
      </c>
      <c r="CU61" s="204">
        <f t="shared" si="83"/>
        <v>7280.3927839393136</v>
      </c>
      <c r="CV61" s="204">
        <f t="shared" si="83"/>
        <v>7288.8237839393132</v>
      </c>
      <c r="CW61" s="204">
        <f t="shared" si="83"/>
        <v>7297.2547839393137</v>
      </c>
      <c r="CX61" s="204">
        <f t="shared" si="83"/>
        <v>7305.6857839393133</v>
      </c>
      <c r="CY61" s="204">
        <f t="shared" si="83"/>
        <v>7314.1167839393138</v>
      </c>
      <c r="CZ61" s="204">
        <f t="shared" si="83"/>
        <v>7322.5477839393134</v>
      </c>
      <c r="DA61" s="204">
        <f t="shared" si="83"/>
        <v>7330.978783939313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1400.053745067203</v>
      </c>
      <c r="G63" s="204">
        <f t="shared" si="87"/>
        <v>1400.053745067203</v>
      </c>
      <c r="H63" s="204">
        <f t="shared" si="87"/>
        <v>1400.053745067203</v>
      </c>
      <c r="I63" s="204">
        <f t="shared" si="87"/>
        <v>1400.053745067203</v>
      </c>
      <c r="J63" s="204">
        <f t="shared" si="87"/>
        <v>1400.053745067203</v>
      </c>
      <c r="K63" s="204">
        <f t="shared" si="87"/>
        <v>1400.053745067203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1400.053745067203</v>
      </c>
      <c r="M63" s="204">
        <f t="shared" si="87"/>
        <v>1400.053745067203</v>
      </c>
      <c r="N63" s="204">
        <f t="shared" si="87"/>
        <v>1400.053745067203</v>
      </c>
      <c r="O63" s="204">
        <f t="shared" si="87"/>
        <v>1400.053745067203</v>
      </c>
      <c r="P63" s="204">
        <f t="shared" si="87"/>
        <v>1400.053745067203</v>
      </c>
      <c r="Q63" s="204">
        <f t="shared" si="87"/>
        <v>1594.6711450907289</v>
      </c>
      <c r="R63" s="204">
        <f t="shared" si="87"/>
        <v>1789.2885451142552</v>
      </c>
      <c r="S63" s="204">
        <f t="shared" si="87"/>
        <v>1983.9059451377811</v>
      </c>
      <c r="T63" s="204">
        <f t="shared" si="87"/>
        <v>2178.5233451613071</v>
      </c>
      <c r="U63" s="204">
        <f t="shared" si="87"/>
        <v>2373.1407451848336</v>
      </c>
      <c r="V63" s="204">
        <f t="shared" si="87"/>
        <v>2567.7581452083596</v>
      </c>
      <c r="W63" s="204">
        <f t="shared" si="87"/>
        <v>2762.3755452318856</v>
      </c>
      <c r="X63" s="204">
        <f t="shared" si="87"/>
        <v>2956.9929452554115</v>
      </c>
      <c r="Y63" s="204">
        <f t="shared" si="87"/>
        <v>3151.6103452789375</v>
      </c>
      <c r="Z63" s="204">
        <f t="shared" si="87"/>
        <v>3346.2277453024635</v>
      </c>
      <c r="AA63" s="204">
        <f t="shared" si="87"/>
        <v>3540.8451453259895</v>
      </c>
      <c r="AB63" s="204">
        <f t="shared" si="87"/>
        <v>3735.4625453495155</v>
      </c>
      <c r="AC63" s="204">
        <f t="shared" si="87"/>
        <v>3930.0799453730415</v>
      </c>
      <c r="AD63" s="204">
        <f t="shared" si="87"/>
        <v>4124.6973453965684</v>
      </c>
      <c r="AE63" s="204">
        <f t="shared" si="87"/>
        <v>4319.3147454200944</v>
      </c>
      <c r="AF63" s="204">
        <f t="shared" si="87"/>
        <v>4513.9321454436204</v>
      </c>
      <c r="AG63" s="204">
        <f t="shared" si="87"/>
        <v>4708.5495454671463</v>
      </c>
      <c r="AH63" s="204">
        <f t="shared" si="87"/>
        <v>4903.1669454906723</v>
      </c>
      <c r="AI63" s="204">
        <f t="shared" si="87"/>
        <v>5097.7843455141983</v>
      </c>
      <c r="AJ63" s="204">
        <f t="shared" si="87"/>
        <v>5292.4017455377243</v>
      </c>
      <c r="AK63" s="204">
        <f t="shared" si="87"/>
        <v>5487.0191455612503</v>
      </c>
      <c r="AL63" s="204">
        <f t="shared" si="87"/>
        <v>5681.6365455847763</v>
      </c>
      <c r="AM63" s="204">
        <f t="shared" si="87"/>
        <v>5876.2539456083023</v>
      </c>
      <c r="AN63" s="204">
        <f t="shared" si="87"/>
        <v>6130.5601254087978</v>
      </c>
      <c r="AO63" s="204">
        <f t="shared" si="87"/>
        <v>6444.555084986263</v>
      </c>
      <c r="AP63" s="204">
        <f t="shared" si="87"/>
        <v>6758.5500445637281</v>
      </c>
      <c r="AQ63" s="204">
        <f t="shared" si="87"/>
        <v>7072.5450041411923</v>
      </c>
      <c r="AR63" s="204">
        <f t="shared" si="87"/>
        <v>7386.5399637186574</v>
      </c>
      <c r="AS63" s="204">
        <f t="shared" si="87"/>
        <v>7700.5349232961225</v>
      </c>
      <c r="AT63" s="204">
        <f t="shared" si="87"/>
        <v>8014.5298828735877</v>
      </c>
      <c r="AU63" s="204">
        <f t="shared" si="87"/>
        <v>8328.5248424510519</v>
      </c>
      <c r="AV63" s="204">
        <f t="shared" si="87"/>
        <v>8642.519802028517</v>
      </c>
      <c r="AW63" s="204">
        <f t="shared" si="87"/>
        <v>8956.5147616059821</v>
      </c>
      <c r="AX63" s="204">
        <f t="shared" si="87"/>
        <v>9270.5097211834473</v>
      </c>
      <c r="AY63" s="204">
        <f t="shared" si="87"/>
        <v>9584.5046807609124</v>
      </c>
      <c r="AZ63" s="204">
        <f t="shared" si="87"/>
        <v>9898.4996403383775</v>
      </c>
      <c r="BA63" s="204">
        <f t="shared" si="87"/>
        <v>10212.494599915841</v>
      </c>
      <c r="BB63" s="204">
        <f t="shared" si="87"/>
        <v>10526.489559493308</v>
      </c>
      <c r="BC63" s="204">
        <f t="shared" si="87"/>
        <v>10840.484519070771</v>
      </c>
      <c r="BD63" s="204">
        <f t="shared" si="87"/>
        <v>11154.479478648238</v>
      </c>
      <c r="BE63" s="204">
        <f t="shared" si="87"/>
        <v>11468.474438225701</v>
      </c>
      <c r="BF63" s="204">
        <f t="shared" si="87"/>
        <v>11782.469397803168</v>
      </c>
      <c r="BG63" s="204">
        <f t="shared" si="87"/>
        <v>12096.464357380632</v>
      </c>
      <c r="BH63" s="204">
        <f t="shared" si="87"/>
        <v>12410.459316958097</v>
      </c>
      <c r="BI63" s="204">
        <f t="shared" si="87"/>
        <v>12724.454276535562</v>
      </c>
      <c r="BJ63" s="204">
        <f t="shared" si="87"/>
        <v>13038.449236113027</v>
      </c>
      <c r="BK63" s="204">
        <f t="shared" si="87"/>
        <v>13352.444195690492</v>
      </c>
      <c r="BL63" s="204">
        <f t="shared" si="87"/>
        <v>13666.439155267955</v>
      </c>
      <c r="BM63" s="204">
        <f t="shared" si="87"/>
        <v>13980.434114845422</v>
      </c>
      <c r="BN63" s="204">
        <f t="shared" si="87"/>
        <v>14294.429074422886</v>
      </c>
      <c r="BO63" s="204">
        <f t="shared" si="87"/>
        <v>14608.424034000353</v>
      </c>
      <c r="BP63" s="204">
        <f t="shared" si="87"/>
        <v>14922.418993577816</v>
      </c>
      <c r="BQ63" s="204">
        <f t="shared" si="87"/>
        <v>15236.413953155283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15550.408912732746</v>
      </c>
      <c r="BS63" s="204">
        <f t="shared" si="89"/>
        <v>15864.403872310213</v>
      </c>
      <c r="BT63" s="204">
        <f t="shared" si="89"/>
        <v>16178.398831887676</v>
      </c>
      <c r="BU63" s="204">
        <f t="shared" si="89"/>
        <v>17483.941611354952</v>
      </c>
      <c r="BV63" s="204">
        <f t="shared" si="89"/>
        <v>18789.484390822232</v>
      </c>
      <c r="BW63" s="204">
        <f t="shared" si="89"/>
        <v>20095.027170289512</v>
      </c>
      <c r="BX63" s="204">
        <f t="shared" si="89"/>
        <v>21400.569949756791</v>
      </c>
      <c r="BY63" s="204">
        <f t="shared" si="89"/>
        <v>22706.112729224071</v>
      </c>
      <c r="BZ63" s="204">
        <f t="shared" si="89"/>
        <v>24011.65550869135</v>
      </c>
      <c r="CA63" s="204">
        <f t="shared" si="89"/>
        <v>25317.198288158626</v>
      </c>
      <c r="CB63" s="204">
        <f t="shared" si="89"/>
        <v>26622.741067625906</v>
      </c>
      <c r="CC63" s="204">
        <f t="shared" si="89"/>
        <v>27928.283847093186</v>
      </c>
      <c r="CD63" s="204">
        <f t="shared" si="89"/>
        <v>29233.826626560462</v>
      </c>
      <c r="CE63" s="204">
        <f t="shared" si="89"/>
        <v>30539.369406027741</v>
      </c>
      <c r="CF63" s="204">
        <f t="shared" si="89"/>
        <v>31844.912185495021</v>
      </c>
      <c r="CG63" s="204">
        <f t="shared" si="89"/>
        <v>33150.4549649623</v>
      </c>
      <c r="CH63" s="204">
        <f t="shared" si="89"/>
        <v>34455.99774442958</v>
      </c>
      <c r="CI63" s="204">
        <f t="shared" si="89"/>
        <v>35761.54052389686</v>
      </c>
      <c r="CJ63" s="204">
        <f t="shared" si="89"/>
        <v>37067.083303364139</v>
      </c>
      <c r="CK63" s="204">
        <f t="shared" si="89"/>
        <v>38372.626082831419</v>
      </c>
      <c r="CL63" s="204">
        <f t="shared" si="89"/>
        <v>39678.168862298699</v>
      </c>
      <c r="CM63" s="204">
        <f t="shared" si="89"/>
        <v>40983.711641765971</v>
      </c>
      <c r="CN63" s="204">
        <f t="shared" si="89"/>
        <v>42289.25442123325</v>
      </c>
      <c r="CO63" s="204">
        <f t="shared" si="89"/>
        <v>43594.79720070053</v>
      </c>
      <c r="CP63" s="204">
        <f t="shared" si="89"/>
        <v>44900.33998016781</v>
      </c>
      <c r="CQ63" s="204">
        <f t="shared" si="89"/>
        <v>46205.882759635089</v>
      </c>
      <c r="CR63" s="204">
        <f t="shared" si="89"/>
        <v>47511.425539102369</v>
      </c>
      <c r="CS63" s="204">
        <f t="shared" si="89"/>
        <v>48816.968318569649</v>
      </c>
      <c r="CT63" s="204">
        <f t="shared" si="89"/>
        <v>50122.511098036928</v>
      </c>
      <c r="CU63" s="204">
        <f t="shared" si="89"/>
        <v>50775.282487770564</v>
      </c>
      <c r="CV63" s="204">
        <f t="shared" si="89"/>
        <v>50775.282487770564</v>
      </c>
      <c r="CW63" s="204">
        <f t="shared" si="89"/>
        <v>50775.282487770564</v>
      </c>
      <c r="CX63" s="204">
        <f t="shared" si="89"/>
        <v>50775.282487770564</v>
      </c>
      <c r="CY63" s="204">
        <f t="shared" si="89"/>
        <v>50775.282487770564</v>
      </c>
      <c r="CZ63" s="204">
        <f t="shared" si="89"/>
        <v>50775.282487770564</v>
      </c>
      <c r="DA63" s="204">
        <f t="shared" si="89"/>
        <v>50775.282487770564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75.64474943336765</v>
      </c>
      <c r="R64" s="204">
        <f t="shared" si="90"/>
        <v>151.2894988667353</v>
      </c>
      <c r="S64" s="204">
        <f t="shared" si="90"/>
        <v>226.93424830010295</v>
      </c>
      <c r="T64" s="204">
        <f t="shared" si="90"/>
        <v>302.5789977334706</v>
      </c>
      <c r="U64" s="204">
        <f t="shared" si="90"/>
        <v>378.22374716683828</v>
      </c>
      <c r="V64" s="204">
        <f t="shared" si="90"/>
        <v>453.8684966002059</v>
      </c>
      <c r="W64" s="204">
        <f t="shared" si="90"/>
        <v>529.51324603357352</v>
      </c>
      <c r="X64" s="204">
        <f t="shared" si="90"/>
        <v>605.1579954669412</v>
      </c>
      <c r="Y64" s="204">
        <f t="shared" si="90"/>
        <v>680.80274490030888</v>
      </c>
      <c r="Z64" s="204">
        <f t="shared" si="90"/>
        <v>756.44749433367656</v>
      </c>
      <c r="AA64" s="204">
        <f t="shared" si="90"/>
        <v>832.09224376704412</v>
      </c>
      <c r="AB64" s="204">
        <f t="shared" si="90"/>
        <v>907.7369932004118</v>
      </c>
      <c r="AC64" s="204">
        <f t="shared" si="90"/>
        <v>983.38174263377948</v>
      </c>
      <c r="AD64" s="204">
        <f t="shared" si="90"/>
        <v>1059.026492067147</v>
      </c>
      <c r="AE64" s="204">
        <f t="shared" si="90"/>
        <v>1134.6712415005147</v>
      </c>
      <c r="AF64" s="204">
        <f t="shared" si="90"/>
        <v>1210.3159909338824</v>
      </c>
      <c r="AG64" s="204">
        <f t="shared" si="90"/>
        <v>1285.9607403672501</v>
      </c>
      <c r="AH64" s="204">
        <f t="shared" si="90"/>
        <v>1361.6054898006178</v>
      </c>
      <c r="AI64" s="204">
        <f t="shared" si="90"/>
        <v>1437.2502392339854</v>
      </c>
      <c r="AJ64" s="204">
        <f t="shared" si="90"/>
        <v>1512.8949886673531</v>
      </c>
      <c r="AK64" s="204">
        <f t="shared" si="90"/>
        <v>1588.5397381007206</v>
      </c>
      <c r="AL64" s="204">
        <f t="shared" si="90"/>
        <v>1664.1844875340882</v>
      </c>
      <c r="AM64" s="204">
        <f t="shared" si="90"/>
        <v>1739.8292369674559</v>
      </c>
      <c r="AN64" s="204">
        <f t="shared" si="90"/>
        <v>1755.9124613728584</v>
      </c>
      <c r="AO64" s="204">
        <f t="shared" si="90"/>
        <v>1712.4341607502954</v>
      </c>
      <c r="AP64" s="204">
        <f t="shared" si="90"/>
        <v>1668.9558601277324</v>
      </c>
      <c r="AQ64" s="204">
        <f t="shared" si="90"/>
        <v>1625.4775595051694</v>
      </c>
      <c r="AR64" s="204">
        <f t="shared" si="90"/>
        <v>1581.9992588826065</v>
      </c>
      <c r="AS64" s="204">
        <f t="shared" si="90"/>
        <v>1538.5209582600435</v>
      </c>
      <c r="AT64" s="204">
        <f t="shared" si="90"/>
        <v>1495.0426576374805</v>
      </c>
      <c r="AU64" s="204">
        <f t="shared" si="90"/>
        <v>1451.5643570149175</v>
      </c>
      <c r="AV64" s="204">
        <f t="shared" si="90"/>
        <v>1408.0860563923545</v>
      </c>
      <c r="AW64" s="204">
        <f t="shared" si="90"/>
        <v>1364.6077557697915</v>
      </c>
      <c r="AX64" s="204">
        <f t="shared" si="90"/>
        <v>1321.1294551472286</v>
      </c>
      <c r="AY64" s="204">
        <f t="shared" si="90"/>
        <v>1277.6511545246656</v>
      </c>
      <c r="AZ64" s="204">
        <f t="shared" si="90"/>
        <v>1234.1728539021024</v>
      </c>
      <c r="BA64" s="204">
        <f t="shared" si="90"/>
        <v>1190.6945532795394</v>
      </c>
      <c r="BB64" s="204">
        <f t="shared" si="90"/>
        <v>1147.2162526569764</v>
      </c>
      <c r="BC64" s="204">
        <f t="shared" si="90"/>
        <v>1103.7379520344134</v>
      </c>
      <c r="BD64" s="204">
        <f t="shared" si="90"/>
        <v>1060.2596514118504</v>
      </c>
      <c r="BE64" s="204">
        <f t="shared" si="90"/>
        <v>1016.7813507892876</v>
      </c>
      <c r="BF64" s="204">
        <f t="shared" si="90"/>
        <v>973.30305016672457</v>
      </c>
      <c r="BG64" s="204">
        <f t="shared" si="90"/>
        <v>929.82474954416159</v>
      </c>
      <c r="BH64" s="204">
        <f t="shared" si="90"/>
        <v>886.34644892159861</v>
      </c>
      <c r="BI64" s="204">
        <f t="shared" si="90"/>
        <v>842.86814829903562</v>
      </c>
      <c r="BJ64" s="204">
        <f t="shared" si="90"/>
        <v>799.38984767647264</v>
      </c>
      <c r="BK64" s="204">
        <f t="shared" si="90"/>
        <v>755.91154705390966</v>
      </c>
      <c r="BL64" s="204">
        <f t="shared" si="90"/>
        <v>712.43324643134656</v>
      </c>
      <c r="BM64" s="204">
        <f t="shared" si="90"/>
        <v>668.95494580878358</v>
      </c>
      <c r="BN64" s="204">
        <f t="shared" si="90"/>
        <v>625.47664518622059</v>
      </c>
      <c r="BO64" s="204">
        <f t="shared" si="90"/>
        <v>581.99834456365761</v>
      </c>
      <c r="BP64" s="204">
        <f t="shared" si="90"/>
        <v>538.52004394109463</v>
      </c>
      <c r="BQ64" s="204">
        <f t="shared" si="90"/>
        <v>495.04174331853164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451.56344269596866</v>
      </c>
      <c r="BS64" s="204">
        <f t="shared" si="91"/>
        <v>408.08514207340568</v>
      </c>
      <c r="BT64" s="204">
        <f t="shared" si="91"/>
        <v>364.60684145084269</v>
      </c>
      <c r="BU64" s="204">
        <f t="shared" si="91"/>
        <v>350.8480927168485</v>
      </c>
      <c r="BV64" s="204">
        <f t="shared" si="91"/>
        <v>337.08934398285447</v>
      </c>
      <c r="BW64" s="204">
        <f t="shared" si="91"/>
        <v>323.33059524886039</v>
      </c>
      <c r="BX64" s="204">
        <f t="shared" si="91"/>
        <v>309.57184651486637</v>
      </c>
      <c r="BY64" s="204">
        <f t="shared" si="91"/>
        <v>295.81309778087228</v>
      </c>
      <c r="BZ64" s="204">
        <f t="shared" si="91"/>
        <v>282.0543490468782</v>
      </c>
      <c r="CA64" s="204">
        <f t="shared" si="91"/>
        <v>268.29560031288418</v>
      </c>
      <c r="CB64" s="204">
        <f t="shared" si="91"/>
        <v>254.53685157889009</v>
      </c>
      <c r="CC64" s="204">
        <f t="shared" si="91"/>
        <v>240.77810284489607</v>
      </c>
      <c r="CD64" s="204">
        <f t="shared" si="91"/>
        <v>227.01935411090199</v>
      </c>
      <c r="CE64" s="204">
        <f t="shared" si="91"/>
        <v>213.26060537690793</v>
      </c>
      <c r="CF64" s="204">
        <f t="shared" si="91"/>
        <v>199.50185664291388</v>
      </c>
      <c r="CG64" s="204">
        <f t="shared" si="91"/>
        <v>185.74310790891982</v>
      </c>
      <c r="CH64" s="204">
        <f t="shared" si="91"/>
        <v>171.98435917492574</v>
      </c>
      <c r="CI64" s="204">
        <f t="shared" si="91"/>
        <v>158.22561044093169</v>
      </c>
      <c r="CJ64" s="204">
        <f t="shared" si="91"/>
        <v>144.46686170693764</v>
      </c>
      <c r="CK64" s="204">
        <f t="shared" si="91"/>
        <v>130.70811297294358</v>
      </c>
      <c r="CL64" s="204">
        <f t="shared" si="91"/>
        <v>116.94936423894953</v>
      </c>
      <c r="CM64" s="204">
        <f t="shared" si="91"/>
        <v>103.19061550495547</v>
      </c>
      <c r="CN64" s="204">
        <f t="shared" si="91"/>
        <v>89.431866770961392</v>
      </c>
      <c r="CO64" s="204">
        <f t="shared" si="91"/>
        <v>75.673118036967367</v>
      </c>
      <c r="CP64" s="204">
        <f t="shared" si="91"/>
        <v>61.914369302973284</v>
      </c>
      <c r="CQ64" s="204">
        <f t="shared" si="91"/>
        <v>48.155620568979202</v>
      </c>
      <c r="CR64" s="204">
        <f t="shared" si="91"/>
        <v>34.396871834985177</v>
      </c>
      <c r="CS64" s="204">
        <f t="shared" si="91"/>
        <v>20.638123100991095</v>
      </c>
      <c r="CT64" s="204">
        <f t="shared" si="91"/>
        <v>6.8793743669970695</v>
      </c>
      <c r="CU64" s="204">
        <f t="shared" si="91"/>
        <v>26.094999999999942</v>
      </c>
      <c r="CV64" s="204">
        <f t="shared" si="91"/>
        <v>78.284999999999826</v>
      </c>
      <c r="CW64" s="204">
        <f t="shared" si="91"/>
        <v>130.47499999999971</v>
      </c>
      <c r="CX64" s="204">
        <f t="shared" si="91"/>
        <v>182.66499999999959</v>
      </c>
      <c r="CY64" s="204">
        <f t="shared" si="91"/>
        <v>234.85499999999948</v>
      </c>
      <c r="CZ64" s="204">
        <f t="shared" si="91"/>
        <v>287.04499999999939</v>
      </c>
      <c r="DA64" s="204">
        <f t="shared" si="91"/>
        <v>339.23499999999922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0</v>
      </c>
      <c r="AG65" s="204">
        <f t="shared" si="92"/>
        <v>0</v>
      </c>
      <c r="AH65" s="204">
        <f t="shared" si="92"/>
        <v>0</v>
      </c>
      <c r="AI65" s="204">
        <f t="shared" si="92"/>
        <v>0</v>
      </c>
      <c r="AJ65" s="204">
        <f t="shared" si="92"/>
        <v>0</v>
      </c>
      <c r="AK65" s="204">
        <f t="shared" si="92"/>
        <v>0</v>
      </c>
      <c r="AL65" s="204">
        <f t="shared" si="92"/>
        <v>0</v>
      </c>
      <c r="AM65" s="204">
        <f t="shared" si="92"/>
        <v>0</v>
      </c>
      <c r="AN65" s="204">
        <f t="shared" si="92"/>
        <v>0</v>
      </c>
      <c r="AO65" s="204">
        <f t="shared" si="92"/>
        <v>0</v>
      </c>
      <c r="AP65" s="204">
        <f t="shared" si="92"/>
        <v>0</v>
      </c>
      <c r="AQ65" s="204">
        <f t="shared" si="92"/>
        <v>0</v>
      </c>
      <c r="AR65" s="204">
        <f t="shared" si="92"/>
        <v>0</v>
      </c>
      <c r="AS65" s="204">
        <f t="shared" si="92"/>
        <v>0</v>
      </c>
      <c r="AT65" s="204">
        <f t="shared" si="92"/>
        <v>0</v>
      </c>
      <c r="AU65" s="204">
        <f t="shared" si="92"/>
        <v>0</v>
      </c>
      <c r="AV65" s="204">
        <f t="shared" si="92"/>
        <v>0</v>
      </c>
      <c r="AW65" s="204">
        <f t="shared" si="92"/>
        <v>0</v>
      </c>
      <c r="AX65" s="204">
        <f t="shared" si="92"/>
        <v>0</v>
      </c>
      <c r="AY65" s="204">
        <f t="shared" si="92"/>
        <v>0</v>
      </c>
      <c r="AZ65" s="204">
        <f t="shared" si="92"/>
        <v>0</v>
      </c>
      <c r="BA65" s="204">
        <f t="shared" si="92"/>
        <v>0</v>
      </c>
      <c r="BB65" s="204">
        <f t="shared" si="92"/>
        <v>0</v>
      </c>
      <c r="BC65" s="204">
        <f t="shared" si="92"/>
        <v>0</v>
      </c>
      <c r="BD65" s="204">
        <f t="shared" si="92"/>
        <v>0</v>
      </c>
      <c r="BE65" s="204">
        <f t="shared" si="92"/>
        <v>0</v>
      </c>
      <c r="BF65" s="204">
        <f t="shared" si="92"/>
        <v>0</v>
      </c>
      <c r="BG65" s="204">
        <f t="shared" si="92"/>
        <v>0</v>
      </c>
      <c r="BH65" s="204">
        <f t="shared" si="92"/>
        <v>0</v>
      </c>
      <c r="BI65" s="204">
        <f t="shared" si="92"/>
        <v>0</v>
      </c>
      <c r="BJ65" s="204">
        <f t="shared" si="92"/>
        <v>0</v>
      </c>
      <c r="BK65" s="204">
        <f t="shared" si="92"/>
        <v>0</v>
      </c>
      <c r="BL65" s="204">
        <f t="shared" si="92"/>
        <v>0</v>
      </c>
      <c r="BM65" s="204">
        <f t="shared" si="92"/>
        <v>0</v>
      </c>
      <c r="BN65" s="204">
        <f t="shared" si="92"/>
        <v>0</v>
      </c>
      <c r="BO65" s="204">
        <f t="shared" si="92"/>
        <v>0</v>
      </c>
      <c r="BP65" s="204">
        <f t="shared" si="92"/>
        <v>0</v>
      </c>
      <c r="BQ65" s="204">
        <f t="shared" si="92"/>
        <v>0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4">
        <f t="shared" si="93"/>
        <v>0</v>
      </c>
      <c r="BT65" s="204">
        <f t="shared" si="93"/>
        <v>0</v>
      </c>
      <c r="BU65" s="204">
        <f t="shared" si="93"/>
        <v>3570.6125398725226</v>
      </c>
      <c r="BV65" s="204">
        <f t="shared" si="93"/>
        <v>7141.2250797450452</v>
      </c>
      <c r="BW65" s="204">
        <f t="shared" si="93"/>
        <v>10711.837619617567</v>
      </c>
      <c r="BX65" s="204">
        <f t="shared" si="93"/>
        <v>14282.45015949009</v>
      </c>
      <c r="BY65" s="204">
        <f t="shared" si="93"/>
        <v>17853.062699362614</v>
      </c>
      <c r="BZ65" s="204">
        <f t="shared" si="93"/>
        <v>21423.675239235134</v>
      </c>
      <c r="CA65" s="204">
        <f t="shared" si="93"/>
        <v>24994.287779107657</v>
      </c>
      <c r="CB65" s="204">
        <f t="shared" si="93"/>
        <v>28564.900318980181</v>
      </c>
      <c r="CC65" s="204">
        <f t="shared" si="93"/>
        <v>32135.512858852704</v>
      </c>
      <c r="CD65" s="204">
        <f t="shared" si="93"/>
        <v>35706.125398725228</v>
      </c>
      <c r="CE65" s="204">
        <f t="shared" si="93"/>
        <v>39276.737938597747</v>
      </c>
      <c r="CF65" s="204">
        <f t="shared" si="93"/>
        <v>42847.350478470267</v>
      </c>
      <c r="CG65" s="204">
        <f t="shared" si="93"/>
        <v>46417.963018342794</v>
      </c>
      <c r="CH65" s="204">
        <f t="shared" si="93"/>
        <v>49988.575558215314</v>
      </c>
      <c r="CI65" s="204">
        <f t="shared" si="93"/>
        <v>53559.188098087841</v>
      </c>
      <c r="CJ65" s="204">
        <f t="shared" si="93"/>
        <v>57129.800637960361</v>
      </c>
      <c r="CK65" s="204">
        <f t="shared" si="93"/>
        <v>60700.413177832881</v>
      </c>
      <c r="CL65" s="204">
        <f t="shared" si="93"/>
        <v>64271.025717705408</v>
      </c>
      <c r="CM65" s="204">
        <f t="shared" si="93"/>
        <v>67841.638257577928</v>
      </c>
      <c r="CN65" s="204">
        <f t="shared" si="93"/>
        <v>71412.250797450455</v>
      </c>
      <c r="CO65" s="204">
        <f t="shared" si="93"/>
        <v>74982.863337322968</v>
      </c>
      <c r="CP65" s="204">
        <f t="shared" si="93"/>
        <v>78553.475877195495</v>
      </c>
      <c r="CQ65" s="204">
        <f t="shared" si="93"/>
        <v>82124.088417068022</v>
      </c>
      <c r="CR65" s="204">
        <f t="shared" si="93"/>
        <v>85694.700956940535</v>
      </c>
      <c r="CS65" s="204">
        <f t="shared" si="93"/>
        <v>89265.313496813062</v>
      </c>
      <c r="CT65" s="204">
        <f t="shared" si="93"/>
        <v>92835.926036685589</v>
      </c>
      <c r="CU65" s="204">
        <f t="shared" si="93"/>
        <v>94621.232306621852</v>
      </c>
      <c r="CV65" s="204">
        <f t="shared" si="93"/>
        <v>94621.232306621852</v>
      </c>
      <c r="CW65" s="204">
        <f t="shared" si="93"/>
        <v>94621.232306621852</v>
      </c>
      <c r="CX65" s="204">
        <f t="shared" si="93"/>
        <v>94621.232306621852</v>
      </c>
      <c r="CY65" s="204">
        <f t="shared" si="93"/>
        <v>94621.232306621852</v>
      </c>
      <c r="CZ65" s="204">
        <f t="shared" si="93"/>
        <v>94621.232306621852</v>
      </c>
      <c r="DA65" s="204">
        <f t="shared" si="93"/>
        <v>94621.232306621852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919.00963778770222</v>
      </c>
      <c r="AO66" s="204">
        <f t="shared" si="94"/>
        <v>2757.0289133631068</v>
      </c>
      <c r="AP66" s="204">
        <f t="shared" si="94"/>
        <v>4595.048188938511</v>
      </c>
      <c r="AQ66" s="204">
        <f t="shared" si="94"/>
        <v>6433.0674645139152</v>
      </c>
      <c r="AR66" s="204">
        <f t="shared" si="94"/>
        <v>8271.0867400893203</v>
      </c>
      <c r="AS66" s="204">
        <f t="shared" si="94"/>
        <v>10109.106015664724</v>
      </c>
      <c r="AT66" s="204">
        <f t="shared" si="94"/>
        <v>11947.125291240129</v>
      </c>
      <c r="AU66" s="204">
        <f t="shared" si="94"/>
        <v>13785.144566815534</v>
      </c>
      <c r="AV66" s="204">
        <f t="shared" si="94"/>
        <v>15623.163842390937</v>
      </c>
      <c r="AW66" s="204">
        <f t="shared" si="94"/>
        <v>17461.183117966342</v>
      </c>
      <c r="AX66" s="204">
        <f t="shared" si="94"/>
        <v>19299.202393541746</v>
      </c>
      <c r="AY66" s="204">
        <f t="shared" si="94"/>
        <v>21137.221669117152</v>
      </c>
      <c r="AZ66" s="204">
        <f t="shared" si="94"/>
        <v>22975.240944692556</v>
      </c>
      <c r="BA66" s="204">
        <f t="shared" si="94"/>
        <v>24813.260220267959</v>
      </c>
      <c r="BB66" s="204">
        <f t="shared" si="94"/>
        <v>26651.279495843366</v>
      </c>
      <c r="BC66" s="204">
        <f t="shared" si="94"/>
        <v>28489.298771418769</v>
      </c>
      <c r="BD66" s="204">
        <f t="shared" si="94"/>
        <v>30327.318046994173</v>
      </c>
      <c r="BE66" s="204">
        <f t="shared" si="94"/>
        <v>32165.337322569576</v>
      </c>
      <c r="BF66" s="204">
        <f t="shared" si="94"/>
        <v>34003.356598144979</v>
      </c>
      <c r="BG66" s="204">
        <f t="shared" si="94"/>
        <v>35841.37587372039</v>
      </c>
      <c r="BH66" s="204">
        <f t="shared" si="94"/>
        <v>37679.395149295793</v>
      </c>
      <c r="BI66" s="204">
        <f t="shared" si="94"/>
        <v>39517.414424871196</v>
      </c>
      <c r="BJ66" s="204">
        <f t="shared" si="94"/>
        <v>41355.4337004466</v>
      </c>
      <c r="BK66" s="204">
        <f t="shared" si="94"/>
        <v>43193.452976022003</v>
      </c>
      <c r="BL66" s="204">
        <f t="shared" si="94"/>
        <v>45031.472251597406</v>
      </c>
      <c r="BM66" s="204">
        <f t="shared" si="94"/>
        <v>46869.49152717281</v>
      </c>
      <c r="BN66" s="204">
        <f t="shared" si="94"/>
        <v>48707.51080274822</v>
      </c>
      <c r="BO66" s="204">
        <f t="shared" si="94"/>
        <v>50545.530078323623</v>
      </c>
      <c r="BP66" s="204">
        <f t="shared" si="94"/>
        <v>52383.549353899027</v>
      </c>
      <c r="BQ66" s="204">
        <f t="shared" si="94"/>
        <v>54221.56862947443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56059.587905049833</v>
      </c>
      <c r="BS66" s="204">
        <f t="shared" si="95"/>
        <v>57897.607180625237</v>
      </c>
      <c r="BT66" s="204">
        <f t="shared" si="95"/>
        <v>59735.626456200647</v>
      </c>
      <c r="BU66" s="204">
        <f t="shared" si="95"/>
        <v>57481.451872947793</v>
      </c>
      <c r="BV66" s="204">
        <f t="shared" si="95"/>
        <v>55227.277289694939</v>
      </c>
      <c r="BW66" s="204">
        <f t="shared" si="95"/>
        <v>52973.102706442085</v>
      </c>
      <c r="BX66" s="204">
        <f t="shared" si="95"/>
        <v>50718.928123189231</v>
      </c>
      <c r="BY66" s="204">
        <f t="shared" si="95"/>
        <v>48464.753539936377</v>
      </c>
      <c r="BZ66" s="204">
        <f t="shared" si="95"/>
        <v>46210.578956683516</v>
      </c>
      <c r="CA66" s="204">
        <f t="shared" si="95"/>
        <v>43956.404373430662</v>
      </c>
      <c r="CB66" s="204">
        <f t="shared" si="95"/>
        <v>41702.229790177807</v>
      </c>
      <c r="CC66" s="204">
        <f t="shared" si="95"/>
        <v>39448.055206924953</v>
      </c>
      <c r="CD66" s="204">
        <f t="shared" si="95"/>
        <v>37193.880623672099</v>
      </c>
      <c r="CE66" s="204">
        <f t="shared" si="95"/>
        <v>34939.706040419245</v>
      </c>
      <c r="CF66" s="204">
        <f t="shared" si="95"/>
        <v>32685.531457166391</v>
      </c>
      <c r="CG66" s="204">
        <f t="shared" si="95"/>
        <v>30431.356873913537</v>
      </c>
      <c r="CH66" s="204">
        <f t="shared" si="95"/>
        <v>28177.182290660683</v>
      </c>
      <c r="CI66" s="204">
        <f t="shared" si="95"/>
        <v>25923.007707407829</v>
      </c>
      <c r="CJ66" s="204">
        <f t="shared" si="95"/>
        <v>23668.833124154975</v>
      </c>
      <c r="CK66" s="204">
        <f t="shared" si="95"/>
        <v>21414.658540902121</v>
      </c>
      <c r="CL66" s="204">
        <f t="shared" si="95"/>
        <v>19160.483957649267</v>
      </c>
      <c r="CM66" s="204">
        <f t="shared" si="95"/>
        <v>16906.309374396413</v>
      </c>
      <c r="CN66" s="204">
        <f t="shared" si="95"/>
        <v>14652.134791143559</v>
      </c>
      <c r="CO66" s="204">
        <f t="shared" si="95"/>
        <v>12397.960207890705</v>
      </c>
      <c r="CP66" s="204">
        <f t="shared" si="95"/>
        <v>10143.785624637851</v>
      </c>
      <c r="CQ66" s="204">
        <f t="shared" si="95"/>
        <v>7889.6110413849965</v>
      </c>
      <c r="CR66" s="204">
        <f t="shared" si="95"/>
        <v>5635.4364581321352</v>
      </c>
      <c r="CS66" s="204">
        <f t="shared" si="95"/>
        <v>3381.2618748792811</v>
      </c>
      <c r="CT66" s="204">
        <f t="shared" si="95"/>
        <v>1127.087291626427</v>
      </c>
      <c r="CU66" s="204">
        <f t="shared" si="95"/>
        <v>1335.85</v>
      </c>
      <c r="CV66" s="204">
        <f t="shared" si="95"/>
        <v>4007.5499999999997</v>
      </c>
      <c r="CW66" s="204">
        <f t="shared" si="95"/>
        <v>6679.25</v>
      </c>
      <c r="CX66" s="204">
        <f t="shared" si="95"/>
        <v>9350.9499999999989</v>
      </c>
      <c r="CY66" s="204">
        <f t="shared" si="95"/>
        <v>12022.65</v>
      </c>
      <c r="CZ66" s="204">
        <f t="shared" si="95"/>
        <v>14694.349999999999</v>
      </c>
      <c r="DA66" s="204">
        <f t="shared" si="95"/>
        <v>17366.05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414.76499999999999</v>
      </c>
      <c r="CV67" s="204">
        <f t="shared" si="97"/>
        <v>1244.2950000000001</v>
      </c>
      <c r="CW67" s="204">
        <f t="shared" si="97"/>
        <v>2073.8249999999998</v>
      </c>
      <c r="CX67" s="204">
        <f t="shared" si="97"/>
        <v>2903.355</v>
      </c>
      <c r="CY67" s="204">
        <f t="shared" si="97"/>
        <v>3732.8849999999998</v>
      </c>
      <c r="CZ67" s="204">
        <f t="shared" si="97"/>
        <v>4562.415</v>
      </c>
      <c r="DA67" s="204">
        <f t="shared" si="97"/>
        <v>5391.9449999999997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41105.577955173074</v>
      </c>
      <c r="G68" s="204">
        <f t="shared" si="98"/>
        <v>41105.577955173074</v>
      </c>
      <c r="H68" s="204">
        <f t="shared" si="98"/>
        <v>41105.577955173074</v>
      </c>
      <c r="I68" s="204">
        <f t="shared" si="98"/>
        <v>41105.577955173074</v>
      </c>
      <c r="J68" s="204">
        <f t="shared" si="98"/>
        <v>41105.577955173074</v>
      </c>
      <c r="K68" s="204">
        <f t="shared" si="98"/>
        <v>41105.577955173074</v>
      </c>
      <c r="L68" s="204">
        <f t="shared" si="88"/>
        <v>41105.577955173074</v>
      </c>
      <c r="M68" s="204">
        <f t="shared" si="98"/>
        <v>41105.577955173074</v>
      </c>
      <c r="N68" s="204">
        <f t="shared" si="98"/>
        <v>41105.577955173074</v>
      </c>
      <c r="O68" s="204">
        <f t="shared" si="98"/>
        <v>41105.577955173074</v>
      </c>
      <c r="P68" s="204">
        <f t="shared" si="98"/>
        <v>41105.577955173074</v>
      </c>
      <c r="Q68" s="204">
        <f t="shared" si="98"/>
        <v>41098.905358600838</v>
      </c>
      <c r="R68" s="204">
        <f t="shared" si="98"/>
        <v>41092.232762028601</v>
      </c>
      <c r="S68" s="204">
        <f t="shared" si="98"/>
        <v>41085.560165456372</v>
      </c>
      <c r="T68" s="204">
        <f t="shared" si="98"/>
        <v>41078.887568884136</v>
      </c>
      <c r="U68" s="204">
        <f t="shared" si="98"/>
        <v>41072.2149723119</v>
      </c>
      <c r="V68" s="204">
        <f t="shared" si="98"/>
        <v>41065.542375739664</v>
      </c>
      <c r="W68" s="204">
        <f t="shared" si="98"/>
        <v>41058.869779167428</v>
      </c>
      <c r="X68" s="204">
        <f t="shared" si="98"/>
        <v>41052.197182595199</v>
      </c>
      <c r="Y68" s="204">
        <f t="shared" si="98"/>
        <v>41045.524586022962</v>
      </c>
      <c r="Z68" s="204">
        <f t="shared" si="98"/>
        <v>41038.851989450726</v>
      </c>
      <c r="AA68" s="204">
        <f t="shared" si="98"/>
        <v>41032.17939287849</v>
      </c>
      <c r="AB68" s="204">
        <f t="shared" si="98"/>
        <v>41025.506796306254</v>
      </c>
      <c r="AC68" s="204">
        <f t="shared" si="98"/>
        <v>41018.834199734018</v>
      </c>
      <c r="AD68" s="204">
        <f t="shared" si="98"/>
        <v>41012.161603161789</v>
      </c>
      <c r="AE68" s="204">
        <f t="shared" si="98"/>
        <v>41005.489006589552</v>
      </c>
      <c r="AF68" s="204">
        <f t="shared" si="98"/>
        <v>40998.816410017316</v>
      </c>
      <c r="AG68" s="204">
        <f t="shared" si="98"/>
        <v>40992.14381344508</v>
      </c>
      <c r="AH68" s="204">
        <f t="shared" si="98"/>
        <v>40985.471216872844</v>
      </c>
      <c r="AI68" s="204">
        <f t="shared" si="98"/>
        <v>40978.798620300615</v>
      </c>
      <c r="AJ68" s="204">
        <f t="shared" si="98"/>
        <v>40972.126023728379</v>
      </c>
      <c r="AK68" s="204">
        <f t="shared" si="98"/>
        <v>40965.453427156142</v>
      </c>
      <c r="AL68" s="204">
        <f t="shared" si="98"/>
        <v>40958.780830583906</v>
      </c>
      <c r="AM68" s="204">
        <f t="shared" si="98"/>
        <v>40952.10823401167</v>
      </c>
      <c r="AN68" s="204">
        <f t="shared" si="98"/>
        <v>41018.769836470383</v>
      </c>
      <c r="AO68" s="204">
        <f t="shared" si="98"/>
        <v>41158.765637960045</v>
      </c>
      <c r="AP68" s="204">
        <f t="shared" si="98"/>
        <v>41298.761439449707</v>
      </c>
      <c r="AQ68" s="204">
        <f t="shared" si="98"/>
        <v>41438.757240939362</v>
      </c>
      <c r="AR68" s="204">
        <f t="shared" si="98"/>
        <v>41578.753042429023</v>
      </c>
      <c r="AS68" s="204">
        <f t="shared" si="98"/>
        <v>41718.748843918685</v>
      </c>
      <c r="AT68" s="204">
        <f t="shared" si="98"/>
        <v>41858.744645408347</v>
      </c>
      <c r="AU68" s="204">
        <f t="shared" si="98"/>
        <v>41998.740446898002</v>
      </c>
      <c r="AV68" s="204">
        <f t="shared" si="98"/>
        <v>42138.736248387664</v>
      </c>
      <c r="AW68" s="204">
        <f t="shared" si="98"/>
        <v>42278.732049877326</v>
      </c>
      <c r="AX68" s="204">
        <f t="shared" si="98"/>
        <v>42418.727851366981</v>
      </c>
      <c r="AY68" s="204">
        <f t="shared" si="98"/>
        <v>42558.723652856643</v>
      </c>
      <c r="AZ68" s="204">
        <f t="shared" si="98"/>
        <v>42698.719454346305</v>
      </c>
      <c r="BA68" s="204">
        <f t="shared" si="98"/>
        <v>42838.715255835967</v>
      </c>
      <c r="BB68" s="204">
        <f t="shared" si="98"/>
        <v>42978.711057325621</v>
      </c>
      <c r="BC68" s="204">
        <f t="shared" si="98"/>
        <v>43118.706858815283</v>
      </c>
      <c r="BD68" s="204">
        <f t="shared" si="98"/>
        <v>43258.702660304945</v>
      </c>
      <c r="BE68" s="204">
        <f t="shared" si="98"/>
        <v>43398.6984617946</v>
      </c>
      <c r="BF68" s="204">
        <f t="shared" si="98"/>
        <v>43538.694263284262</v>
      </c>
      <c r="BG68" s="204">
        <f t="shared" si="98"/>
        <v>43678.690064773924</v>
      </c>
      <c r="BH68" s="204">
        <f t="shared" si="98"/>
        <v>43818.685866263579</v>
      </c>
      <c r="BI68" s="204">
        <f t="shared" si="98"/>
        <v>43958.681667753241</v>
      </c>
      <c r="BJ68" s="204">
        <f t="shared" si="98"/>
        <v>44098.677469242903</v>
      </c>
      <c r="BK68" s="204">
        <f t="shared" si="98"/>
        <v>44238.673270732565</v>
      </c>
      <c r="BL68" s="204">
        <f t="shared" si="98"/>
        <v>44378.669072222219</v>
      </c>
      <c r="BM68" s="204">
        <f t="shared" si="98"/>
        <v>44518.664873711881</v>
      </c>
      <c r="BN68" s="204">
        <f t="shared" si="98"/>
        <v>44658.660675201543</v>
      </c>
      <c r="BO68" s="204">
        <f t="shared" si="98"/>
        <v>44798.656476691198</v>
      </c>
      <c r="BP68" s="204">
        <f t="shared" si="98"/>
        <v>44938.65227818086</v>
      </c>
      <c r="BQ68" s="204">
        <f t="shared" si="98"/>
        <v>45078.648079670522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45218.643881160184</v>
      </c>
      <c r="BS68" s="204">
        <f t="shared" si="99"/>
        <v>45358.639682649839</v>
      </c>
      <c r="BT68" s="204">
        <f t="shared" si="99"/>
        <v>45498.6354841395</v>
      </c>
      <c r="BU68" s="204">
        <f t="shared" si="99"/>
        <v>44255.758758086653</v>
      </c>
      <c r="BV68" s="204">
        <f t="shared" si="99"/>
        <v>43012.882032033805</v>
      </c>
      <c r="BW68" s="204">
        <f t="shared" si="99"/>
        <v>41770.005305980951</v>
      </c>
      <c r="BX68" s="204">
        <f t="shared" si="99"/>
        <v>40527.128579928103</v>
      </c>
      <c r="BY68" s="204">
        <f t="shared" si="99"/>
        <v>39284.251853875256</v>
      </c>
      <c r="BZ68" s="204">
        <f t="shared" si="99"/>
        <v>38041.375127822408</v>
      </c>
      <c r="CA68" s="204">
        <f t="shared" si="99"/>
        <v>36798.498401769553</v>
      </c>
      <c r="CB68" s="204">
        <f t="shared" si="99"/>
        <v>35555.621675716706</v>
      </c>
      <c r="CC68" s="204">
        <f t="shared" si="99"/>
        <v>34312.744949663858</v>
      </c>
      <c r="CD68" s="204">
        <f t="shared" si="99"/>
        <v>33069.868223611011</v>
      </c>
      <c r="CE68" s="204">
        <f t="shared" si="99"/>
        <v>31826.99149755816</v>
      </c>
      <c r="CF68" s="204">
        <f t="shared" si="99"/>
        <v>30584.114771505312</v>
      </c>
      <c r="CG68" s="204">
        <f t="shared" si="99"/>
        <v>29341.238045452461</v>
      </c>
      <c r="CH68" s="204">
        <f t="shared" si="99"/>
        <v>28098.361319399613</v>
      </c>
      <c r="CI68" s="204">
        <f t="shared" si="99"/>
        <v>26855.484593346762</v>
      </c>
      <c r="CJ68" s="204">
        <f t="shared" si="99"/>
        <v>25612.607867293915</v>
      </c>
      <c r="CK68" s="204">
        <f t="shared" si="99"/>
        <v>24369.731141241067</v>
      </c>
      <c r="CL68" s="204">
        <f t="shared" si="99"/>
        <v>23126.854415188216</v>
      </c>
      <c r="CM68" s="204">
        <f t="shared" si="99"/>
        <v>21883.977689135369</v>
      </c>
      <c r="CN68" s="204">
        <f t="shared" si="99"/>
        <v>20641.100963082517</v>
      </c>
      <c r="CO68" s="204">
        <f t="shared" si="99"/>
        <v>19398.22423702967</v>
      </c>
      <c r="CP68" s="204">
        <f t="shared" si="99"/>
        <v>18155.347510976819</v>
      </c>
      <c r="CQ68" s="204">
        <f t="shared" si="99"/>
        <v>16912.470784923971</v>
      </c>
      <c r="CR68" s="204">
        <f t="shared" si="99"/>
        <v>15669.594058871124</v>
      </c>
      <c r="CS68" s="204">
        <f t="shared" si="99"/>
        <v>14426.717332818273</v>
      </c>
      <c r="CT68" s="204">
        <f t="shared" si="99"/>
        <v>13183.840606765425</v>
      </c>
      <c r="CU68" s="204">
        <f t="shared" si="99"/>
        <v>15664.152243738999</v>
      </c>
      <c r="CV68" s="204">
        <f t="shared" si="99"/>
        <v>21867.652243739001</v>
      </c>
      <c r="CW68" s="204">
        <f t="shared" si="99"/>
        <v>28071.152243739001</v>
      </c>
      <c r="CX68" s="204">
        <f t="shared" si="99"/>
        <v>34274.652243739001</v>
      </c>
      <c r="CY68" s="204">
        <f t="shared" si="99"/>
        <v>40478.152243739001</v>
      </c>
      <c r="CZ68" s="204">
        <f t="shared" si="99"/>
        <v>46681.652243739001</v>
      </c>
      <c r="DA68" s="204">
        <f t="shared" si="99"/>
        <v>52885.152243739001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2921.0164124546845</v>
      </c>
      <c r="G69" s="204">
        <f t="shared" si="100"/>
        <v>2921.0164124546845</v>
      </c>
      <c r="H69" s="204">
        <f t="shared" si="100"/>
        <v>2921.0164124546845</v>
      </c>
      <c r="I69" s="204">
        <f t="shared" si="100"/>
        <v>2921.0164124546845</v>
      </c>
      <c r="J69" s="204">
        <f t="shared" si="100"/>
        <v>2921.0164124546845</v>
      </c>
      <c r="K69" s="204">
        <f t="shared" si="100"/>
        <v>2921.0164124546845</v>
      </c>
      <c r="L69" s="204">
        <f t="shared" si="88"/>
        <v>2921.0164124546845</v>
      </c>
      <c r="M69" s="204">
        <f t="shared" si="100"/>
        <v>2921.0164124546845</v>
      </c>
      <c r="N69" s="204">
        <f t="shared" si="100"/>
        <v>2921.0164124546845</v>
      </c>
      <c r="O69" s="204">
        <f t="shared" si="100"/>
        <v>2921.0164124546845</v>
      </c>
      <c r="P69" s="204">
        <f t="shared" si="100"/>
        <v>2921.0164124546845</v>
      </c>
      <c r="Q69" s="204">
        <f t="shared" si="100"/>
        <v>2933.4462695289599</v>
      </c>
      <c r="R69" s="204">
        <f t="shared" si="100"/>
        <v>2945.8761266032352</v>
      </c>
      <c r="S69" s="204">
        <f t="shared" si="100"/>
        <v>2958.3059836775105</v>
      </c>
      <c r="T69" s="204">
        <f t="shared" si="100"/>
        <v>2970.7358407517859</v>
      </c>
      <c r="U69" s="204">
        <f t="shared" si="100"/>
        <v>2983.1656978260612</v>
      </c>
      <c r="V69" s="204">
        <f t="shared" si="100"/>
        <v>2995.5955549003365</v>
      </c>
      <c r="W69" s="204">
        <f t="shared" si="100"/>
        <v>3008.0254119746119</v>
      </c>
      <c r="X69" s="204">
        <f t="shared" si="100"/>
        <v>3020.4552690488872</v>
      </c>
      <c r="Y69" s="204">
        <f t="shared" si="100"/>
        <v>3032.8851261231621</v>
      </c>
      <c r="Z69" s="204">
        <f t="shared" si="100"/>
        <v>3045.3149831974374</v>
      </c>
      <c r="AA69" s="204">
        <f t="shared" si="100"/>
        <v>3057.7448402717127</v>
      </c>
      <c r="AB69" s="204">
        <f t="shared" si="100"/>
        <v>3070.1746973459881</v>
      </c>
      <c r="AC69" s="204">
        <f t="shared" si="100"/>
        <v>3082.6045544202634</v>
      </c>
      <c r="AD69" s="204">
        <f t="shared" si="100"/>
        <v>3095.0344114945387</v>
      </c>
      <c r="AE69" s="204">
        <f t="shared" si="100"/>
        <v>3107.4642685688141</v>
      </c>
      <c r="AF69" s="204">
        <f t="shared" si="100"/>
        <v>3119.8941256430894</v>
      </c>
      <c r="AG69" s="204">
        <f t="shared" si="100"/>
        <v>3132.3239827173647</v>
      </c>
      <c r="AH69" s="204">
        <f t="shared" si="100"/>
        <v>3144.7538397916401</v>
      </c>
      <c r="AI69" s="204">
        <f t="shared" si="100"/>
        <v>3157.1836968659154</v>
      </c>
      <c r="AJ69" s="204">
        <f t="shared" si="100"/>
        <v>3169.6135539401907</v>
      </c>
      <c r="AK69" s="204">
        <f t="shared" si="100"/>
        <v>3182.0434110144661</v>
      </c>
      <c r="AL69" s="204">
        <f t="shared" si="100"/>
        <v>3194.4732680887414</v>
      </c>
      <c r="AM69" s="204">
        <f t="shared" si="100"/>
        <v>3206.9031251630167</v>
      </c>
      <c r="AN69" s="204">
        <f t="shared" si="100"/>
        <v>3218.6105631936589</v>
      </c>
      <c r="AO69" s="204">
        <f t="shared" si="100"/>
        <v>3229.5955821806679</v>
      </c>
      <c r="AP69" s="204">
        <f t="shared" si="100"/>
        <v>3240.5806011676768</v>
      </c>
      <c r="AQ69" s="204">
        <f t="shared" si="100"/>
        <v>3251.5656201546858</v>
      </c>
      <c r="AR69" s="204">
        <f t="shared" si="100"/>
        <v>3262.5506391416948</v>
      </c>
      <c r="AS69" s="204">
        <f t="shared" si="100"/>
        <v>3273.5356581287037</v>
      </c>
      <c r="AT69" s="204">
        <f t="shared" si="100"/>
        <v>3284.5206771157132</v>
      </c>
      <c r="AU69" s="204">
        <f t="shared" si="100"/>
        <v>3295.5056961027221</v>
      </c>
      <c r="AV69" s="204">
        <f t="shared" si="100"/>
        <v>3306.4907150897311</v>
      </c>
      <c r="AW69" s="204">
        <f t="shared" si="100"/>
        <v>3317.4757340767401</v>
      </c>
      <c r="AX69" s="204">
        <f t="shared" si="100"/>
        <v>3328.4607530637491</v>
      </c>
      <c r="AY69" s="204">
        <f t="shared" si="100"/>
        <v>3339.445772050758</v>
      </c>
      <c r="AZ69" s="204">
        <f t="shared" si="100"/>
        <v>3350.4307910377674</v>
      </c>
      <c r="BA69" s="204">
        <f t="shared" si="100"/>
        <v>3361.4158100247764</v>
      </c>
      <c r="BB69" s="204">
        <f t="shared" si="100"/>
        <v>3372.4008290117854</v>
      </c>
      <c r="BC69" s="204">
        <f t="shared" si="100"/>
        <v>3383.3858479987944</v>
      </c>
      <c r="BD69" s="204">
        <f t="shared" si="100"/>
        <v>3394.3708669858033</v>
      </c>
      <c r="BE69" s="204">
        <f t="shared" si="100"/>
        <v>3405.3558859728123</v>
      </c>
      <c r="BF69" s="204">
        <f t="shared" si="100"/>
        <v>3416.3409049598217</v>
      </c>
      <c r="BG69" s="204">
        <f t="shared" si="100"/>
        <v>3427.3259239468307</v>
      </c>
      <c r="BH69" s="204">
        <f t="shared" si="100"/>
        <v>3438.3109429338397</v>
      </c>
      <c r="BI69" s="204">
        <f t="shared" si="100"/>
        <v>3449.2959619208486</v>
      </c>
      <c r="BJ69" s="204">
        <f t="shared" si="100"/>
        <v>3460.2809809078576</v>
      </c>
      <c r="BK69" s="204">
        <f t="shared" si="100"/>
        <v>3471.2659998948666</v>
      </c>
      <c r="BL69" s="204">
        <f t="shared" si="100"/>
        <v>3482.251018881876</v>
      </c>
      <c r="BM69" s="204">
        <f t="shared" si="100"/>
        <v>3493.236037868885</v>
      </c>
      <c r="BN69" s="204">
        <f t="shared" si="100"/>
        <v>3504.2210568558939</v>
      </c>
      <c r="BO69" s="204">
        <f t="shared" si="100"/>
        <v>3515.2060758429029</v>
      </c>
      <c r="BP69" s="204">
        <f t="shared" si="100"/>
        <v>3526.1910948299119</v>
      </c>
      <c r="BQ69" s="204">
        <f t="shared" si="100"/>
        <v>3537.1761138169213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3548.1611328039303</v>
      </c>
      <c r="BS69" s="204">
        <f t="shared" si="101"/>
        <v>3559.1461517909393</v>
      </c>
      <c r="BT69" s="204">
        <f t="shared" si="101"/>
        <v>3570.1311707779482</v>
      </c>
      <c r="BU69" s="204">
        <f t="shared" si="101"/>
        <v>3556.6589776806732</v>
      </c>
      <c r="BV69" s="204">
        <f t="shared" si="101"/>
        <v>3543.1867845833976</v>
      </c>
      <c r="BW69" s="204">
        <f t="shared" si="101"/>
        <v>3529.7145914861226</v>
      </c>
      <c r="BX69" s="204">
        <f t="shared" si="101"/>
        <v>3516.2423983888471</v>
      </c>
      <c r="BY69" s="204">
        <f t="shared" si="101"/>
        <v>3502.770205291572</v>
      </c>
      <c r="BZ69" s="204">
        <f t="shared" si="101"/>
        <v>3489.2980121942969</v>
      </c>
      <c r="CA69" s="204">
        <f t="shared" si="101"/>
        <v>3475.8258190970214</v>
      </c>
      <c r="CB69" s="204">
        <f t="shared" si="101"/>
        <v>3462.3536259997463</v>
      </c>
      <c r="CC69" s="204">
        <f t="shared" si="101"/>
        <v>3448.8814329024708</v>
      </c>
      <c r="CD69" s="204">
        <f t="shared" si="101"/>
        <v>3435.4092398051957</v>
      </c>
      <c r="CE69" s="204">
        <f t="shared" si="101"/>
        <v>3421.9370467079207</v>
      </c>
      <c r="CF69" s="204">
        <f t="shared" si="101"/>
        <v>3408.4648536106452</v>
      </c>
      <c r="CG69" s="204">
        <f t="shared" si="101"/>
        <v>3394.9926605133701</v>
      </c>
      <c r="CH69" s="204">
        <f t="shared" si="101"/>
        <v>3381.520467416095</v>
      </c>
      <c r="CI69" s="204">
        <f t="shared" si="101"/>
        <v>3368.0482743188195</v>
      </c>
      <c r="CJ69" s="204">
        <f t="shared" si="101"/>
        <v>3354.5760812215444</v>
      </c>
      <c r="CK69" s="204">
        <f t="shared" si="101"/>
        <v>3341.1038881242689</v>
      </c>
      <c r="CL69" s="204">
        <f t="shared" si="101"/>
        <v>3327.6316950269938</v>
      </c>
      <c r="CM69" s="204">
        <f t="shared" si="101"/>
        <v>3314.1595019297183</v>
      </c>
      <c r="CN69" s="204">
        <f t="shared" si="101"/>
        <v>3300.6873088324433</v>
      </c>
      <c r="CO69" s="204">
        <f t="shared" si="101"/>
        <v>3287.2151157351682</v>
      </c>
      <c r="CP69" s="204">
        <f t="shared" si="101"/>
        <v>3273.7429226378927</v>
      </c>
      <c r="CQ69" s="204">
        <f t="shared" si="101"/>
        <v>3260.2707295406176</v>
      </c>
      <c r="CR69" s="204">
        <f t="shared" si="101"/>
        <v>3246.7985364433425</v>
      </c>
      <c r="CS69" s="204">
        <f t="shared" si="101"/>
        <v>3233.326343346067</v>
      </c>
      <c r="CT69" s="204">
        <f t="shared" si="101"/>
        <v>3219.8541502487919</v>
      </c>
      <c r="CU69" s="204">
        <f t="shared" si="101"/>
        <v>3220.483053700154</v>
      </c>
      <c r="CV69" s="204">
        <f t="shared" si="101"/>
        <v>3235.213053700154</v>
      </c>
      <c r="CW69" s="204">
        <f t="shared" si="101"/>
        <v>3249.943053700154</v>
      </c>
      <c r="CX69" s="204">
        <f t="shared" si="101"/>
        <v>3264.673053700154</v>
      </c>
      <c r="CY69" s="204">
        <f t="shared" si="101"/>
        <v>3279.403053700154</v>
      </c>
      <c r="CZ69" s="204">
        <f t="shared" si="101"/>
        <v>3294.1330537001541</v>
      </c>
      <c r="DA69" s="204">
        <f t="shared" si="101"/>
        <v>3308.8630537001541</v>
      </c>
    </row>
    <row r="70" spans="1:105" s="204" customFormat="1">
      <c r="A70" s="204" t="str">
        <f>Income!A85</f>
        <v>Cash transfer - official</v>
      </c>
      <c r="F70" s="204">
        <f t="shared" si="100"/>
        <v>0</v>
      </c>
      <c r="G70" s="204">
        <f t="shared" si="100"/>
        <v>0</v>
      </c>
      <c r="H70" s="204">
        <f t="shared" si="100"/>
        <v>0</v>
      </c>
      <c r="I70" s="204">
        <f t="shared" si="100"/>
        <v>0</v>
      </c>
      <c r="J70" s="204">
        <f t="shared" si="100"/>
        <v>0</v>
      </c>
      <c r="K70" s="204">
        <f t="shared" si="100"/>
        <v>0</v>
      </c>
      <c r="L70" s="204">
        <f t="shared" si="100"/>
        <v>0</v>
      </c>
      <c r="M70" s="204">
        <f t="shared" si="100"/>
        <v>0</v>
      </c>
      <c r="N70" s="204">
        <f t="shared" si="100"/>
        <v>0</v>
      </c>
      <c r="O70" s="204">
        <f t="shared" si="100"/>
        <v>0</v>
      </c>
      <c r="P70" s="204">
        <f t="shared" si="100"/>
        <v>0</v>
      </c>
      <c r="Q70" s="204">
        <f t="shared" si="100"/>
        <v>346.97502175622935</v>
      </c>
      <c r="R70" s="204">
        <f t="shared" si="100"/>
        <v>693.95004351245871</v>
      </c>
      <c r="S70" s="204">
        <f t="shared" si="100"/>
        <v>1040.9250652686881</v>
      </c>
      <c r="T70" s="204">
        <f t="shared" si="100"/>
        <v>1387.9000870249174</v>
      </c>
      <c r="U70" s="204">
        <f t="shared" si="100"/>
        <v>1734.8751087811468</v>
      </c>
      <c r="V70" s="204">
        <f t="shared" si="100"/>
        <v>2081.8501305373761</v>
      </c>
      <c r="W70" s="204">
        <f t="shared" si="100"/>
        <v>2428.8251522936052</v>
      </c>
      <c r="X70" s="204">
        <f t="shared" si="100"/>
        <v>2775.8001740498348</v>
      </c>
      <c r="Y70" s="204">
        <f t="shared" si="100"/>
        <v>3122.7751958060644</v>
      </c>
      <c r="Z70" s="204">
        <f t="shared" si="100"/>
        <v>3469.7502175622935</v>
      </c>
      <c r="AA70" s="204">
        <f t="shared" si="100"/>
        <v>3816.7252393185227</v>
      </c>
      <c r="AB70" s="204">
        <f t="shared" si="100"/>
        <v>4163.7002610747522</v>
      </c>
      <c r="AC70" s="204">
        <f t="shared" si="100"/>
        <v>4510.6752828309818</v>
      </c>
      <c r="AD70" s="204">
        <f t="shared" si="100"/>
        <v>4857.6503045872105</v>
      </c>
      <c r="AE70" s="204">
        <f t="shared" si="100"/>
        <v>5204.6253263434401</v>
      </c>
      <c r="AF70" s="204">
        <f t="shared" si="100"/>
        <v>5551.6003480996696</v>
      </c>
      <c r="AG70" s="204">
        <f t="shared" si="100"/>
        <v>5898.5753698558992</v>
      </c>
      <c r="AH70" s="204">
        <f t="shared" si="100"/>
        <v>6245.5503916121288</v>
      </c>
      <c r="AI70" s="204">
        <f t="shared" si="100"/>
        <v>6592.5254133683575</v>
      </c>
      <c r="AJ70" s="204">
        <f t="shared" si="100"/>
        <v>6939.5004351245871</v>
      </c>
      <c r="AK70" s="204">
        <f t="shared" si="100"/>
        <v>7286.4754568808166</v>
      </c>
      <c r="AL70" s="204">
        <f t="shared" si="100"/>
        <v>7633.4504786370453</v>
      </c>
      <c r="AM70" s="204">
        <f t="shared" si="100"/>
        <v>7980.4255003932749</v>
      </c>
      <c r="AN70" s="204">
        <f t="shared" si="100"/>
        <v>8386.8819544505732</v>
      </c>
      <c r="AO70" s="204">
        <f t="shared" si="100"/>
        <v>8852.8198408089374</v>
      </c>
      <c r="AP70" s="204">
        <f t="shared" si="100"/>
        <v>9318.7577271673035</v>
      </c>
      <c r="AQ70" s="204">
        <f t="shared" si="100"/>
        <v>9784.6956135256678</v>
      </c>
      <c r="AR70" s="204">
        <f t="shared" si="100"/>
        <v>10250.633499884032</v>
      </c>
      <c r="AS70" s="204">
        <f t="shared" si="100"/>
        <v>10716.571386242398</v>
      </c>
      <c r="AT70" s="204">
        <f t="shared" si="100"/>
        <v>11182.509272600764</v>
      </c>
      <c r="AU70" s="204">
        <f t="shared" si="100"/>
        <v>11648.447158959129</v>
      </c>
      <c r="AV70" s="204">
        <f t="shared" si="100"/>
        <v>12114.385045317493</v>
      </c>
      <c r="AW70" s="204">
        <f t="shared" si="100"/>
        <v>12580.322931675859</v>
      </c>
      <c r="AX70" s="204">
        <f t="shared" si="100"/>
        <v>13046.260818034225</v>
      </c>
      <c r="AY70" s="204">
        <f t="shared" si="100"/>
        <v>13512.198704392589</v>
      </c>
      <c r="AZ70" s="204">
        <f t="shared" si="100"/>
        <v>13978.136590750953</v>
      </c>
      <c r="BA70" s="204">
        <f t="shared" si="100"/>
        <v>14444.07447710932</v>
      </c>
      <c r="BB70" s="204">
        <f t="shared" si="100"/>
        <v>14910.012363467686</v>
      </c>
      <c r="BC70" s="204">
        <f t="shared" si="100"/>
        <v>15375.95024982605</v>
      </c>
      <c r="BD70" s="204">
        <f t="shared" si="100"/>
        <v>15841.888136184414</v>
      </c>
      <c r="BE70" s="204">
        <f t="shared" si="100"/>
        <v>16307.82602254278</v>
      </c>
      <c r="BF70" s="204">
        <f t="shared" si="100"/>
        <v>16773.763908901143</v>
      </c>
      <c r="BG70" s="204">
        <f t="shared" si="100"/>
        <v>17239.701795259512</v>
      </c>
      <c r="BH70" s="204">
        <f t="shared" si="100"/>
        <v>17705.639681617875</v>
      </c>
      <c r="BI70" s="204">
        <f t="shared" si="100"/>
        <v>18171.577567976241</v>
      </c>
      <c r="BJ70" s="204">
        <f t="shared" si="100"/>
        <v>18637.515454334607</v>
      </c>
      <c r="BK70" s="204">
        <f t="shared" si="100"/>
        <v>19103.45334069297</v>
      </c>
      <c r="BL70" s="204">
        <f t="shared" si="100"/>
        <v>19569.391227051336</v>
      </c>
      <c r="BM70" s="204">
        <f t="shared" si="100"/>
        <v>20035.329113409702</v>
      </c>
      <c r="BN70" s="204">
        <f t="shared" si="100"/>
        <v>20501.266999768064</v>
      </c>
      <c r="BO70" s="204">
        <f t="shared" si="100"/>
        <v>20967.20488612643</v>
      </c>
      <c r="BP70" s="204">
        <f t="shared" si="100"/>
        <v>21433.142772484796</v>
      </c>
      <c r="BQ70" s="204">
        <f t="shared" si="100"/>
        <v>21899.080658843159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22365.018545201528</v>
      </c>
      <c r="BS70" s="204">
        <f t="shared" si="102"/>
        <v>22830.956431559891</v>
      </c>
      <c r="BT70" s="204">
        <f t="shared" si="102"/>
        <v>23296.894317918257</v>
      </c>
      <c r="BU70" s="204">
        <f t="shared" si="102"/>
        <v>22417.766230449644</v>
      </c>
      <c r="BV70" s="204">
        <f t="shared" si="102"/>
        <v>21538.638142981032</v>
      </c>
      <c r="BW70" s="204">
        <f t="shared" si="102"/>
        <v>20659.510055512415</v>
      </c>
      <c r="BX70" s="204">
        <f t="shared" si="102"/>
        <v>19780.381968043803</v>
      </c>
      <c r="BY70" s="204">
        <f t="shared" si="102"/>
        <v>18901.25388057519</v>
      </c>
      <c r="BZ70" s="204">
        <f t="shared" si="102"/>
        <v>18022.125793106577</v>
      </c>
      <c r="CA70" s="204">
        <f t="shared" si="102"/>
        <v>17142.997705637965</v>
      </c>
      <c r="CB70" s="204">
        <f t="shared" si="102"/>
        <v>16263.869618169349</v>
      </c>
      <c r="CC70" s="204">
        <f t="shared" si="102"/>
        <v>15384.741530700736</v>
      </c>
      <c r="CD70" s="204">
        <f t="shared" si="102"/>
        <v>14505.613443232123</v>
      </c>
      <c r="CE70" s="204">
        <f t="shared" si="102"/>
        <v>13626.485355763509</v>
      </c>
      <c r="CF70" s="204">
        <f t="shared" si="102"/>
        <v>12747.357268294896</v>
      </c>
      <c r="CG70" s="204">
        <f t="shared" si="102"/>
        <v>11868.229180826282</v>
      </c>
      <c r="CH70" s="204">
        <f t="shared" si="102"/>
        <v>10989.101093357669</v>
      </c>
      <c r="CI70" s="204">
        <f t="shared" si="102"/>
        <v>10109.973005889055</v>
      </c>
      <c r="CJ70" s="204">
        <f t="shared" si="102"/>
        <v>9230.8449184204419</v>
      </c>
      <c r="CK70" s="204">
        <f t="shared" si="102"/>
        <v>8351.7168309518293</v>
      </c>
      <c r="CL70" s="204">
        <f t="shared" si="102"/>
        <v>7472.5887434832148</v>
      </c>
      <c r="CM70" s="204">
        <f t="shared" si="102"/>
        <v>6593.4606560146021</v>
      </c>
      <c r="CN70" s="204">
        <f t="shared" si="102"/>
        <v>5714.3325685459895</v>
      </c>
      <c r="CO70" s="204">
        <f t="shared" si="102"/>
        <v>4835.2044810773732</v>
      </c>
      <c r="CP70" s="204">
        <f t="shared" si="102"/>
        <v>3956.0763936087606</v>
      </c>
      <c r="CQ70" s="204">
        <f t="shared" si="102"/>
        <v>3076.9483061401479</v>
      </c>
      <c r="CR70" s="204">
        <f t="shared" si="102"/>
        <v>2197.8202186715353</v>
      </c>
      <c r="CS70" s="204">
        <f t="shared" si="102"/>
        <v>1318.6921312029226</v>
      </c>
      <c r="CT70" s="204">
        <f t="shared" si="102"/>
        <v>439.56404373430632</v>
      </c>
      <c r="CU70" s="204">
        <f t="shared" si="102"/>
        <v>0</v>
      </c>
      <c r="CV70" s="204">
        <f t="shared" si="102"/>
        <v>0</v>
      </c>
      <c r="CW70" s="204">
        <f t="shared" si="102"/>
        <v>0</v>
      </c>
      <c r="CX70" s="204">
        <f t="shared" si="102"/>
        <v>0</v>
      </c>
      <c r="CY70" s="204">
        <f t="shared" si="102"/>
        <v>0</v>
      </c>
      <c r="CZ70" s="204">
        <f t="shared" si="102"/>
        <v>0</v>
      </c>
      <c r="DA70" s="204">
        <f t="shared" si="102"/>
        <v>0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148.16499999999999</v>
      </c>
      <c r="CV71" s="204">
        <f t="shared" si="104"/>
        <v>444.495</v>
      </c>
      <c r="CW71" s="204">
        <f t="shared" si="104"/>
        <v>740.82499999999993</v>
      </c>
      <c r="CX71" s="204">
        <f t="shared" si="104"/>
        <v>1037.155</v>
      </c>
      <c r="CY71" s="204">
        <f t="shared" si="104"/>
        <v>1333.4849999999999</v>
      </c>
      <c r="CZ71" s="204">
        <f t="shared" si="104"/>
        <v>1629.8149999999998</v>
      </c>
      <c r="DA71" s="204">
        <f t="shared" si="104"/>
        <v>1926.145</v>
      </c>
    </row>
    <row r="72" spans="1:105" s="204" customFormat="1">
      <c r="A72" s="204" t="str">
        <f>Income!A88</f>
        <v>TOTAL</v>
      </c>
      <c r="F72" s="204">
        <f>SUM(F59:F71)</f>
        <v>54042.791161436391</v>
      </c>
      <c r="G72" s="204">
        <f t="shared" ref="G72:BR72" si="105">SUM(G59:G71)</f>
        <v>53702.531161436389</v>
      </c>
      <c r="H72" s="204">
        <f t="shared" si="105"/>
        <v>53362.271161436387</v>
      </c>
      <c r="I72" s="204">
        <f t="shared" si="105"/>
        <v>53022.011161436385</v>
      </c>
      <c r="J72" s="204">
        <f t="shared" si="105"/>
        <v>52681.75116143639</v>
      </c>
      <c r="K72" s="204">
        <f t="shared" si="105"/>
        <v>52341.491161436388</v>
      </c>
      <c r="L72" s="204">
        <f t="shared" si="105"/>
        <v>52001.231161436386</v>
      </c>
      <c r="M72" s="204">
        <f t="shared" si="105"/>
        <v>51660.971161436391</v>
      </c>
      <c r="N72" s="204">
        <f t="shared" si="105"/>
        <v>51320.711161436389</v>
      </c>
      <c r="O72" s="204">
        <f t="shared" si="105"/>
        <v>50980.451161436387</v>
      </c>
      <c r="P72" s="204">
        <f t="shared" si="105"/>
        <v>50640.191161436385</v>
      </c>
      <c r="Q72" s="204">
        <f t="shared" si="105"/>
        <v>51259.599778226402</v>
      </c>
      <c r="R72" s="204">
        <f t="shared" si="105"/>
        <v>51879.008395016404</v>
      </c>
      <c r="S72" s="204">
        <f t="shared" si="105"/>
        <v>52498.417011806421</v>
      </c>
      <c r="T72" s="204">
        <f t="shared" si="105"/>
        <v>53117.825628596416</v>
      </c>
      <c r="U72" s="204">
        <f t="shared" si="105"/>
        <v>53737.234245386433</v>
      </c>
      <c r="V72" s="204">
        <f t="shared" si="105"/>
        <v>54356.642862176443</v>
      </c>
      <c r="W72" s="204">
        <f t="shared" si="105"/>
        <v>54976.051478966445</v>
      </c>
      <c r="X72" s="204">
        <f t="shared" si="105"/>
        <v>55595.460095756462</v>
      </c>
      <c r="Y72" s="204">
        <f t="shared" si="105"/>
        <v>56214.868712546471</v>
      </c>
      <c r="Z72" s="204">
        <f t="shared" si="105"/>
        <v>56834.277329336481</v>
      </c>
      <c r="AA72" s="204">
        <f t="shared" si="105"/>
        <v>57453.685946126483</v>
      </c>
      <c r="AB72" s="204">
        <f t="shared" si="105"/>
        <v>58073.094562916493</v>
      </c>
      <c r="AC72" s="204">
        <f t="shared" si="105"/>
        <v>58692.503179706502</v>
      </c>
      <c r="AD72" s="204">
        <f t="shared" si="105"/>
        <v>59311.911796496519</v>
      </c>
      <c r="AE72" s="204">
        <f t="shared" si="105"/>
        <v>59931.320413286528</v>
      </c>
      <c r="AF72" s="204">
        <f t="shared" si="105"/>
        <v>60550.729030076531</v>
      </c>
      <c r="AG72" s="204">
        <f t="shared" si="105"/>
        <v>61170.13764686654</v>
      </c>
      <c r="AH72" s="204">
        <f t="shared" si="105"/>
        <v>61789.54626365655</v>
      </c>
      <c r="AI72" s="204">
        <f t="shared" si="105"/>
        <v>62408.954880446567</v>
      </c>
      <c r="AJ72" s="204">
        <f t="shared" si="105"/>
        <v>63028.363497236569</v>
      </c>
      <c r="AK72" s="204">
        <f t="shared" si="105"/>
        <v>63647.772114026578</v>
      </c>
      <c r="AL72" s="204">
        <f t="shared" si="105"/>
        <v>64267.180730816581</v>
      </c>
      <c r="AM72" s="204">
        <f t="shared" si="105"/>
        <v>64886.589347606598</v>
      </c>
      <c r="AN72" s="204">
        <f t="shared" si="105"/>
        <v>66626.3325921957</v>
      </c>
      <c r="AO72" s="204">
        <f t="shared" si="105"/>
        <v>69486.410464583911</v>
      </c>
      <c r="AP72" s="204">
        <f t="shared" si="105"/>
        <v>72346.488336972106</v>
      </c>
      <c r="AQ72" s="204">
        <f t="shared" si="105"/>
        <v>75206.566209360302</v>
      </c>
      <c r="AR72" s="204">
        <f t="shared" si="105"/>
        <v>78066.644081748513</v>
      </c>
      <c r="AS72" s="204">
        <f t="shared" si="105"/>
        <v>80926.721954136709</v>
      </c>
      <c r="AT72" s="204">
        <f t="shared" si="105"/>
        <v>83786.799826524919</v>
      </c>
      <c r="AU72" s="204">
        <f t="shared" si="105"/>
        <v>86646.877698913115</v>
      </c>
      <c r="AV72" s="204">
        <f t="shared" si="105"/>
        <v>89506.955571301325</v>
      </c>
      <c r="AW72" s="204">
        <f t="shared" si="105"/>
        <v>92367.033443689521</v>
      </c>
      <c r="AX72" s="204">
        <f t="shared" si="105"/>
        <v>95227.111316077702</v>
      </c>
      <c r="AY72" s="204">
        <f t="shared" si="105"/>
        <v>98087.189188465927</v>
      </c>
      <c r="AZ72" s="204">
        <f t="shared" si="105"/>
        <v>100947.26706085412</v>
      </c>
      <c r="BA72" s="204">
        <f t="shared" si="105"/>
        <v>103807.34493324232</v>
      </c>
      <c r="BB72" s="204">
        <f t="shared" si="105"/>
        <v>106667.42280563051</v>
      </c>
      <c r="BC72" s="204">
        <f t="shared" si="105"/>
        <v>109527.50067801873</v>
      </c>
      <c r="BD72" s="204">
        <f t="shared" si="105"/>
        <v>112387.57855040692</v>
      </c>
      <c r="BE72" s="204">
        <f t="shared" si="105"/>
        <v>115247.6564227951</v>
      </c>
      <c r="BF72" s="204">
        <f t="shared" si="105"/>
        <v>118107.73429518333</v>
      </c>
      <c r="BG72" s="204">
        <f t="shared" si="105"/>
        <v>120967.81216757154</v>
      </c>
      <c r="BH72" s="204">
        <f t="shared" si="105"/>
        <v>123827.89003995972</v>
      </c>
      <c r="BI72" s="204">
        <f t="shared" si="105"/>
        <v>126687.96791234791</v>
      </c>
      <c r="BJ72" s="204">
        <f t="shared" si="105"/>
        <v>129548.04578473614</v>
      </c>
      <c r="BK72" s="204">
        <f t="shared" si="105"/>
        <v>132408.12365712435</v>
      </c>
      <c r="BL72" s="204">
        <f t="shared" si="105"/>
        <v>135268.20152951253</v>
      </c>
      <c r="BM72" s="204">
        <f t="shared" si="105"/>
        <v>138128.27940190074</v>
      </c>
      <c r="BN72" s="204">
        <f t="shared" si="105"/>
        <v>140988.35727428892</v>
      </c>
      <c r="BO72" s="204">
        <f t="shared" si="105"/>
        <v>143848.4351466771</v>
      </c>
      <c r="BP72" s="204">
        <f t="shared" si="105"/>
        <v>146708.51301906534</v>
      </c>
      <c r="BQ72" s="204">
        <f t="shared" si="105"/>
        <v>149568.59089145355</v>
      </c>
      <c r="BR72" s="204">
        <f t="shared" si="105"/>
        <v>152428.66876384174</v>
      </c>
      <c r="BS72" s="204">
        <f t="shared" ref="BS72:DA72" si="106">SUM(BS59:BS71)</f>
        <v>155288.74663622995</v>
      </c>
      <c r="BT72" s="204">
        <f t="shared" si="106"/>
        <v>158148.82450861813</v>
      </c>
      <c r="BU72" s="204">
        <f t="shared" si="106"/>
        <v>159904.50972683067</v>
      </c>
      <c r="BV72" s="204">
        <f t="shared" si="106"/>
        <v>161660.1949450433</v>
      </c>
      <c r="BW72" s="204">
        <f t="shared" si="106"/>
        <v>163415.88016325582</v>
      </c>
      <c r="BX72" s="204">
        <f t="shared" si="106"/>
        <v>165171.56538146842</v>
      </c>
      <c r="BY72" s="204">
        <f t="shared" si="106"/>
        <v>166927.25059968096</v>
      </c>
      <c r="BZ72" s="204">
        <f t="shared" si="106"/>
        <v>168682.93581789354</v>
      </c>
      <c r="CA72" s="204">
        <f t="shared" si="106"/>
        <v>170438.62103610608</v>
      </c>
      <c r="CB72" s="204">
        <f t="shared" si="106"/>
        <v>172194.30625431865</v>
      </c>
      <c r="CC72" s="204">
        <f t="shared" si="106"/>
        <v>173949.99147253123</v>
      </c>
      <c r="CD72" s="204">
        <f t="shared" si="106"/>
        <v>175705.67669074377</v>
      </c>
      <c r="CE72" s="204">
        <f t="shared" si="106"/>
        <v>177461.36190895637</v>
      </c>
      <c r="CF72" s="204">
        <f t="shared" si="106"/>
        <v>179217.04712716892</v>
      </c>
      <c r="CG72" s="204">
        <f t="shared" si="106"/>
        <v>180972.73234538152</v>
      </c>
      <c r="CH72" s="204">
        <f t="shared" si="106"/>
        <v>182728.41756359403</v>
      </c>
      <c r="CI72" s="204">
        <f t="shared" si="106"/>
        <v>184484.10278180664</v>
      </c>
      <c r="CJ72" s="204">
        <f t="shared" si="106"/>
        <v>186239.78800001918</v>
      </c>
      <c r="CK72" s="204">
        <f t="shared" si="106"/>
        <v>187995.47321823172</v>
      </c>
      <c r="CL72" s="204">
        <f t="shared" si="106"/>
        <v>189751.15843644433</v>
      </c>
      <c r="CM72" s="204">
        <f t="shared" si="106"/>
        <v>191506.84365465681</v>
      </c>
      <c r="CN72" s="204">
        <f t="shared" si="106"/>
        <v>193262.52887286947</v>
      </c>
      <c r="CO72" s="204">
        <f t="shared" si="106"/>
        <v>195018.21409108202</v>
      </c>
      <c r="CP72" s="204">
        <f t="shared" si="106"/>
        <v>196773.89930929459</v>
      </c>
      <c r="CQ72" s="204">
        <f t="shared" si="106"/>
        <v>198529.5845275071</v>
      </c>
      <c r="CR72" s="204">
        <f t="shared" si="106"/>
        <v>200285.26974571974</v>
      </c>
      <c r="CS72" s="204">
        <f t="shared" si="106"/>
        <v>202040.95496393228</v>
      </c>
      <c r="CT72" s="204">
        <f t="shared" si="106"/>
        <v>203796.64018214482</v>
      </c>
      <c r="CU72" s="204">
        <f t="shared" si="106"/>
        <v>210128.29829125115</v>
      </c>
      <c r="CV72" s="204">
        <f t="shared" si="106"/>
        <v>221035.92929125114</v>
      </c>
      <c r="CW72" s="204">
        <f t="shared" si="106"/>
        <v>231943.56029125114</v>
      </c>
      <c r="CX72" s="204">
        <f t="shared" si="106"/>
        <v>242851.19129125113</v>
      </c>
      <c r="CY72" s="204">
        <f t="shared" si="106"/>
        <v>253758.82229125113</v>
      </c>
      <c r="CZ72" s="204">
        <f t="shared" si="106"/>
        <v>264666.45329125115</v>
      </c>
      <c r="DA72" s="204">
        <f t="shared" si="106"/>
        <v>275574.08429125109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20</v>
      </c>
      <c r="D107" s="214">
        <f>C23</f>
        <v>47</v>
      </c>
      <c r="E107" s="214">
        <f>D23</f>
        <v>85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-7.4442737225076305</v>
      </c>
      <c r="D108" s="212">
        <f>BU42</f>
        <v>137.80557221848568</v>
      </c>
      <c r="E108" s="212">
        <f>CR42</f>
        <v>137.80557221848568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-6.3548538783192186</v>
      </c>
      <c r="D109" s="212">
        <f t="shared" ref="D109:D120" si="108">BU43</f>
        <v>1020.0139989219171</v>
      </c>
      <c r="E109" s="212">
        <f t="shared" ref="E109:E120" si="109">CR43</f>
        <v>1020.0139989219171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10.213312675672521</v>
      </c>
      <c r="D110" s="212">
        <f t="shared" si="108"/>
        <v>125.1206663379476</v>
      </c>
      <c r="E110" s="212">
        <f t="shared" si="109"/>
        <v>125.1206663379476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110765.64656490735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0.12053052583583276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194.61740002352607</v>
      </c>
      <c r="D112" s="212">
        <f t="shared" si="108"/>
        <v>1305.5427794672789</v>
      </c>
      <c r="E112" s="212">
        <f t="shared" si="109"/>
        <v>1305.5427794672789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75.64474943336765</v>
      </c>
      <c r="D113" s="212">
        <f t="shared" si="108"/>
        <v>-13.758748733994059</v>
      </c>
      <c r="E113" s="212">
        <f t="shared" si="109"/>
        <v>-13.758748733994059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3570.6125398725226</v>
      </c>
      <c r="E114" s="212">
        <f t="shared" si="109"/>
        <v>3570.6125398725226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-2254.1745832528545</v>
      </c>
      <c r="E115" s="212">
        <f t="shared" si="109"/>
        <v>-2254.1745832528545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-6.6725965722348226</v>
      </c>
      <c r="D117" s="212">
        <f t="shared" si="108"/>
        <v>-1242.8767260528491</v>
      </c>
      <c r="E117" s="212">
        <f t="shared" si="109"/>
        <v>-1242.8767260528491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12.429857074275304</v>
      </c>
      <c r="D118" s="212">
        <f t="shared" si="108"/>
        <v>-13.472193097275246</v>
      </c>
      <c r="E118" s="212">
        <f t="shared" si="109"/>
        <v>-13.472193097275246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346.97502175622935</v>
      </c>
      <c r="D119" s="212">
        <f t="shared" si="108"/>
        <v>-879.12808746861344</v>
      </c>
      <c r="E119" s="212">
        <f t="shared" si="109"/>
        <v>-879.12808746861344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2016-06-02T06:39:33Z</dcterms:modified>
  <cp:category/>
</cp:coreProperties>
</file>