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3" i="1"/>
  <c r="E42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I16" i="8"/>
  <c r="D17" i="8"/>
  <c r="E17" i="7"/>
  <c r="E17" i="8"/>
  <c r="H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G38" i="8"/>
  <c r="E38" i="7"/>
  <c r="E38" i="8"/>
  <c r="F38" i="7"/>
  <c r="F38" i="8"/>
  <c r="H92" i="8"/>
  <c r="I92" i="8"/>
  <c r="B93" i="8"/>
  <c r="C93" i="8"/>
  <c r="D93" i="8"/>
  <c r="G39" i="8"/>
  <c r="E39" i="7"/>
  <c r="E39" i="8"/>
  <c r="F39" i="7"/>
  <c r="F39" i="8"/>
  <c r="H93" i="8"/>
  <c r="I93" i="8"/>
  <c r="B94" i="8"/>
  <c r="C94" i="8"/>
  <c r="D94" i="8"/>
  <c r="G40" i="8"/>
  <c r="E40" i="7"/>
  <c r="E40" i="8"/>
  <c r="F40" i="7"/>
  <c r="F40" i="8"/>
  <c r="H94" i="8"/>
  <c r="I94" i="8"/>
  <c r="B95" i="8"/>
  <c r="C95" i="8"/>
  <c r="D95" i="8"/>
  <c r="G41" i="8"/>
  <c r="E41" i="7"/>
  <c r="E41" i="8"/>
  <c r="F41" i="7"/>
  <c r="F41" i="8"/>
  <c r="H95" i="8"/>
  <c r="I95" i="8"/>
  <c r="B96" i="8"/>
  <c r="C96" i="8"/>
  <c r="D96" i="8"/>
  <c r="G42" i="8"/>
  <c r="E42" i="7"/>
  <c r="E42" i="8"/>
  <c r="F42" i="7"/>
  <c r="F42" i="8"/>
  <c r="H96" i="8"/>
  <c r="I96" i="8"/>
  <c r="B97" i="8"/>
  <c r="C97" i="8"/>
  <c r="D97" i="8"/>
  <c r="G43" i="8"/>
  <c r="E43" i="7"/>
  <c r="E43" i="8"/>
  <c r="F43" i="7"/>
  <c r="F43" i="8"/>
  <c r="H97" i="8"/>
  <c r="I97" i="8"/>
  <c r="B98" i="8"/>
  <c r="C98" i="8"/>
  <c r="D98" i="8"/>
  <c r="G44" i="8"/>
  <c r="F44" i="7"/>
  <c r="F44" i="8"/>
  <c r="E44" i="7"/>
  <c r="E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F47" i="7"/>
  <c r="F47" i="8"/>
  <c r="E47" i="7"/>
  <c r="E47" i="8"/>
  <c r="H101" i="8"/>
  <c r="I101" i="8"/>
  <c r="B102" i="8"/>
  <c r="C102" i="8"/>
  <c r="D102" i="8"/>
  <c r="G48" i="8"/>
  <c r="F48" i="7"/>
  <c r="F48" i="8"/>
  <c r="E48" i="7"/>
  <c r="E48" i="8"/>
  <c r="H102" i="8"/>
  <c r="I102" i="8"/>
  <c r="B103" i="8"/>
  <c r="C103" i="8"/>
  <c r="D103" i="8"/>
  <c r="G49" i="8"/>
  <c r="F49" i="7"/>
  <c r="F49" i="8"/>
  <c r="E49" i="7"/>
  <c r="E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G51" i="8"/>
  <c r="F51" i="7"/>
  <c r="F51" i="8"/>
  <c r="E51" i="7"/>
  <c r="E51" i="8"/>
  <c r="H105" i="8"/>
  <c r="I105" i="8"/>
  <c r="B106" i="8"/>
  <c r="C106" i="8"/>
  <c r="D106" i="8"/>
  <c r="G52" i="8"/>
  <c r="F52" i="7"/>
  <c r="F52" i="8"/>
  <c r="E52" i="7"/>
  <c r="E52" i="8"/>
  <c r="H106" i="8"/>
  <c r="I106" i="8"/>
  <c r="B107" i="8"/>
  <c r="C107" i="8"/>
  <c r="D107" i="8"/>
  <c r="G53" i="8"/>
  <c r="E53" i="7"/>
  <c r="E53" i="8"/>
  <c r="F53" i="7"/>
  <c r="F53" i="8"/>
  <c r="H107" i="8"/>
  <c r="I107" i="8"/>
  <c r="B108" i="8"/>
  <c r="C108" i="8"/>
  <c r="D108" i="8"/>
  <c r="G54" i="8"/>
  <c r="E54" i="7"/>
  <c r="E54" i="8"/>
  <c r="H108" i="8"/>
  <c r="I108" i="8"/>
  <c r="B109" i="8"/>
  <c r="C109" i="8"/>
  <c r="D109" i="8"/>
  <c r="G55" i="8"/>
  <c r="E55" i="7"/>
  <c r="E55" i="8"/>
  <c r="F55" i="7"/>
  <c r="F55" i="8"/>
  <c r="H109" i="8"/>
  <c r="I109" i="8"/>
  <c r="B110" i="8"/>
  <c r="C110" i="8"/>
  <c r="D110" i="8"/>
  <c r="G56" i="8"/>
  <c r="F56" i="7"/>
  <c r="F56" i="8"/>
  <c r="H110" i="8"/>
  <c r="I110" i="8"/>
  <c r="B111" i="8"/>
  <c r="C111" i="8"/>
  <c r="D111" i="8"/>
  <c r="G57" i="8"/>
  <c r="F57" i="7"/>
  <c r="F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F59" i="7"/>
  <c r="F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J112" i="8"/>
  <c r="M112" i="8"/>
  <c r="T22" i="8"/>
  <c r="S22" i="8"/>
  <c r="B84" i="8"/>
  <c r="I84" i="8"/>
  <c r="H84" i="8"/>
  <c r="R22" i="8"/>
  <c r="J109" i="8"/>
  <c r="M109" i="8"/>
  <c r="J111" i="8"/>
  <c r="M111" i="8"/>
  <c r="J113" i="8"/>
  <c r="M113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J108" i="8"/>
  <c r="M108" i="8"/>
  <c r="T16" i="8"/>
  <c r="S16" i="8"/>
  <c r="R16" i="8"/>
  <c r="T15" i="8"/>
  <c r="S15" i="8"/>
  <c r="R15" i="8"/>
  <c r="J105" i="8"/>
  <c r="M105" i="8"/>
  <c r="T14" i="8"/>
  <c r="S14" i="8"/>
  <c r="R14" i="8"/>
  <c r="J103" i="8"/>
  <c r="M103" i="8"/>
  <c r="J104" i="8"/>
  <c r="M104" i="8"/>
  <c r="J17" i="8"/>
  <c r="M17" i="8"/>
  <c r="T13" i="8"/>
  <c r="S13" i="8"/>
  <c r="R13" i="8"/>
  <c r="J18" i="8"/>
  <c r="M18" i="8"/>
  <c r="J102" i="8"/>
  <c r="M102" i="8"/>
  <c r="J16" i="8"/>
  <c r="M16" i="8"/>
  <c r="T12" i="8"/>
  <c r="S12" i="8"/>
  <c r="R12" i="8"/>
  <c r="J91" i="8"/>
  <c r="M91" i="8"/>
  <c r="J92" i="8"/>
  <c r="M92" i="8"/>
  <c r="J93" i="8"/>
  <c r="M93" i="8"/>
  <c r="J94" i="8"/>
  <c r="M94" i="8"/>
  <c r="J95" i="8"/>
  <c r="M95" i="8"/>
  <c r="T11" i="8"/>
  <c r="S11" i="8"/>
  <c r="R11" i="8"/>
  <c r="T10" i="8"/>
  <c r="S10" i="8"/>
  <c r="R10" i="8"/>
  <c r="J6" i="8"/>
  <c r="M6" i="8"/>
  <c r="J7" i="8"/>
  <c r="M7" i="8"/>
  <c r="T9" i="8"/>
  <c r="S9" i="8"/>
  <c r="R9" i="8"/>
  <c r="J96" i="8"/>
  <c r="M96" i="8"/>
  <c r="J97" i="8"/>
  <c r="M97" i="8"/>
  <c r="J98" i="8"/>
  <c r="M98" i="8"/>
  <c r="J99" i="8"/>
  <c r="M99" i="8"/>
  <c r="J100" i="8"/>
  <c r="M100" i="8"/>
  <c r="J101" i="8"/>
  <c r="M101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I16" i="7"/>
  <c r="D17" i="7"/>
  <c r="H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12" i="7"/>
  <c r="M112" i="7"/>
  <c r="T22" i="7"/>
  <c r="S22" i="7"/>
  <c r="B84" i="7"/>
  <c r="I84" i="7"/>
  <c r="H84" i="7"/>
  <c r="R22" i="7"/>
  <c r="J109" i="7"/>
  <c r="M109" i="7"/>
  <c r="J111" i="7"/>
  <c r="M111" i="7"/>
  <c r="J113" i="7"/>
  <c r="M113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J108" i="7"/>
  <c r="M108" i="7"/>
  <c r="T16" i="7"/>
  <c r="S16" i="7"/>
  <c r="R16" i="7"/>
  <c r="T15" i="7"/>
  <c r="S15" i="7"/>
  <c r="R15" i="7"/>
  <c r="J105" i="7"/>
  <c r="M105" i="7"/>
  <c r="T14" i="7"/>
  <c r="S14" i="7"/>
  <c r="R14" i="7"/>
  <c r="J103" i="7"/>
  <c r="M103" i="7"/>
  <c r="J104" i="7"/>
  <c r="M104" i="7"/>
  <c r="J17" i="7"/>
  <c r="M17" i="7"/>
  <c r="T13" i="7"/>
  <c r="S13" i="7"/>
  <c r="R13" i="7"/>
  <c r="J18" i="7"/>
  <c r="M18" i="7"/>
  <c r="J102" i="7"/>
  <c r="M102" i="7"/>
  <c r="J16" i="7"/>
  <c r="M16" i="7"/>
  <c r="T12" i="7"/>
  <c r="S12" i="7"/>
  <c r="R12" i="7"/>
  <c r="J91" i="7"/>
  <c r="M91" i="7"/>
  <c r="J92" i="7"/>
  <c r="M92" i="7"/>
  <c r="J93" i="7"/>
  <c r="M93" i="7"/>
  <c r="J94" i="7"/>
  <c r="M94" i="7"/>
  <c r="J95" i="7"/>
  <c r="M95" i="7"/>
  <c r="T11" i="7"/>
  <c r="S11" i="7"/>
  <c r="R11" i="7"/>
  <c r="T10" i="7"/>
  <c r="S10" i="7"/>
  <c r="R10" i="7"/>
  <c r="J6" i="7"/>
  <c r="M6" i="7"/>
  <c r="J7" i="7"/>
  <c r="M7" i="7"/>
  <c r="T9" i="7"/>
  <c r="S9" i="7"/>
  <c r="R9" i="7"/>
  <c r="J96" i="7"/>
  <c r="M96" i="7"/>
  <c r="J97" i="7"/>
  <c r="M97" i="7"/>
  <c r="J98" i="7"/>
  <c r="M98" i="7"/>
  <c r="J99" i="7"/>
  <c r="M99" i="7"/>
  <c r="J100" i="7"/>
  <c r="M100" i="7"/>
  <c r="J101" i="7"/>
  <c r="M101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12" i="1"/>
  <c r="M112" i="1"/>
  <c r="T22" i="1"/>
  <c r="S22" i="1"/>
  <c r="B84" i="1"/>
  <c r="I84" i="1"/>
  <c r="H84" i="1"/>
  <c r="R22" i="1"/>
  <c r="J109" i="1"/>
  <c r="M109" i="1"/>
  <c r="J111" i="1"/>
  <c r="M111" i="1"/>
  <c r="J113" i="1"/>
  <c r="M113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J108" i="1"/>
  <c r="M108" i="1"/>
  <c r="T16" i="1"/>
  <c r="S16" i="1"/>
  <c r="R16" i="1"/>
  <c r="T15" i="1"/>
  <c r="S15" i="1"/>
  <c r="R15" i="1"/>
  <c r="J105" i="1"/>
  <c r="M105" i="1"/>
  <c r="T14" i="1"/>
  <c r="S14" i="1"/>
  <c r="R14" i="1"/>
  <c r="J103" i="1"/>
  <c r="M103" i="1"/>
  <c r="J104" i="1"/>
  <c r="M104" i="1"/>
  <c r="J17" i="1"/>
  <c r="M17" i="1"/>
  <c r="T13" i="1"/>
  <c r="S13" i="1"/>
  <c r="R13" i="1"/>
  <c r="J18" i="1"/>
  <c r="M18" i="1"/>
  <c r="J102" i="1"/>
  <c r="M102" i="1"/>
  <c r="J16" i="1"/>
  <c r="M16" i="1"/>
  <c r="T12" i="1"/>
  <c r="S12" i="1"/>
  <c r="R12" i="1"/>
  <c r="J91" i="1"/>
  <c r="M91" i="1"/>
  <c r="J92" i="1"/>
  <c r="M92" i="1"/>
  <c r="J93" i="1"/>
  <c r="M93" i="1"/>
  <c r="J94" i="1"/>
  <c r="M94" i="1"/>
  <c r="J95" i="1"/>
  <c r="M95" i="1"/>
  <c r="T11" i="1"/>
  <c r="S11" i="1"/>
  <c r="R11" i="1"/>
  <c r="T10" i="1"/>
  <c r="S10" i="1"/>
  <c r="R10" i="1"/>
  <c r="J6" i="1"/>
  <c r="M6" i="1"/>
  <c r="J7" i="1"/>
  <c r="M7" i="1"/>
  <c r="T9" i="1"/>
  <c r="S9" i="1"/>
  <c r="R9" i="1"/>
  <c r="J96" i="1"/>
  <c r="M96" i="1"/>
  <c r="J97" i="1"/>
  <c r="M97" i="1"/>
  <c r="J98" i="1"/>
  <c r="M98" i="1"/>
  <c r="J99" i="1"/>
  <c r="M99" i="1"/>
  <c r="J100" i="1"/>
  <c r="M100" i="1"/>
  <c r="J101" i="1"/>
  <c r="M101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E7" i="12"/>
  <c r="H7" i="12"/>
  <c r="L7" i="12"/>
  <c r="K8" i="12"/>
  <c r="E8" i="12"/>
  <c r="H8" i="12"/>
  <c r="L8" i="12"/>
  <c r="K9" i="12"/>
  <c r="E9" i="12"/>
  <c r="H9" i="12"/>
  <c r="L9" i="12"/>
  <c r="K10" i="12"/>
  <c r="E10" i="12"/>
  <c r="H10" i="12"/>
  <c r="L10" i="12"/>
  <c r="K6" i="12"/>
  <c r="E6" i="12"/>
  <c r="H6" i="12"/>
  <c r="L6" i="12"/>
  <c r="K11" i="12"/>
  <c r="E11" i="12"/>
  <c r="H11" i="12"/>
  <c r="L11" i="12"/>
  <c r="K12" i="12"/>
  <c r="E12" i="12"/>
  <c r="H12" i="12"/>
  <c r="L12" i="12"/>
  <c r="K13" i="12"/>
  <c r="E13" i="12"/>
  <c r="H13" i="12"/>
  <c r="L13" i="12"/>
  <c r="K14" i="12"/>
  <c r="E14" i="12"/>
  <c r="H14" i="12"/>
  <c r="L14" i="12"/>
  <c r="K15" i="12"/>
  <c r="E15" i="12"/>
  <c r="H15" i="12"/>
  <c r="L15" i="12"/>
  <c r="K16" i="12"/>
  <c r="L16" i="12"/>
  <c r="K17" i="12"/>
  <c r="E17" i="12"/>
  <c r="H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F70" i="12"/>
  <c r="H70" i="12"/>
  <c r="I84" i="12"/>
  <c r="H84" i="12"/>
  <c r="R7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2"/>
  <c r="E38" i="12"/>
  <c r="F38" i="12"/>
  <c r="H92" i="12"/>
  <c r="I92" i="12"/>
  <c r="B93" i="12"/>
  <c r="C93" i="12"/>
  <c r="D93" i="12"/>
  <c r="G39" i="12"/>
  <c r="E39" i="12"/>
  <c r="F39" i="12"/>
  <c r="H93" i="12"/>
  <c r="I93" i="12"/>
  <c r="B94" i="12"/>
  <c r="C94" i="12"/>
  <c r="D94" i="12"/>
  <c r="G40" i="12"/>
  <c r="E40" i="12"/>
  <c r="F40" i="12"/>
  <c r="H94" i="12"/>
  <c r="I94" i="12"/>
  <c r="B95" i="12"/>
  <c r="C95" i="12"/>
  <c r="D95" i="12"/>
  <c r="G41" i="12"/>
  <c r="E41" i="12"/>
  <c r="F41" i="12"/>
  <c r="H95" i="12"/>
  <c r="I95" i="12"/>
  <c r="B96" i="12"/>
  <c r="C96" i="12"/>
  <c r="D96" i="12"/>
  <c r="G42" i="12"/>
  <c r="E42" i="12"/>
  <c r="F42" i="12"/>
  <c r="H96" i="12"/>
  <c r="I96" i="12"/>
  <c r="B97" i="12"/>
  <c r="C97" i="12"/>
  <c r="D97" i="12"/>
  <c r="G43" i="12"/>
  <c r="E43" i="12"/>
  <c r="F43" i="12"/>
  <c r="H97" i="12"/>
  <c r="I97" i="12"/>
  <c r="B98" i="12"/>
  <c r="C98" i="12"/>
  <c r="D98" i="12"/>
  <c r="G44" i="12"/>
  <c r="F44" i="12"/>
  <c r="E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F47" i="12"/>
  <c r="E47" i="12"/>
  <c r="H101" i="12"/>
  <c r="I101" i="12"/>
  <c r="B102" i="12"/>
  <c r="C102" i="12"/>
  <c r="D102" i="12"/>
  <c r="G48" i="12"/>
  <c r="F48" i="12"/>
  <c r="E48" i="12"/>
  <c r="H102" i="12"/>
  <c r="I102" i="12"/>
  <c r="B103" i="12"/>
  <c r="C103" i="12"/>
  <c r="D103" i="12"/>
  <c r="G49" i="12"/>
  <c r="F49" i="12"/>
  <c r="E49" i="12"/>
  <c r="H103" i="12"/>
  <c r="I103" i="12"/>
  <c r="B104" i="12"/>
  <c r="C104" i="12"/>
  <c r="D104" i="12"/>
  <c r="G50" i="12"/>
  <c r="F50" i="12"/>
  <c r="H104" i="12"/>
  <c r="I104" i="12"/>
  <c r="B105" i="12"/>
  <c r="C105" i="12"/>
  <c r="D105" i="12"/>
  <c r="G51" i="12"/>
  <c r="F51" i="12"/>
  <c r="E51" i="12"/>
  <c r="H105" i="12"/>
  <c r="I105" i="12"/>
  <c r="B106" i="12"/>
  <c r="C106" i="12"/>
  <c r="D106" i="12"/>
  <c r="G52" i="12"/>
  <c r="F52" i="12"/>
  <c r="E52" i="12"/>
  <c r="H106" i="12"/>
  <c r="I106" i="12"/>
  <c r="B107" i="12"/>
  <c r="C107" i="12"/>
  <c r="D107" i="12"/>
  <c r="G53" i="12"/>
  <c r="E53" i="12"/>
  <c r="F53" i="12"/>
  <c r="H107" i="12"/>
  <c r="I107" i="12"/>
  <c r="B108" i="12"/>
  <c r="C108" i="12"/>
  <c r="D108" i="12"/>
  <c r="G54" i="12"/>
  <c r="E54" i="12"/>
  <c r="H108" i="12"/>
  <c r="I108" i="12"/>
  <c r="B109" i="12"/>
  <c r="C109" i="12"/>
  <c r="D109" i="12"/>
  <c r="G55" i="12"/>
  <c r="E55" i="12"/>
  <c r="F55" i="12"/>
  <c r="H109" i="12"/>
  <c r="I109" i="12"/>
  <c r="B110" i="12"/>
  <c r="C110" i="12"/>
  <c r="D110" i="12"/>
  <c r="G56" i="12"/>
  <c r="F56" i="12"/>
  <c r="H110" i="12"/>
  <c r="I110" i="12"/>
  <c r="B111" i="12"/>
  <c r="C111" i="12"/>
  <c r="D111" i="12"/>
  <c r="G57" i="12"/>
  <c r="F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F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J112" i="12"/>
  <c r="M112" i="12"/>
  <c r="T22" i="12"/>
  <c r="S22" i="12"/>
  <c r="R22" i="12"/>
  <c r="J109" i="12"/>
  <c r="M109" i="12"/>
  <c r="J111" i="12"/>
  <c r="M111" i="12"/>
  <c r="J113" i="12"/>
  <c r="M113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J108" i="12"/>
  <c r="M108" i="12"/>
  <c r="T16" i="12"/>
  <c r="S16" i="12"/>
  <c r="R16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J17" i="12"/>
  <c r="M17" i="12"/>
  <c r="T13" i="12"/>
  <c r="S13" i="12"/>
  <c r="R13" i="12"/>
  <c r="J18" i="12"/>
  <c r="M18" i="12"/>
  <c r="J102" i="12"/>
  <c r="M102" i="12"/>
  <c r="J16" i="12"/>
  <c r="M16" i="12"/>
  <c r="T12" i="12"/>
  <c r="S12" i="12"/>
  <c r="R12" i="12"/>
  <c r="J91" i="12"/>
  <c r="M91" i="12"/>
  <c r="J92" i="12"/>
  <c r="M92" i="12"/>
  <c r="J93" i="12"/>
  <c r="M93" i="12"/>
  <c r="J94" i="12"/>
  <c r="M94" i="12"/>
  <c r="J95" i="12"/>
  <c r="M95" i="12"/>
  <c r="T11" i="12"/>
  <c r="S11" i="12"/>
  <c r="R11" i="12"/>
  <c r="T10" i="12"/>
  <c r="S10" i="12"/>
  <c r="R10" i="12"/>
  <c r="J6" i="12"/>
  <c r="M6" i="12"/>
  <c r="J7" i="12"/>
  <c r="M7" i="12"/>
  <c r="T9" i="12"/>
  <c r="S9" i="12"/>
  <c r="R9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F54" i="12"/>
  <c r="E56" i="12"/>
  <c r="E57" i="12"/>
  <c r="E58" i="12"/>
  <c r="F58" i="12"/>
  <c r="E59" i="12"/>
  <c r="E60" i="12"/>
  <c r="F60" i="12"/>
  <c r="E61" i="12"/>
  <c r="F61" i="12"/>
  <c r="E62" i="12"/>
  <c r="F62" i="12"/>
  <c r="E63" i="12"/>
  <c r="F63" i="12"/>
  <c r="E64" i="12"/>
  <c r="F64" i="12"/>
  <c r="E30" i="12"/>
  <c r="E16" i="12"/>
  <c r="H16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F54" i="7"/>
  <c r="E56" i="7"/>
  <c r="E57" i="7"/>
  <c r="E58" i="7"/>
  <c r="F58" i="7"/>
  <c r="E59" i="7"/>
  <c r="E60" i="7"/>
  <c r="F60" i="7"/>
  <c r="E61" i="7"/>
  <c r="F61" i="7"/>
  <c r="E62" i="7"/>
  <c r="F62" i="7"/>
  <c r="E63" i="7"/>
  <c r="F63" i="7"/>
  <c r="E64" i="7"/>
  <c r="F64" i="7"/>
  <c r="E30" i="7"/>
  <c r="E16" i="7"/>
  <c r="H1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F54" i="8"/>
  <c r="E56" i="8"/>
  <c r="E57" i="8"/>
  <c r="E58" i="8"/>
  <c r="F58" i="8"/>
  <c r="E59" i="8"/>
  <c r="E60" i="8"/>
  <c r="F60" i="8"/>
  <c r="E61" i="8"/>
  <c r="F61" i="8"/>
  <c r="E62" i="8"/>
  <c r="F62" i="8"/>
  <c r="E63" i="8"/>
  <c r="F63" i="8"/>
  <c r="E64" i="8"/>
  <c r="F64" i="8"/>
  <c r="E30" i="8"/>
  <c r="E16" i="8"/>
  <c r="H16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<sst xmlns="http://schemas.openxmlformats.org/spreadsheetml/2006/main" count="790" uniqueCount="145">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</sst>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0.0023625700498132</c:v>
                </c:pt>
                <c:pt idx="2" formatCode="0.0%">
                  <c:v>0.0023625700498132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0.0260241164383562</c:v>
                </c:pt>
                <c:pt idx="2" formatCode="0.0%">
                  <c:v>0.0260241164383562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0.0132564620174346</c:v>
                </c:pt>
                <c:pt idx="2" formatCode="0.0%">
                  <c:v>0.0132564620174346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0.0115723569115816</c:v>
                </c:pt>
                <c:pt idx="2" formatCode="0.0%">
                  <c:v>0.0115723569115816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0.000102675597196701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0.0227422565676414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0.178258427770859</c:v>
                </c:pt>
                <c:pt idx="1">
                  <c:v>0.178258427770859</c:v>
                </c:pt>
                <c:pt idx="2" formatCode="0.0%">
                  <c:v>0.191949339839101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0.64870199252802</c:v>
                </c:pt>
                <c:pt idx="1">
                  <c:v>0.316272132947333</c:v>
                </c:pt>
                <c:pt idx="2" formatCode="0.0%">
                  <c:v>0.634917735990881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983784"/>
        <c:axId val="1813987080"/>
      </c:barChart>
      <c:catAx>
        <c:axId val="181398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98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98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98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0.0106655911833249</c:v>
                </c:pt>
                <c:pt idx="2">
                  <c:v>0.0106655911833249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0.0333299724478902</c:v>
                </c:pt>
                <c:pt idx="2">
                  <c:v>0.0333299724478902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0.00933239228540925</c:v>
                </c:pt>
                <c:pt idx="2">
                  <c:v>0.0104367532661222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0.00266639779583121</c:v>
                </c:pt>
                <c:pt idx="2">
                  <c:v>0.00266639779583121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0.00133319889791561</c:v>
                </c:pt>
                <c:pt idx="2">
                  <c:v>0.00133319889791561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0.000474528421291996</c:v>
                </c:pt>
                <c:pt idx="2">
                  <c:v>0.000474528421291996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0.00614514305573134</c:v>
                </c:pt>
                <c:pt idx="2">
                  <c:v>0.00614514305573134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0.191980641299847</c:v>
                </c:pt>
                <c:pt idx="2">
                  <c:v>0.191980641299847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0.0325390917457368</c:v>
                </c:pt>
                <c:pt idx="2">
                  <c:v>0.0356195369025924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0.076792256519939</c:v>
                </c:pt>
                <c:pt idx="2">
                  <c:v>0.076792256519939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0.107708126406477</c:v>
                </c:pt>
                <c:pt idx="2">
                  <c:v>0.107708126406477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0.300986598648066</c:v>
                </c:pt>
                <c:pt idx="2">
                  <c:v>0.300986598648066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870904"/>
        <c:axId val="1815873928"/>
      </c:barChart>
      <c:catAx>
        <c:axId val="181587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873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873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870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0.00117908061562124</c:v>
                </c:pt>
                <c:pt idx="2">
                  <c:v>0.00117908061562124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0.0235816123124247</c:v>
                </c:pt>
                <c:pt idx="2">
                  <c:v>0.0235816123124247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0.00825356430934866</c:v>
                </c:pt>
                <c:pt idx="2">
                  <c:v>0.00820096786175937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0.00176862092343186</c:v>
                </c:pt>
                <c:pt idx="2">
                  <c:v>0.00176862092343186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0.00159175883108867</c:v>
                </c:pt>
                <c:pt idx="2">
                  <c:v>0.00159175883108867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0.00125901828447691</c:v>
                </c:pt>
                <c:pt idx="2">
                  <c:v>0.00122692553679531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0.000139890920497435</c:v>
                </c:pt>
                <c:pt idx="2">
                  <c:v>0.000142030437009542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0.00139890920497435</c:v>
                </c:pt>
                <c:pt idx="2">
                  <c:v>0.00136325059643923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0.000139890920497435</c:v>
                </c:pt>
                <c:pt idx="2">
                  <c:v>0.000139890920497435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0.00652824295654696</c:v>
                </c:pt>
                <c:pt idx="2">
                  <c:v>0.00652824295654696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0.00326412147827348</c:v>
                </c:pt>
                <c:pt idx="2">
                  <c:v>0.00326412147827348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0.000186521227329913</c:v>
                </c:pt>
                <c:pt idx="2">
                  <c:v>0.000186521227329913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0.000233151534162391</c:v>
                </c:pt>
                <c:pt idx="2">
                  <c:v>0.000233151534162391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0.320709927448976</c:v>
                </c:pt>
                <c:pt idx="2">
                  <c:v>0.320709927448976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0.0159875337711354</c:v>
                </c:pt>
                <c:pt idx="2">
                  <c:v>0.0160690391620728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0.0452766956398555</c:v>
                </c:pt>
                <c:pt idx="2">
                  <c:v>0.0452766956398555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0.0317523424772582</c:v>
                </c:pt>
                <c:pt idx="2">
                  <c:v>0.0317523424772582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0.133096218644702</c:v>
                </c:pt>
                <c:pt idx="2">
                  <c:v>0.133096218644702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015128"/>
        <c:axId val="1816018184"/>
      </c:barChart>
      <c:catAx>
        <c:axId val="181601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018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018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015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0.00874957890079917</c:v>
                </c:pt>
                <c:pt idx="2">
                  <c:v>0.00874957890079917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0.00472477260643155</c:v>
                </c:pt>
                <c:pt idx="2">
                  <c:v>0.00472477260643155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0.0223989219860459</c:v>
                </c:pt>
                <c:pt idx="2">
                  <c:v>0.0279986524825574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0.0248562189756432</c:v>
                </c:pt>
                <c:pt idx="2">
                  <c:v>0.0248562189756432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0.0740748247618506</c:v>
                </c:pt>
                <c:pt idx="2">
                  <c:v>0.0740748247618506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0.0854196177433953</c:v>
                </c:pt>
                <c:pt idx="2">
                  <c:v>0.090466294744367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0.699298135190093</c:v>
                </c:pt>
                <c:pt idx="2">
                  <c:v>0.699298135190093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0.0790131464126407</c:v>
                </c:pt>
                <c:pt idx="2">
                  <c:v>0.0790131464126407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523880"/>
        <c:axId val="1774494696"/>
      </c:barChart>
      <c:catAx>
        <c:axId val="181352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494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494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523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  <c:pt idx="4">
                  <c:v>561.3832244311223</c:v>
                </c:pt>
                <c:pt idx="5">
                  <c:v>859.7521829039957</c:v>
                </c:pt>
                <c:pt idx="6">
                  <c:v>885.572085784103</c:v>
                </c:pt>
                <c:pt idx="7">
                  <c:v>1422.023659295814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  <c:pt idx="4">
                  <c:v>0.0</c:v>
                </c:pt>
                <c:pt idx="5">
                  <c:v>0.0</c:v>
                </c:pt>
                <c:pt idx="6">
                  <c:v>42</c:v>
                </c:pt>
                <c:pt idx="7">
                  <c:v>4713.961319881565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  <c:pt idx="4">
                  <c:v>0.0</c:v>
                </c:pt>
                <c:pt idx="5">
                  <c:v>30.64739618218351</c:v>
                </c:pt>
                <c:pt idx="6">
                  <c:v>334.9936537173475</c:v>
                </c:pt>
                <c:pt idx="7">
                  <c:v>570.2360214333555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  <c:pt idx="4">
                  <c:v>454.3</c:v>
                </c:pt>
                <c:pt idx="5">
                  <c:v>1767.64</c:v>
                </c:pt>
                <c:pt idx="6">
                  <c:v>5171.745802166407</c:v>
                </c:pt>
                <c:pt idx="7">
                  <c:v>13086.13051457898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  <c:pt idx="4">
                  <c:v>945.3423999605687</c:v>
                </c:pt>
                <c:pt idx="5">
                  <c:v>811.8687182067402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  <c:pt idx="4">
                  <c:v>3335.550000000001</c:v>
                </c:pt>
                <c:pt idx="5">
                  <c:v>6687.750000000001</c:v>
                </c:pt>
                <c:pt idx="6">
                  <c:v>1034.71318566505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  <c:pt idx="4">
                  <c:v>0.0</c:v>
                </c:pt>
                <c:pt idx="5">
                  <c:v>0.0</c:v>
                </c:pt>
                <c:pt idx="6">
                  <c:v>16992.0</c:v>
                </c:pt>
                <c:pt idx="7">
                  <c:v>115545.6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  <c:pt idx="4">
                  <c:v>3050.15329905199</c:v>
                </c:pt>
                <c:pt idx="5">
                  <c:v>3472.271947437415</c:v>
                </c:pt>
                <c:pt idx="6">
                  <c:v>3152.64688643027</c:v>
                </c:pt>
                <c:pt idx="7">
                  <c:v>5789.364820022901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  <c:pt idx="4">
                  <c:v>0.0</c:v>
                </c:pt>
                <c:pt idx="5">
                  <c:v>792.96</c:v>
                </c:pt>
                <c:pt idx="6">
                  <c:v>6796.8</c:v>
                </c:pt>
                <c:pt idx="7">
                  <c:v>16312.32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  <c:pt idx="4">
                  <c:v>1078.889380430133</c:v>
                </c:pt>
                <c:pt idx="5">
                  <c:v>1059.144999611804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  <c:pt idx="4">
                  <c:v>23577.47180978447</c:v>
                </c:pt>
                <c:pt idx="5">
                  <c:v>23577.47180978447</c:v>
                </c:pt>
                <c:pt idx="6">
                  <c:v>9533.130379746837</c:v>
                </c:pt>
                <c:pt idx="7">
                  <c:v>11439.7564556962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  <c:pt idx="4">
                  <c:v>2664.0</c:v>
                </c:pt>
                <c:pt idx="5">
                  <c:v>3996.0</c:v>
                </c:pt>
                <c:pt idx="6">
                  <c:v>26640.0</c:v>
                </c:pt>
                <c:pt idx="7">
                  <c:v>47952.00000000001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450.0000000000001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995912"/>
        <c:axId val="181399928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23370.13943832324</c:v>
                </c:pt>
                <c:pt idx="5" formatCode="#,##0">
                  <c:v>23370.13943832324</c:v>
                </c:pt>
                <c:pt idx="6" formatCode="#,##0">
                  <c:v>23370.13943832324</c:v>
                </c:pt>
                <c:pt idx="7" formatCode="#,##0">
                  <c:v>23370.13943832324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38573.25943832324</c:v>
                </c:pt>
                <c:pt idx="5" formatCode="#,##0">
                  <c:v>38573.25943832324</c:v>
                </c:pt>
                <c:pt idx="6" formatCode="#,##0">
                  <c:v>38573.25943832324</c:v>
                </c:pt>
                <c:pt idx="7" formatCode="#,##0">
                  <c:v>38573.25943832324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63126.69943832324</c:v>
                </c:pt>
                <c:pt idx="5" formatCode="#,##0">
                  <c:v>63126.69943832324</c:v>
                </c:pt>
                <c:pt idx="6" formatCode="#,##0">
                  <c:v>63126.69943832324</c:v>
                </c:pt>
                <c:pt idx="7" formatCode="#,##0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995912"/>
        <c:axId val="1813999288"/>
      </c:lineChart>
      <c:catAx>
        <c:axId val="181399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999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999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99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096696"/>
        <c:axId val="181309344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096696"/>
        <c:axId val="1813093448"/>
      </c:lineChart>
      <c:catAx>
        <c:axId val="181309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09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09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09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003544"/>
        <c:axId val="18130002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003544"/>
        <c:axId val="1813000248"/>
      </c:lineChart>
      <c:catAx>
        <c:axId val="18130035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000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000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003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0.213411114483195</c:v>
                </c:pt>
                <c:pt idx="1">
                  <c:v>0.298775560276473</c:v>
                </c:pt>
                <c:pt idx="2">
                  <c:v>0.298775560276473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0.341107275633258</c:v>
                </c:pt>
                <c:pt idx="2">
                  <c:v>0.341107275633258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0.19961409623158</c:v>
                </c:pt>
                <c:pt idx="2">
                  <c:v>0.112427904867671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1.29252028849048E-16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0.0920509076670892</c:v>
                </c:pt>
                <c:pt idx="2">
                  <c:v>0.184792613080541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-0.141493179401678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596296"/>
        <c:axId val="1816599672"/>
      </c:barChart>
      <c:catAx>
        <c:axId val="181659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599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599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596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0.107466155617599</c:v>
                </c:pt>
                <c:pt idx="1">
                  <c:v>0.150452617864638</c:v>
                </c:pt>
                <c:pt idx="2">
                  <c:v>0.150452617864638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0.0378802045791375</c:v>
                </c:pt>
                <c:pt idx="2">
                  <c:v>0.0922194480230239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0.136439743577959</c:v>
                </c:pt>
                <c:pt idx="2">
                  <c:v>0.0862853062716406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0.27741202667828</c:v>
                </c:pt>
                <c:pt idx="2">
                  <c:v>0.27741202667828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0.204338864721065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0.0378802045791375</c:v>
                </c:pt>
                <c:pt idx="2">
                  <c:v>0.0922194480230239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658248"/>
        <c:axId val="1816661656"/>
      </c:barChart>
      <c:catAx>
        <c:axId val="181665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66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66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658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0.0264008412652691</c:v>
                </c:pt>
                <c:pt idx="1">
                  <c:v>0.0369611777713767</c:v>
                </c:pt>
                <c:pt idx="2">
                  <c:v>0.0369611777713767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0.00729142796767876</c:v>
                </c:pt>
                <c:pt idx="2">
                  <c:v>0.017013365265848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0.169257022372429</c:v>
                </c:pt>
                <c:pt idx="2">
                  <c:v>0.169257022372429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0.7239544606545</c:v>
                </c:pt>
                <c:pt idx="1">
                  <c:v>0.272488628662699</c:v>
                </c:pt>
                <c:pt idx="2">
                  <c:v>0.262729988468174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0.00729142796767876</c:v>
                </c:pt>
                <c:pt idx="2">
                  <c:v>0.017013365265848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713576"/>
        <c:axId val="1816717080"/>
      </c:barChart>
      <c:catAx>
        <c:axId val="181671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71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71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713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0.282113526859895</c:v>
                </c:pt>
                <c:pt idx="1">
                  <c:v>0.394958937603853</c:v>
                </c:pt>
                <c:pt idx="2">
                  <c:v>0.394958937603853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0.450918298231586</c:v>
                </c:pt>
                <c:pt idx="2">
                  <c:v>0.450918298231586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0.0234073887987422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0.165934377719794</c:v>
                </c:pt>
                <c:pt idx="1">
                  <c:v>0.142597407215124</c:v>
                </c:pt>
                <c:pt idx="2">
                  <c:v>0.249500177409243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-0.427510909432844</c:v>
                </c:pt>
                <c:pt idx="2">
                  <c:v>-0.0728489738978941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774632"/>
        <c:axId val="1816778008"/>
      </c:barChart>
      <c:catAx>
        <c:axId val="181677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778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778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774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0.0750808468244084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0.0108080790784558</c:v>
                </c:pt>
                <c:pt idx="2" formatCode="0.0%">
                  <c:v>0.0108080790784558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0.00279858642590286</c:v>
                </c:pt>
                <c:pt idx="2" formatCode="0.0%">
                  <c:v>0.00279858642590286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0.000312836861768369</c:v>
                </c:pt>
                <c:pt idx="2" formatCode="0.0%">
                  <c:v>0.000312836861768369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0.00593086550435865</c:v>
                </c:pt>
                <c:pt idx="1">
                  <c:v>0.00118617310087173</c:v>
                </c:pt>
                <c:pt idx="2" formatCode="0.0%">
                  <c:v>0.00118617310087173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0.00742987546699875</c:v>
                </c:pt>
                <c:pt idx="1">
                  <c:v>0.00148597509339975</c:v>
                </c:pt>
                <c:pt idx="2" formatCode="0.0%">
                  <c:v>0.00148597509339975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0.0115723569115816</c:v>
                </c:pt>
                <c:pt idx="2" formatCode="0.0%">
                  <c:v>0.0115723569115816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0.0591457191780822</c:v>
                </c:pt>
                <c:pt idx="2" formatCode="0.0%">
                  <c:v>0.0378361843731364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0.0120135317635584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0.228523056039851</c:v>
                </c:pt>
                <c:pt idx="1">
                  <c:v>0.228523056039851</c:v>
                </c:pt>
                <c:pt idx="2" formatCode="0.0%">
                  <c:v>0.226841020398244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0.610466376089664</c:v>
                </c:pt>
                <c:pt idx="1">
                  <c:v>0.258458303149356</c:v>
                </c:pt>
                <c:pt idx="2" formatCode="0.0%">
                  <c:v>0.629217352921267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207224"/>
        <c:axId val="1813230616"/>
      </c:barChart>
      <c:catAx>
        <c:axId val="181320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230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230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207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2185.567383298088</c:v>
                </c:pt>
                <c:pt idx="26">
                  <c:v>2185.567383298088</c:v>
                </c:pt>
                <c:pt idx="27">
                  <c:v>2185.567383298088</c:v>
                </c:pt>
                <c:pt idx="28">
                  <c:v>2185.567383298088</c:v>
                </c:pt>
                <c:pt idx="29">
                  <c:v>2185.567383298088</c:v>
                </c:pt>
                <c:pt idx="30">
                  <c:v>2185.567383298088</c:v>
                </c:pt>
                <c:pt idx="31">
                  <c:v>2185.567383298088</c:v>
                </c:pt>
                <c:pt idx="32">
                  <c:v>2185.567383298088</c:v>
                </c:pt>
                <c:pt idx="33">
                  <c:v>2185.567383298088</c:v>
                </c:pt>
                <c:pt idx="34">
                  <c:v>2185.567383298088</c:v>
                </c:pt>
                <c:pt idx="35">
                  <c:v>2185.567383298088</c:v>
                </c:pt>
                <c:pt idx="36">
                  <c:v>2185.567383298088</c:v>
                </c:pt>
                <c:pt idx="37">
                  <c:v>2185.567383298088</c:v>
                </c:pt>
                <c:pt idx="38">
                  <c:v>2185.567383298088</c:v>
                </c:pt>
                <c:pt idx="39">
                  <c:v>2185.567383298088</c:v>
                </c:pt>
                <c:pt idx="40">
                  <c:v>2185.567383298088</c:v>
                </c:pt>
                <c:pt idx="41">
                  <c:v>2185.567383298088</c:v>
                </c:pt>
                <c:pt idx="42">
                  <c:v>2185.567383298088</c:v>
                </c:pt>
                <c:pt idx="43">
                  <c:v>2185.567383298088</c:v>
                </c:pt>
                <c:pt idx="44">
                  <c:v>2185.567383298088</c:v>
                </c:pt>
                <c:pt idx="45">
                  <c:v>2185.567383298088</c:v>
                </c:pt>
                <c:pt idx="46">
                  <c:v>2185.567383298088</c:v>
                </c:pt>
                <c:pt idx="47">
                  <c:v>2185.567383298088</c:v>
                </c:pt>
                <c:pt idx="48">
                  <c:v>2185.567383298088</c:v>
                </c:pt>
                <c:pt idx="49">
                  <c:v>5083.451305436804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24530.95748018575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2587.86317302178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950.9864468814377</c:v>
                </c:pt>
                <c:pt idx="26">
                  <c:v>950.9864468814377</c:v>
                </c:pt>
                <c:pt idx="27">
                  <c:v>950.9864468814377</c:v>
                </c:pt>
                <c:pt idx="28">
                  <c:v>950.9864468814377</c:v>
                </c:pt>
                <c:pt idx="29">
                  <c:v>950.9864468814377</c:v>
                </c:pt>
                <c:pt idx="30">
                  <c:v>950.9864468814377</c:v>
                </c:pt>
                <c:pt idx="31">
                  <c:v>950.9864468814377</c:v>
                </c:pt>
                <c:pt idx="32">
                  <c:v>950.9864468814377</c:v>
                </c:pt>
                <c:pt idx="33">
                  <c:v>950.9864468814377</c:v>
                </c:pt>
                <c:pt idx="34">
                  <c:v>950.9864468814377</c:v>
                </c:pt>
                <c:pt idx="35">
                  <c:v>950.9864468814377</c:v>
                </c:pt>
                <c:pt idx="36">
                  <c:v>950.9864468814377</c:v>
                </c:pt>
                <c:pt idx="37">
                  <c:v>950.9864468814377</c:v>
                </c:pt>
                <c:pt idx="38">
                  <c:v>950.9864468814377</c:v>
                </c:pt>
                <c:pt idx="39">
                  <c:v>950.9864468814377</c:v>
                </c:pt>
                <c:pt idx="40">
                  <c:v>950.9864468814377</c:v>
                </c:pt>
                <c:pt idx="41">
                  <c:v>950.9864468814377</c:v>
                </c:pt>
                <c:pt idx="42">
                  <c:v>950.9864468814377</c:v>
                </c:pt>
                <c:pt idx="43">
                  <c:v>950.9864468814377</c:v>
                </c:pt>
                <c:pt idx="44">
                  <c:v>950.9864468814377</c:v>
                </c:pt>
                <c:pt idx="45">
                  <c:v>950.9864468814377</c:v>
                </c:pt>
                <c:pt idx="46">
                  <c:v>950.9864468814377</c:v>
                </c:pt>
                <c:pt idx="47">
                  <c:v>950.9864468814377</c:v>
                </c:pt>
                <c:pt idx="48">
                  <c:v>950.9864468814377</c:v>
                </c:pt>
                <c:pt idx="49">
                  <c:v>32537.2150314112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9000.674875208567</c:v>
                </c:pt>
                <c:pt idx="26">
                  <c:v>9000.674875208567</c:v>
                </c:pt>
                <c:pt idx="27">
                  <c:v>9000.674875208567</c:v>
                </c:pt>
                <c:pt idx="28">
                  <c:v>9000.674875208567</c:v>
                </c:pt>
                <c:pt idx="29">
                  <c:v>9000.674875208567</c:v>
                </c:pt>
                <c:pt idx="30">
                  <c:v>9000.674875208567</c:v>
                </c:pt>
                <c:pt idx="31">
                  <c:v>9000.674875208567</c:v>
                </c:pt>
                <c:pt idx="32">
                  <c:v>9000.674875208567</c:v>
                </c:pt>
                <c:pt idx="33">
                  <c:v>9000.674875208567</c:v>
                </c:pt>
                <c:pt idx="34">
                  <c:v>9000.674875208567</c:v>
                </c:pt>
                <c:pt idx="35">
                  <c:v>9000.674875208567</c:v>
                </c:pt>
                <c:pt idx="36">
                  <c:v>9000.674875208567</c:v>
                </c:pt>
                <c:pt idx="37">
                  <c:v>9000.674875208567</c:v>
                </c:pt>
                <c:pt idx="38">
                  <c:v>9000.674875208567</c:v>
                </c:pt>
                <c:pt idx="39">
                  <c:v>9000.674875208567</c:v>
                </c:pt>
                <c:pt idx="40">
                  <c:v>9000.674875208567</c:v>
                </c:pt>
                <c:pt idx="41">
                  <c:v>9000.674875208567</c:v>
                </c:pt>
                <c:pt idx="42">
                  <c:v>9000.674875208567</c:v>
                </c:pt>
                <c:pt idx="43">
                  <c:v>9000.674875208567</c:v>
                </c:pt>
                <c:pt idx="44">
                  <c:v>9000.674875208567</c:v>
                </c:pt>
                <c:pt idx="45">
                  <c:v>9000.674875208567</c:v>
                </c:pt>
                <c:pt idx="46">
                  <c:v>9000.674875208567</c:v>
                </c:pt>
                <c:pt idx="47">
                  <c:v>9000.674875208567</c:v>
                </c:pt>
                <c:pt idx="48">
                  <c:v>9000.674875208567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366616.5073961826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5391.41922641445</c:v>
                </c:pt>
                <c:pt idx="26">
                  <c:v>5391.41922641445</c:v>
                </c:pt>
                <c:pt idx="27">
                  <c:v>5391.41922641445</c:v>
                </c:pt>
                <c:pt idx="28">
                  <c:v>5391.41922641445</c:v>
                </c:pt>
                <c:pt idx="29">
                  <c:v>5391.41922641445</c:v>
                </c:pt>
                <c:pt idx="30">
                  <c:v>5391.41922641445</c:v>
                </c:pt>
                <c:pt idx="31">
                  <c:v>5391.41922641445</c:v>
                </c:pt>
                <c:pt idx="32">
                  <c:v>5391.41922641445</c:v>
                </c:pt>
                <c:pt idx="33">
                  <c:v>5391.41922641445</c:v>
                </c:pt>
                <c:pt idx="34">
                  <c:v>5391.41922641445</c:v>
                </c:pt>
                <c:pt idx="35">
                  <c:v>5391.41922641445</c:v>
                </c:pt>
                <c:pt idx="36">
                  <c:v>5391.41922641445</c:v>
                </c:pt>
                <c:pt idx="37">
                  <c:v>5391.41922641445</c:v>
                </c:pt>
                <c:pt idx="38">
                  <c:v>5391.41922641445</c:v>
                </c:pt>
                <c:pt idx="39">
                  <c:v>5391.41922641445</c:v>
                </c:pt>
                <c:pt idx="40">
                  <c:v>5391.41922641445</c:v>
                </c:pt>
                <c:pt idx="41">
                  <c:v>5391.41922641445</c:v>
                </c:pt>
                <c:pt idx="42">
                  <c:v>5391.41922641445</c:v>
                </c:pt>
                <c:pt idx="43">
                  <c:v>5391.41922641445</c:v>
                </c:pt>
                <c:pt idx="44">
                  <c:v>5391.41922641445</c:v>
                </c:pt>
                <c:pt idx="45">
                  <c:v>5391.41922641445</c:v>
                </c:pt>
                <c:pt idx="46">
                  <c:v>5391.41922641445</c:v>
                </c:pt>
                <c:pt idx="47">
                  <c:v>5391.41922641445</c:v>
                </c:pt>
                <c:pt idx="48">
                  <c:v>5391.41922641445</c:v>
                </c:pt>
                <c:pt idx="49">
                  <c:v>10782.8384528289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25878.81228678935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979.2499913847461</c:v>
                </c:pt>
                <c:pt idx="26">
                  <c:v>979.2499913847461</c:v>
                </c:pt>
                <c:pt idx="27">
                  <c:v>979.2499913847461</c:v>
                </c:pt>
                <c:pt idx="28">
                  <c:v>979.2499913847461</c:v>
                </c:pt>
                <c:pt idx="29">
                  <c:v>979.2499913847461</c:v>
                </c:pt>
                <c:pt idx="30">
                  <c:v>979.2499913847461</c:v>
                </c:pt>
                <c:pt idx="31">
                  <c:v>979.2499913847461</c:v>
                </c:pt>
                <c:pt idx="32">
                  <c:v>979.2499913847461</c:v>
                </c:pt>
                <c:pt idx="33">
                  <c:v>979.2499913847461</c:v>
                </c:pt>
                <c:pt idx="34">
                  <c:v>979.2499913847461</c:v>
                </c:pt>
                <c:pt idx="35">
                  <c:v>979.2499913847461</c:v>
                </c:pt>
                <c:pt idx="36">
                  <c:v>979.2499913847461</c:v>
                </c:pt>
                <c:pt idx="37">
                  <c:v>979.2499913847461</c:v>
                </c:pt>
                <c:pt idx="38">
                  <c:v>979.2499913847461</c:v>
                </c:pt>
                <c:pt idx="39">
                  <c:v>979.2499913847461</c:v>
                </c:pt>
                <c:pt idx="40">
                  <c:v>979.2499913847461</c:v>
                </c:pt>
                <c:pt idx="41">
                  <c:v>979.2499913847461</c:v>
                </c:pt>
                <c:pt idx="42">
                  <c:v>979.2499913847461</c:v>
                </c:pt>
                <c:pt idx="43">
                  <c:v>979.2499913847461</c:v>
                </c:pt>
                <c:pt idx="44">
                  <c:v>979.2499913847461</c:v>
                </c:pt>
                <c:pt idx="45">
                  <c:v>979.2499913847461</c:v>
                </c:pt>
                <c:pt idx="46">
                  <c:v>979.2499913847461</c:v>
                </c:pt>
                <c:pt idx="47">
                  <c:v>979.2499913847461</c:v>
                </c:pt>
                <c:pt idx="48">
                  <c:v>979.2499913847461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14518.95548510812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3594.2794842763</c:v>
                </c:pt>
                <c:pt idx="26">
                  <c:v>3594.2794842763</c:v>
                </c:pt>
                <c:pt idx="27">
                  <c:v>3594.2794842763</c:v>
                </c:pt>
                <c:pt idx="28">
                  <c:v>3594.2794842763</c:v>
                </c:pt>
                <c:pt idx="29">
                  <c:v>3594.2794842763</c:v>
                </c:pt>
                <c:pt idx="30">
                  <c:v>3594.2794842763</c:v>
                </c:pt>
                <c:pt idx="31">
                  <c:v>3594.2794842763</c:v>
                </c:pt>
                <c:pt idx="32">
                  <c:v>3594.2794842763</c:v>
                </c:pt>
                <c:pt idx="33">
                  <c:v>3594.2794842763</c:v>
                </c:pt>
                <c:pt idx="34">
                  <c:v>3594.2794842763</c:v>
                </c:pt>
                <c:pt idx="35">
                  <c:v>3594.2794842763</c:v>
                </c:pt>
                <c:pt idx="36">
                  <c:v>3594.2794842763</c:v>
                </c:pt>
                <c:pt idx="37">
                  <c:v>3594.2794842763</c:v>
                </c:pt>
                <c:pt idx="38">
                  <c:v>3594.2794842763</c:v>
                </c:pt>
                <c:pt idx="39">
                  <c:v>3594.2794842763</c:v>
                </c:pt>
                <c:pt idx="40">
                  <c:v>3594.2794842763</c:v>
                </c:pt>
                <c:pt idx="41">
                  <c:v>3594.2794842763</c:v>
                </c:pt>
                <c:pt idx="42">
                  <c:v>3594.2794842763</c:v>
                </c:pt>
                <c:pt idx="43">
                  <c:v>3594.2794842763</c:v>
                </c:pt>
                <c:pt idx="44">
                  <c:v>3594.2794842763</c:v>
                </c:pt>
                <c:pt idx="45">
                  <c:v>3594.2794842763</c:v>
                </c:pt>
                <c:pt idx="46">
                  <c:v>3594.2794842763</c:v>
                </c:pt>
                <c:pt idx="47">
                  <c:v>3594.2794842763</c:v>
                </c:pt>
                <c:pt idx="48">
                  <c:v>3594.2794842763</c:v>
                </c:pt>
                <c:pt idx="49">
                  <c:v>64697.03071697339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330632"/>
        <c:axId val="181532719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330632"/>
        <c:axId val="181532719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54017.12856680748</c:v>
                </c:pt>
                <c:pt idx="13">
                  <c:v>54734.75299729802</c:v>
                </c:pt>
                <c:pt idx="14">
                  <c:v>55452.37742778857</c:v>
                </c:pt>
                <c:pt idx="15">
                  <c:v>56170.00185827912</c:v>
                </c:pt>
                <c:pt idx="16">
                  <c:v>56887.62628876966</c:v>
                </c:pt>
                <c:pt idx="17">
                  <c:v>57605.25071926021</c:v>
                </c:pt>
                <c:pt idx="18">
                  <c:v>58322.87514975076</c:v>
                </c:pt>
                <c:pt idx="19">
                  <c:v>59040.49958024131</c:v>
                </c:pt>
                <c:pt idx="20">
                  <c:v>59758.12401073186</c:v>
                </c:pt>
                <c:pt idx="21">
                  <c:v>60475.7484412224</c:v>
                </c:pt>
                <c:pt idx="22">
                  <c:v>61193.37287171295</c:v>
                </c:pt>
                <c:pt idx="23">
                  <c:v>61910.9973022035</c:v>
                </c:pt>
                <c:pt idx="24">
                  <c:v>62628.62173269405</c:v>
                </c:pt>
                <c:pt idx="25">
                  <c:v>63346.24616318459</c:v>
                </c:pt>
                <c:pt idx="26">
                  <c:v>64063.87059367513</c:v>
                </c:pt>
                <c:pt idx="27">
                  <c:v>64781.49502416568</c:v>
                </c:pt>
                <c:pt idx="28">
                  <c:v>65499.11945465623</c:v>
                </c:pt>
                <c:pt idx="29">
                  <c:v>66216.74388514677</c:v>
                </c:pt>
                <c:pt idx="30">
                  <c:v>66934.36831563732</c:v>
                </c:pt>
                <c:pt idx="31">
                  <c:v>67651.99274612787</c:v>
                </c:pt>
                <c:pt idx="32">
                  <c:v>68369.61717661843</c:v>
                </c:pt>
                <c:pt idx="33">
                  <c:v>69087.24160710897</c:v>
                </c:pt>
                <c:pt idx="34">
                  <c:v>69804.86603759951</c:v>
                </c:pt>
                <c:pt idx="35">
                  <c:v>70522.49046809006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30632"/>
        <c:axId val="1815327192"/>
      </c:scatterChart>
      <c:catAx>
        <c:axId val="18153306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53271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53271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53306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2948.234134670302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42.57703592459414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2735.931312197935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13984.98693554682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15092.61183784421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5804.027840680861</c:v>
                </c:pt>
                <c:pt idx="39">
                  <c:v>5834.591441737633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6017.973048078261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77.02027466306356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436.4482230906935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590.4887724168206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949.9167208444507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1206.65096972133</c:v>
                </c:pt>
                <c:pt idx="49">
                  <c:v>1257.997819496705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4217.776945834433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239160"/>
        <c:axId val="181523576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239160"/>
        <c:axId val="1815235768"/>
      </c:lineChart>
      <c:catAx>
        <c:axId val="18152391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52357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52357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52391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621720"/>
        <c:axId val="181762506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628680"/>
        <c:axId val="1817631576"/>
      </c:scatterChart>
      <c:valAx>
        <c:axId val="181762172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7625064"/>
        <c:crosses val="autoZero"/>
        <c:crossBetween val="midCat"/>
      </c:valAx>
      <c:valAx>
        <c:axId val="18176250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7621720"/>
        <c:crosses val="autoZero"/>
        <c:crossBetween val="midCat"/>
      </c:valAx>
      <c:valAx>
        <c:axId val="18176286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17631576"/>
        <c:crosses val="autoZero"/>
        <c:crossBetween val="midCat"/>
      </c:valAx>
      <c:valAx>
        <c:axId val="18176315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76286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2948.234134670301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5088.249905436804</c:v>
                </c:pt>
                <c:pt idx="51">
                  <c:v>5093.048505436804</c:v>
                </c:pt>
                <c:pt idx="52">
                  <c:v>5097.847105436804</c:v>
                </c:pt>
                <c:pt idx="53">
                  <c:v>5102.645705436804</c:v>
                </c:pt>
                <c:pt idx="54">
                  <c:v>5107.444305436804</c:v>
                </c:pt>
                <c:pt idx="55">
                  <c:v>5112.242905436804</c:v>
                </c:pt>
                <c:pt idx="56">
                  <c:v>5117.041505436804</c:v>
                </c:pt>
                <c:pt idx="57">
                  <c:v>5121.840105436804</c:v>
                </c:pt>
                <c:pt idx="58">
                  <c:v>5126.638705436803</c:v>
                </c:pt>
                <c:pt idx="59">
                  <c:v>5131.437305436803</c:v>
                </c:pt>
                <c:pt idx="60">
                  <c:v>5136.235905436803</c:v>
                </c:pt>
                <c:pt idx="61">
                  <c:v>5141.034505436804</c:v>
                </c:pt>
                <c:pt idx="62">
                  <c:v>5145.833105436804</c:v>
                </c:pt>
                <c:pt idx="63">
                  <c:v>5150.631705436804</c:v>
                </c:pt>
                <c:pt idx="64">
                  <c:v>5155.430305436804</c:v>
                </c:pt>
                <c:pt idx="65">
                  <c:v>5160.228905436804</c:v>
                </c:pt>
                <c:pt idx="66">
                  <c:v>5165.027505436804</c:v>
                </c:pt>
                <c:pt idx="67">
                  <c:v>5169.826105436804</c:v>
                </c:pt>
                <c:pt idx="68">
                  <c:v>5174.624705436804</c:v>
                </c:pt>
                <c:pt idx="69">
                  <c:v>5179.423305436804</c:v>
                </c:pt>
                <c:pt idx="70">
                  <c:v>5184.221905436804</c:v>
                </c:pt>
                <c:pt idx="71">
                  <c:v>5189.020505436804</c:v>
                </c:pt>
                <c:pt idx="72">
                  <c:v>5193.819105436804</c:v>
                </c:pt>
                <c:pt idx="73">
                  <c:v>5198.617705436804</c:v>
                </c:pt>
                <c:pt idx="74">
                  <c:v>5203.416305436804</c:v>
                </c:pt>
                <c:pt idx="75">
                  <c:v>5208.214905436804</c:v>
                </c:pt>
                <c:pt idx="76">
                  <c:v>5213.013505436804</c:v>
                </c:pt>
                <c:pt idx="77">
                  <c:v>5217.812105436803</c:v>
                </c:pt>
                <c:pt idx="78">
                  <c:v>5222.610705436804</c:v>
                </c:pt>
                <c:pt idx="79">
                  <c:v>5227.409305436804</c:v>
                </c:pt>
                <c:pt idx="80">
                  <c:v>5232.207905436804</c:v>
                </c:pt>
                <c:pt idx="81">
                  <c:v>5237.006505436804</c:v>
                </c:pt>
                <c:pt idx="82">
                  <c:v>5241.805105436804</c:v>
                </c:pt>
                <c:pt idx="83">
                  <c:v>5246.603705436804</c:v>
                </c:pt>
                <c:pt idx="84">
                  <c:v>5251.402305436804</c:v>
                </c:pt>
                <c:pt idx="85">
                  <c:v>5256.200905436805</c:v>
                </c:pt>
                <c:pt idx="86">
                  <c:v>5260.999505436805</c:v>
                </c:pt>
                <c:pt idx="87">
                  <c:v>5265.798105436805</c:v>
                </c:pt>
                <c:pt idx="88">
                  <c:v>5270.596705436805</c:v>
                </c:pt>
                <c:pt idx="89">
                  <c:v>5275.395305436805</c:v>
                </c:pt>
                <c:pt idx="90">
                  <c:v>5280.193905436804</c:v>
                </c:pt>
                <c:pt idx="91">
                  <c:v>5284.992505436804</c:v>
                </c:pt>
                <c:pt idx="92">
                  <c:v>5289.791105436804</c:v>
                </c:pt>
                <c:pt idx="93">
                  <c:v>5294.589705436804</c:v>
                </c:pt>
                <c:pt idx="94">
                  <c:v>5299.388305436804</c:v>
                </c:pt>
                <c:pt idx="95">
                  <c:v>5304.186905436804</c:v>
                </c:pt>
                <c:pt idx="96">
                  <c:v>5308.985505436804</c:v>
                </c:pt>
                <c:pt idx="97">
                  <c:v>5313.784105436805</c:v>
                </c:pt>
                <c:pt idx="98">
                  <c:v>5318.582705436805</c:v>
                </c:pt>
                <c:pt idx="99">
                  <c:v>5323.381305436805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24497.64638018575</c:v>
                </c:pt>
                <c:pt idx="51">
                  <c:v>24464.33528018574</c:v>
                </c:pt>
                <c:pt idx="52">
                  <c:v>24431.02418018574</c:v>
                </c:pt>
                <c:pt idx="53">
                  <c:v>24397.71308018575</c:v>
                </c:pt>
                <c:pt idx="54">
                  <c:v>24364.40198018575</c:v>
                </c:pt>
                <c:pt idx="55">
                  <c:v>24331.09088018574</c:v>
                </c:pt>
                <c:pt idx="56">
                  <c:v>24297.77978018575</c:v>
                </c:pt>
                <c:pt idx="57">
                  <c:v>24264.46868018575</c:v>
                </c:pt>
                <c:pt idx="58">
                  <c:v>24231.15758018574</c:v>
                </c:pt>
                <c:pt idx="59">
                  <c:v>24197.84648018574</c:v>
                </c:pt>
                <c:pt idx="60">
                  <c:v>24164.53538018575</c:v>
                </c:pt>
                <c:pt idx="61">
                  <c:v>24131.22428018575</c:v>
                </c:pt>
                <c:pt idx="62">
                  <c:v>24097.91318018574</c:v>
                </c:pt>
                <c:pt idx="63">
                  <c:v>24064.60208018574</c:v>
                </c:pt>
                <c:pt idx="64">
                  <c:v>24031.29098018575</c:v>
                </c:pt>
                <c:pt idx="65">
                  <c:v>23997.97988018575</c:v>
                </c:pt>
                <c:pt idx="66">
                  <c:v>23964.66878018574</c:v>
                </c:pt>
                <c:pt idx="67">
                  <c:v>23931.35768018575</c:v>
                </c:pt>
                <c:pt idx="68">
                  <c:v>23898.04658018575</c:v>
                </c:pt>
                <c:pt idx="69">
                  <c:v>23864.73548018574</c:v>
                </c:pt>
                <c:pt idx="70">
                  <c:v>23831.42438018574</c:v>
                </c:pt>
                <c:pt idx="71">
                  <c:v>23798.11328018575</c:v>
                </c:pt>
                <c:pt idx="72">
                  <c:v>23764.80218018575</c:v>
                </c:pt>
                <c:pt idx="73">
                  <c:v>23731.49108018574</c:v>
                </c:pt>
                <c:pt idx="74">
                  <c:v>23698.17998018575</c:v>
                </c:pt>
                <c:pt idx="75">
                  <c:v>23664.86888018575</c:v>
                </c:pt>
                <c:pt idx="76">
                  <c:v>23631.55778018574</c:v>
                </c:pt>
                <c:pt idx="77">
                  <c:v>23598.24668018574</c:v>
                </c:pt>
                <c:pt idx="78">
                  <c:v>23564.93558018575</c:v>
                </c:pt>
                <c:pt idx="79">
                  <c:v>23531.62448018575</c:v>
                </c:pt>
                <c:pt idx="80">
                  <c:v>23498.31338018574</c:v>
                </c:pt>
                <c:pt idx="81">
                  <c:v>23465.00228018574</c:v>
                </c:pt>
                <c:pt idx="82">
                  <c:v>23431.69118018575</c:v>
                </c:pt>
                <c:pt idx="83">
                  <c:v>23398.38008018574</c:v>
                </c:pt>
                <c:pt idx="84">
                  <c:v>23365.06898018574</c:v>
                </c:pt>
                <c:pt idx="85">
                  <c:v>23331.75788018575</c:v>
                </c:pt>
                <c:pt idx="86">
                  <c:v>23298.44678018575</c:v>
                </c:pt>
                <c:pt idx="87">
                  <c:v>23265.13568018574</c:v>
                </c:pt>
                <c:pt idx="88">
                  <c:v>23231.82458018574</c:v>
                </c:pt>
                <c:pt idx="89">
                  <c:v>23198.51348018575</c:v>
                </c:pt>
                <c:pt idx="90">
                  <c:v>23165.20238018574</c:v>
                </c:pt>
                <c:pt idx="91">
                  <c:v>23131.89128018574</c:v>
                </c:pt>
                <c:pt idx="92">
                  <c:v>23098.58018018575</c:v>
                </c:pt>
                <c:pt idx="93">
                  <c:v>23065.26908018575</c:v>
                </c:pt>
                <c:pt idx="94">
                  <c:v>23031.95798018574</c:v>
                </c:pt>
                <c:pt idx="95">
                  <c:v>22998.64688018574</c:v>
                </c:pt>
                <c:pt idx="96">
                  <c:v>22965.33578018575</c:v>
                </c:pt>
                <c:pt idx="97">
                  <c:v>22932.02468018574</c:v>
                </c:pt>
                <c:pt idx="98">
                  <c:v>22898.71358018574</c:v>
                </c:pt>
                <c:pt idx="99">
                  <c:v>22865.40248018574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42.57703592459415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2596.66137302178</c:v>
                </c:pt>
                <c:pt idx="51">
                  <c:v>2605.45957302178</c:v>
                </c:pt>
                <c:pt idx="52">
                  <c:v>2614.25777302178</c:v>
                </c:pt>
                <c:pt idx="53">
                  <c:v>2623.05597302178</c:v>
                </c:pt>
                <c:pt idx="54">
                  <c:v>2631.85417302178</c:v>
                </c:pt>
                <c:pt idx="55">
                  <c:v>2640.65237302178</c:v>
                </c:pt>
                <c:pt idx="56">
                  <c:v>2649.45057302178</c:v>
                </c:pt>
                <c:pt idx="57">
                  <c:v>2658.24877302178</c:v>
                </c:pt>
                <c:pt idx="58">
                  <c:v>2667.04697302178</c:v>
                </c:pt>
                <c:pt idx="59">
                  <c:v>2675.84517302178</c:v>
                </c:pt>
                <c:pt idx="60">
                  <c:v>2684.64337302178</c:v>
                </c:pt>
                <c:pt idx="61">
                  <c:v>2693.44157302178</c:v>
                </c:pt>
                <c:pt idx="62">
                  <c:v>2702.23977302178</c:v>
                </c:pt>
                <c:pt idx="63">
                  <c:v>2711.03797302178</c:v>
                </c:pt>
                <c:pt idx="64">
                  <c:v>2719.83617302178</c:v>
                </c:pt>
                <c:pt idx="65">
                  <c:v>2728.63437302178</c:v>
                </c:pt>
                <c:pt idx="66">
                  <c:v>2737.43257302178</c:v>
                </c:pt>
                <c:pt idx="67">
                  <c:v>2746.23077302178</c:v>
                </c:pt>
                <c:pt idx="68">
                  <c:v>2755.02897302178</c:v>
                </c:pt>
                <c:pt idx="69">
                  <c:v>2763.82717302178</c:v>
                </c:pt>
                <c:pt idx="70">
                  <c:v>2772.62537302178</c:v>
                </c:pt>
                <c:pt idx="71">
                  <c:v>2781.42357302178</c:v>
                </c:pt>
                <c:pt idx="72">
                  <c:v>2790.22177302178</c:v>
                </c:pt>
                <c:pt idx="73">
                  <c:v>2799.01997302178</c:v>
                </c:pt>
                <c:pt idx="74">
                  <c:v>2807.81817302178</c:v>
                </c:pt>
                <c:pt idx="75">
                  <c:v>2816.61637302178</c:v>
                </c:pt>
                <c:pt idx="76">
                  <c:v>2825.41457302178</c:v>
                </c:pt>
                <c:pt idx="77">
                  <c:v>2834.21277302178</c:v>
                </c:pt>
                <c:pt idx="78">
                  <c:v>2843.01097302178</c:v>
                </c:pt>
                <c:pt idx="79">
                  <c:v>2851.80917302178</c:v>
                </c:pt>
                <c:pt idx="80">
                  <c:v>2860.60737302178</c:v>
                </c:pt>
                <c:pt idx="81">
                  <c:v>2869.40557302178</c:v>
                </c:pt>
                <c:pt idx="82">
                  <c:v>2878.20377302178</c:v>
                </c:pt>
                <c:pt idx="83">
                  <c:v>2887.00197302178</c:v>
                </c:pt>
                <c:pt idx="84">
                  <c:v>2895.80017302178</c:v>
                </c:pt>
                <c:pt idx="85">
                  <c:v>2904.59837302178</c:v>
                </c:pt>
                <c:pt idx="86">
                  <c:v>2913.39657302178</c:v>
                </c:pt>
                <c:pt idx="87">
                  <c:v>2922.19477302178</c:v>
                </c:pt>
                <c:pt idx="88">
                  <c:v>2930.99297302178</c:v>
                </c:pt>
                <c:pt idx="89">
                  <c:v>2939.79117302178</c:v>
                </c:pt>
                <c:pt idx="90">
                  <c:v>2948.58937302178</c:v>
                </c:pt>
                <c:pt idx="91">
                  <c:v>2957.38757302178</c:v>
                </c:pt>
                <c:pt idx="92">
                  <c:v>2966.18577302178</c:v>
                </c:pt>
                <c:pt idx="93">
                  <c:v>2974.98397302178</c:v>
                </c:pt>
                <c:pt idx="94">
                  <c:v>2983.78217302178</c:v>
                </c:pt>
                <c:pt idx="95">
                  <c:v>2992.58037302178</c:v>
                </c:pt>
                <c:pt idx="96">
                  <c:v>3001.37857302178</c:v>
                </c:pt>
                <c:pt idx="97">
                  <c:v>3010.17677302178</c:v>
                </c:pt>
                <c:pt idx="98">
                  <c:v>3018.97497302178</c:v>
                </c:pt>
                <c:pt idx="99">
                  <c:v>3027.77317302178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2735.931312197936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13984.98693554683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15092.61183784422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370931.8353961825</c:v>
                </c:pt>
                <c:pt idx="51">
                  <c:v>375247.1633961826</c:v>
                </c:pt>
                <c:pt idx="52">
                  <c:v>379562.4913961826</c:v>
                </c:pt>
                <c:pt idx="53">
                  <c:v>383877.8193961826</c:v>
                </c:pt>
                <c:pt idx="54">
                  <c:v>388193.1473961826</c:v>
                </c:pt>
                <c:pt idx="55">
                  <c:v>392508.4753961826</c:v>
                </c:pt>
                <c:pt idx="56">
                  <c:v>396823.8033961826</c:v>
                </c:pt>
                <c:pt idx="57">
                  <c:v>401139.1313961826</c:v>
                </c:pt>
                <c:pt idx="58">
                  <c:v>405454.4593961826</c:v>
                </c:pt>
                <c:pt idx="59">
                  <c:v>409769.7873961826</c:v>
                </c:pt>
                <c:pt idx="60">
                  <c:v>414085.1153961826</c:v>
                </c:pt>
                <c:pt idx="61">
                  <c:v>418400.4433961826</c:v>
                </c:pt>
                <c:pt idx="62">
                  <c:v>422715.7713961826</c:v>
                </c:pt>
                <c:pt idx="63">
                  <c:v>427031.0993961826</c:v>
                </c:pt>
                <c:pt idx="64">
                  <c:v>431346.4273961826</c:v>
                </c:pt>
                <c:pt idx="65">
                  <c:v>435661.7553961826</c:v>
                </c:pt>
                <c:pt idx="66">
                  <c:v>439977.0833961826</c:v>
                </c:pt>
                <c:pt idx="67">
                  <c:v>444292.4113961826</c:v>
                </c:pt>
                <c:pt idx="68">
                  <c:v>448607.7393961826</c:v>
                </c:pt>
                <c:pt idx="69">
                  <c:v>452923.0673961826</c:v>
                </c:pt>
                <c:pt idx="70">
                  <c:v>457238.3953961826</c:v>
                </c:pt>
                <c:pt idx="71">
                  <c:v>461553.7233961826</c:v>
                </c:pt>
                <c:pt idx="72">
                  <c:v>465869.0513961826</c:v>
                </c:pt>
                <c:pt idx="73">
                  <c:v>470184.3793961826</c:v>
                </c:pt>
                <c:pt idx="74">
                  <c:v>474499.7073961826</c:v>
                </c:pt>
                <c:pt idx="75">
                  <c:v>478815.0353961826</c:v>
                </c:pt>
                <c:pt idx="76">
                  <c:v>483130.3633961827</c:v>
                </c:pt>
                <c:pt idx="77">
                  <c:v>487445.6913961826</c:v>
                </c:pt>
                <c:pt idx="78">
                  <c:v>491761.0193961826</c:v>
                </c:pt>
                <c:pt idx="79">
                  <c:v>496076.3473961827</c:v>
                </c:pt>
                <c:pt idx="80">
                  <c:v>500391.6753961826</c:v>
                </c:pt>
                <c:pt idx="81">
                  <c:v>504707.0033961827</c:v>
                </c:pt>
                <c:pt idx="82">
                  <c:v>509022.3313961826</c:v>
                </c:pt>
                <c:pt idx="83">
                  <c:v>513337.6593961826</c:v>
                </c:pt>
                <c:pt idx="84">
                  <c:v>517652.9873961826</c:v>
                </c:pt>
                <c:pt idx="85">
                  <c:v>521968.3153961826</c:v>
                </c:pt>
                <c:pt idx="86">
                  <c:v>526283.6433961827</c:v>
                </c:pt>
                <c:pt idx="87">
                  <c:v>530598.9713961827</c:v>
                </c:pt>
                <c:pt idx="88">
                  <c:v>534914.2993961826</c:v>
                </c:pt>
                <c:pt idx="89">
                  <c:v>539229.6273961826</c:v>
                </c:pt>
                <c:pt idx="90">
                  <c:v>543544.9553961826</c:v>
                </c:pt>
                <c:pt idx="91">
                  <c:v>547860.2833961827</c:v>
                </c:pt>
                <c:pt idx="92">
                  <c:v>552175.6113961827</c:v>
                </c:pt>
                <c:pt idx="93">
                  <c:v>556490.9393961827</c:v>
                </c:pt>
                <c:pt idx="94">
                  <c:v>560806.2673961826</c:v>
                </c:pt>
                <c:pt idx="95">
                  <c:v>565121.5953961827</c:v>
                </c:pt>
                <c:pt idx="96">
                  <c:v>569436.9233961827</c:v>
                </c:pt>
                <c:pt idx="97">
                  <c:v>573752.2513961827</c:v>
                </c:pt>
                <c:pt idx="98">
                  <c:v>578067.5793961827</c:v>
                </c:pt>
                <c:pt idx="99">
                  <c:v>582382.9073961827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5804.027840680862</c:v>
                </c:pt>
                <c:pt idx="39">
                  <c:v>5834.591441737632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11569.7936528289</c:v>
                </c:pt>
                <c:pt idx="51">
                  <c:v>12356.7488528289</c:v>
                </c:pt>
                <c:pt idx="52">
                  <c:v>13143.7040528289</c:v>
                </c:pt>
                <c:pt idx="53">
                  <c:v>13930.6592528289</c:v>
                </c:pt>
                <c:pt idx="54">
                  <c:v>14717.6144528289</c:v>
                </c:pt>
                <c:pt idx="55">
                  <c:v>15504.5696528289</c:v>
                </c:pt>
                <c:pt idx="56">
                  <c:v>16291.5248528289</c:v>
                </c:pt>
                <c:pt idx="57">
                  <c:v>17078.4800528289</c:v>
                </c:pt>
                <c:pt idx="58">
                  <c:v>17865.4352528289</c:v>
                </c:pt>
                <c:pt idx="59">
                  <c:v>18652.3904528289</c:v>
                </c:pt>
                <c:pt idx="60">
                  <c:v>19439.3456528289</c:v>
                </c:pt>
                <c:pt idx="61">
                  <c:v>20226.3008528289</c:v>
                </c:pt>
                <c:pt idx="62">
                  <c:v>21013.2560528289</c:v>
                </c:pt>
                <c:pt idx="63">
                  <c:v>21800.2112528289</c:v>
                </c:pt>
                <c:pt idx="64">
                  <c:v>22587.1664528289</c:v>
                </c:pt>
                <c:pt idx="65">
                  <c:v>23374.1216528289</c:v>
                </c:pt>
                <c:pt idx="66">
                  <c:v>24161.0768528289</c:v>
                </c:pt>
                <c:pt idx="67">
                  <c:v>24948.0320528289</c:v>
                </c:pt>
                <c:pt idx="68">
                  <c:v>25734.9872528289</c:v>
                </c:pt>
                <c:pt idx="69">
                  <c:v>26521.9424528289</c:v>
                </c:pt>
                <c:pt idx="70">
                  <c:v>27308.8976528289</c:v>
                </c:pt>
                <c:pt idx="71">
                  <c:v>28095.8528528289</c:v>
                </c:pt>
                <c:pt idx="72">
                  <c:v>28882.8080528289</c:v>
                </c:pt>
                <c:pt idx="73">
                  <c:v>29669.7632528289</c:v>
                </c:pt>
                <c:pt idx="74">
                  <c:v>30456.7184528289</c:v>
                </c:pt>
                <c:pt idx="75">
                  <c:v>31243.6736528289</c:v>
                </c:pt>
                <c:pt idx="76">
                  <c:v>32030.6288528289</c:v>
                </c:pt>
                <c:pt idx="77">
                  <c:v>32817.5840528289</c:v>
                </c:pt>
                <c:pt idx="78">
                  <c:v>33604.5392528289</c:v>
                </c:pt>
                <c:pt idx="79">
                  <c:v>34391.4944528289</c:v>
                </c:pt>
                <c:pt idx="80">
                  <c:v>35178.4496528289</c:v>
                </c:pt>
                <c:pt idx="81">
                  <c:v>35965.4048528289</c:v>
                </c:pt>
                <c:pt idx="82">
                  <c:v>36752.3600528289</c:v>
                </c:pt>
                <c:pt idx="83">
                  <c:v>37539.3152528289</c:v>
                </c:pt>
                <c:pt idx="84">
                  <c:v>38326.2704528289</c:v>
                </c:pt>
                <c:pt idx="85">
                  <c:v>39113.2256528289</c:v>
                </c:pt>
                <c:pt idx="86">
                  <c:v>39900.1808528289</c:v>
                </c:pt>
                <c:pt idx="87">
                  <c:v>40687.1360528289</c:v>
                </c:pt>
                <c:pt idx="88">
                  <c:v>41474.0912528289</c:v>
                </c:pt>
                <c:pt idx="89">
                  <c:v>42261.0464528289</c:v>
                </c:pt>
                <c:pt idx="90">
                  <c:v>43048.0016528289</c:v>
                </c:pt>
                <c:pt idx="91">
                  <c:v>43834.9568528289</c:v>
                </c:pt>
                <c:pt idx="92">
                  <c:v>44621.9120528289</c:v>
                </c:pt>
                <c:pt idx="93">
                  <c:v>45408.8672528289</c:v>
                </c:pt>
                <c:pt idx="94">
                  <c:v>46195.8224528289</c:v>
                </c:pt>
                <c:pt idx="95">
                  <c:v>46982.7776528289</c:v>
                </c:pt>
                <c:pt idx="96">
                  <c:v>47769.7328528289</c:v>
                </c:pt>
                <c:pt idx="97">
                  <c:v>48556.6880528289</c:v>
                </c:pt>
                <c:pt idx="98">
                  <c:v>49343.6432528289</c:v>
                </c:pt>
                <c:pt idx="99">
                  <c:v>50130.5984528289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77.02027466306357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436.4482230906936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590.4887724168207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949.9167208444508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1206.650969721329</c:v>
                </c:pt>
                <c:pt idx="49">
                  <c:v>1257.997819496705</c:v>
                </c:pt>
                <c:pt idx="50">
                  <c:v>25918.14118678935</c:v>
                </c:pt>
                <c:pt idx="51">
                  <c:v>25957.47008678936</c:v>
                </c:pt>
                <c:pt idx="52">
                  <c:v>25996.79898678936</c:v>
                </c:pt>
                <c:pt idx="53">
                  <c:v>26036.12788678936</c:v>
                </c:pt>
                <c:pt idx="54">
                  <c:v>26075.45678678935</c:v>
                </c:pt>
                <c:pt idx="55">
                  <c:v>26114.78568678935</c:v>
                </c:pt>
                <c:pt idx="56">
                  <c:v>26154.11458678935</c:v>
                </c:pt>
                <c:pt idx="57">
                  <c:v>26193.44348678935</c:v>
                </c:pt>
                <c:pt idx="58">
                  <c:v>26232.77238678935</c:v>
                </c:pt>
                <c:pt idx="59">
                  <c:v>26272.10128678936</c:v>
                </c:pt>
                <c:pt idx="60">
                  <c:v>26311.43018678936</c:v>
                </c:pt>
                <c:pt idx="61">
                  <c:v>26350.75908678935</c:v>
                </c:pt>
                <c:pt idx="62">
                  <c:v>26390.08798678935</c:v>
                </c:pt>
                <c:pt idx="63">
                  <c:v>26429.41688678935</c:v>
                </c:pt>
                <c:pt idx="64">
                  <c:v>26468.74578678935</c:v>
                </c:pt>
                <c:pt idx="65">
                  <c:v>26508.07468678935</c:v>
                </c:pt>
                <c:pt idx="66">
                  <c:v>26547.40358678935</c:v>
                </c:pt>
                <c:pt idx="67">
                  <c:v>26586.73248678935</c:v>
                </c:pt>
                <c:pt idx="68">
                  <c:v>26626.06138678936</c:v>
                </c:pt>
                <c:pt idx="69">
                  <c:v>26665.39028678936</c:v>
                </c:pt>
                <c:pt idx="70">
                  <c:v>26704.71918678935</c:v>
                </c:pt>
                <c:pt idx="71">
                  <c:v>26744.04808678935</c:v>
                </c:pt>
                <c:pt idx="72">
                  <c:v>26783.37698678935</c:v>
                </c:pt>
                <c:pt idx="73">
                  <c:v>26822.70588678935</c:v>
                </c:pt>
                <c:pt idx="74">
                  <c:v>26862.03478678935</c:v>
                </c:pt>
                <c:pt idx="75">
                  <c:v>26901.36368678935</c:v>
                </c:pt>
                <c:pt idx="76">
                  <c:v>26940.69258678936</c:v>
                </c:pt>
                <c:pt idx="77">
                  <c:v>26980.02148678935</c:v>
                </c:pt>
                <c:pt idx="78">
                  <c:v>27019.35038678935</c:v>
                </c:pt>
                <c:pt idx="79">
                  <c:v>27058.67928678935</c:v>
                </c:pt>
                <c:pt idx="80">
                  <c:v>27098.00818678935</c:v>
                </c:pt>
                <c:pt idx="81">
                  <c:v>27137.33708678935</c:v>
                </c:pt>
                <c:pt idx="82">
                  <c:v>27176.66598678935</c:v>
                </c:pt>
                <c:pt idx="83">
                  <c:v>27215.99488678935</c:v>
                </c:pt>
                <c:pt idx="84">
                  <c:v>27255.32378678935</c:v>
                </c:pt>
                <c:pt idx="85">
                  <c:v>27294.65268678936</c:v>
                </c:pt>
                <c:pt idx="86">
                  <c:v>27333.98158678935</c:v>
                </c:pt>
                <c:pt idx="87">
                  <c:v>27373.31048678935</c:v>
                </c:pt>
                <c:pt idx="88">
                  <c:v>27412.63938678935</c:v>
                </c:pt>
                <c:pt idx="89">
                  <c:v>27451.96828678935</c:v>
                </c:pt>
                <c:pt idx="90">
                  <c:v>27491.29718678935</c:v>
                </c:pt>
                <c:pt idx="91">
                  <c:v>27530.62608678935</c:v>
                </c:pt>
                <c:pt idx="92">
                  <c:v>27569.95498678935</c:v>
                </c:pt>
                <c:pt idx="93">
                  <c:v>27609.28388678935</c:v>
                </c:pt>
                <c:pt idx="94">
                  <c:v>27648.61278678935</c:v>
                </c:pt>
                <c:pt idx="95">
                  <c:v>27687.94168678935</c:v>
                </c:pt>
                <c:pt idx="96">
                  <c:v>27727.27058678935</c:v>
                </c:pt>
                <c:pt idx="97">
                  <c:v>27766.59948678935</c:v>
                </c:pt>
                <c:pt idx="98">
                  <c:v>27805.92838678935</c:v>
                </c:pt>
                <c:pt idx="99">
                  <c:v>27845.25728678935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14688.78478510812</c:v>
                </c:pt>
                <c:pt idx="51">
                  <c:v>14858.61408510812</c:v>
                </c:pt>
                <c:pt idx="52">
                  <c:v>15028.44338510812</c:v>
                </c:pt>
                <c:pt idx="53">
                  <c:v>15198.27268510812</c:v>
                </c:pt>
                <c:pt idx="54">
                  <c:v>15368.10198510812</c:v>
                </c:pt>
                <c:pt idx="55">
                  <c:v>15537.93128510812</c:v>
                </c:pt>
                <c:pt idx="56">
                  <c:v>15707.76058510812</c:v>
                </c:pt>
                <c:pt idx="57">
                  <c:v>15877.58988510812</c:v>
                </c:pt>
                <c:pt idx="58">
                  <c:v>16047.41918510812</c:v>
                </c:pt>
                <c:pt idx="59">
                  <c:v>16217.24848510812</c:v>
                </c:pt>
                <c:pt idx="60">
                  <c:v>16387.07778510812</c:v>
                </c:pt>
                <c:pt idx="61">
                  <c:v>16556.90708510812</c:v>
                </c:pt>
                <c:pt idx="62">
                  <c:v>16726.73638510812</c:v>
                </c:pt>
                <c:pt idx="63">
                  <c:v>16896.56568510812</c:v>
                </c:pt>
                <c:pt idx="64">
                  <c:v>17066.39498510812</c:v>
                </c:pt>
                <c:pt idx="65">
                  <c:v>17236.22428510812</c:v>
                </c:pt>
                <c:pt idx="66">
                  <c:v>17406.05358510812</c:v>
                </c:pt>
                <c:pt idx="67">
                  <c:v>17575.88288510812</c:v>
                </c:pt>
                <c:pt idx="68">
                  <c:v>17745.71218510812</c:v>
                </c:pt>
                <c:pt idx="69">
                  <c:v>17915.54148510812</c:v>
                </c:pt>
                <c:pt idx="70">
                  <c:v>18085.37078510812</c:v>
                </c:pt>
                <c:pt idx="71">
                  <c:v>18255.20008510812</c:v>
                </c:pt>
                <c:pt idx="72">
                  <c:v>18425.02938510812</c:v>
                </c:pt>
                <c:pt idx="73">
                  <c:v>18594.85868510812</c:v>
                </c:pt>
                <c:pt idx="74">
                  <c:v>18764.68798510812</c:v>
                </c:pt>
                <c:pt idx="75">
                  <c:v>18934.51728510812</c:v>
                </c:pt>
                <c:pt idx="76">
                  <c:v>19104.34658510812</c:v>
                </c:pt>
                <c:pt idx="77">
                  <c:v>19274.17588510812</c:v>
                </c:pt>
                <c:pt idx="78">
                  <c:v>19444.00518510812</c:v>
                </c:pt>
                <c:pt idx="79">
                  <c:v>19613.83448510812</c:v>
                </c:pt>
                <c:pt idx="80">
                  <c:v>19783.66378510812</c:v>
                </c:pt>
                <c:pt idx="81">
                  <c:v>19953.49308510811</c:v>
                </c:pt>
                <c:pt idx="82">
                  <c:v>20123.32238510812</c:v>
                </c:pt>
                <c:pt idx="83">
                  <c:v>20293.15168510812</c:v>
                </c:pt>
                <c:pt idx="84">
                  <c:v>20462.98098510811</c:v>
                </c:pt>
                <c:pt idx="85">
                  <c:v>20632.81028510812</c:v>
                </c:pt>
                <c:pt idx="86">
                  <c:v>20802.63958510812</c:v>
                </c:pt>
                <c:pt idx="87">
                  <c:v>20972.46888510811</c:v>
                </c:pt>
                <c:pt idx="88">
                  <c:v>21142.29818510811</c:v>
                </c:pt>
                <c:pt idx="89">
                  <c:v>21312.12748510811</c:v>
                </c:pt>
                <c:pt idx="90">
                  <c:v>21481.95678510811</c:v>
                </c:pt>
                <c:pt idx="91">
                  <c:v>21651.78608510811</c:v>
                </c:pt>
                <c:pt idx="92">
                  <c:v>21821.61538510811</c:v>
                </c:pt>
                <c:pt idx="93">
                  <c:v>21991.44468510811</c:v>
                </c:pt>
                <c:pt idx="94">
                  <c:v>22161.27398510811</c:v>
                </c:pt>
                <c:pt idx="95">
                  <c:v>22331.10328510811</c:v>
                </c:pt>
                <c:pt idx="96">
                  <c:v>22500.93258510812</c:v>
                </c:pt>
                <c:pt idx="97">
                  <c:v>22670.76188510811</c:v>
                </c:pt>
                <c:pt idx="98">
                  <c:v>22840.59118510811</c:v>
                </c:pt>
                <c:pt idx="99">
                  <c:v>23010.42048510811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4217.776945834434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64674.18741697339</c:v>
                </c:pt>
                <c:pt idx="51">
                  <c:v>64651.3441169734</c:v>
                </c:pt>
                <c:pt idx="52">
                  <c:v>64628.5008169734</c:v>
                </c:pt>
                <c:pt idx="53">
                  <c:v>64605.6575169734</c:v>
                </c:pt>
                <c:pt idx="54">
                  <c:v>64582.8142169734</c:v>
                </c:pt>
                <c:pt idx="55">
                  <c:v>64559.9709169734</c:v>
                </c:pt>
                <c:pt idx="56">
                  <c:v>64537.12761697339</c:v>
                </c:pt>
                <c:pt idx="57">
                  <c:v>64514.2843169734</c:v>
                </c:pt>
                <c:pt idx="58">
                  <c:v>64491.4410169734</c:v>
                </c:pt>
                <c:pt idx="59">
                  <c:v>64468.5977169734</c:v>
                </c:pt>
                <c:pt idx="60">
                  <c:v>64445.7544169734</c:v>
                </c:pt>
                <c:pt idx="61">
                  <c:v>64422.9111169734</c:v>
                </c:pt>
                <c:pt idx="62">
                  <c:v>64400.06781697339</c:v>
                </c:pt>
                <c:pt idx="63">
                  <c:v>64377.22451697339</c:v>
                </c:pt>
                <c:pt idx="64">
                  <c:v>64354.3812169734</c:v>
                </c:pt>
                <c:pt idx="65">
                  <c:v>64331.53791697339</c:v>
                </c:pt>
                <c:pt idx="66">
                  <c:v>64308.69461697339</c:v>
                </c:pt>
                <c:pt idx="67">
                  <c:v>64285.8513169734</c:v>
                </c:pt>
                <c:pt idx="68">
                  <c:v>64263.0080169734</c:v>
                </c:pt>
                <c:pt idx="69">
                  <c:v>64240.16471697339</c:v>
                </c:pt>
                <c:pt idx="70">
                  <c:v>64217.32141697339</c:v>
                </c:pt>
                <c:pt idx="71">
                  <c:v>64194.4781169734</c:v>
                </c:pt>
                <c:pt idx="72">
                  <c:v>64171.6348169734</c:v>
                </c:pt>
                <c:pt idx="73">
                  <c:v>64148.79151697339</c:v>
                </c:pt>
                <c:pt idx="74">
                  <c:v>64125.9482169734</c:v>
                </c:pt>
                <c:pt idx="75">
                  <c:v>64103.1049169734</c:v>
                </c:pt>
                <c:pt idx="76">
                  <c:v>64080.2616169734</c:v>
                </c:pt>
                <c:pt idx="77">
                  <c:v>64057.4183169734</c:v>
                </c:pt>
                <c:pt idx="78">
                  <c:v>64034.57501697339</c:v>
                </c:pt>
                <c:pt idx="79">
                  <c:v>64011.73171697339</c:v>
                </c:pt>
                <c:pt idx="80">
                  <c:v>63988.8884169734</c:v>
                </c:pt>
                <c:pt idx="81">
                  <c:v>63966.04511697339</c:v>
                </c:pt>
                <c:pt idx="82">
                  <c:v>63943.20181697339</c:v>
                </c:pt>
                <c:pt idx="83">
                  <c:v>63920.3585169734</c:v>
                </c:pt>
                <c:pt idx="84">
                  <c:v>63897.5152169734</c:v>
                </c:pt>
                <c:pt idx="85">
                  <c:v>63874.67191697339</c:v>
                </c:pt>
                <c:pt idx="86">
                  <c:v>63851.8286169734</c:v>
                </c:pt>
                <c:pt idx="87">
                  <c:v>63828.9853169734</c:v>
                </c:pt>
                <c:pt idx="88">
                  <c:v>63806.1420169734</c:v>
                </c:pt>
                <c:pt idx="89">
                  <c:v>63783.2987169734</c:v>
                </c:pt>
                <c:pt idx="90">
                  <c:v>63760.4554169734</c:v>
                </c:pt>
                <c:pt idx="91">
                  <c:v>63737.6121169734</c:v>
                </c:pt>
                <c:pt idx="92">
                  <c:v>63714.7688169734</c:v>
                </c:pt>
                <c:pt idx="93">
                  <c:v>63691.9255169734</c:v>
                </c:pt>
                <c:pt idx="94">
                  <c:v>63669.0822169734</c:v>
                </c:pt>
                <c:pt idx="95">
                  <c:v>63646.23891697339</c:v>
                </c:pt>
                <c:pt idx="96">
                  <c:v>63623.39561697339</c:v>
                </c:pt>
                <c:pt idx="97">
                  <c:v>63600.5523169734</c:v>
                </c:pt>
                <c:pt idx="98">
                  <c:v>63577.70901697339</c:v>
                </c:pt>
                <c:pt idx="99">
                  <c:v>63554.86571697339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711928"/>
        <c:axId val="18177176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52984.3889482604</c:v>
                </c:pt>
                <c:pt idx="1">
                  <c:v>52984.3889482604</c:v>
                </c:pt>
                <c:pt idx="2">
                  <c:v>52984.3889482604</c:v>
                </c:pt>
                <c:pt idx="3">
                  <c:v>52984.3889482604</c:v>
                </c:pt>
                <c:pt idx="4">
                  <c:v>52984.3889482604</c:v>
                </c:pt>
                <c:pt idx="5">
                  <c:v>52984.3889482604</c:v>
                </c:pt>
                <c:pt idx="6">
                  <c:v>52984.3889482604</c:v>
                </c:pt>
                <c:pt idx="7">
                  <c:v>52984.3889482604</c:v>
                </c:pt>
                <c:pt idx="8">
                  <c:v>52984.3889482604</c:v>
                </c:pt>
                <c:pt idx="9">
                  <c:v>52984.3889482604</c:v>
                </c:pt>
                <c:pt idx="10">
                  <c:v>52984.3889482604</c:v>
                </c:pt>
                <c:pt idx="11">
                  <c:v>52984.3889482604</c:v>
                </c:pt>
                <c:pt idx="12">
                  <c:v>52984.3889482604</c:v>
                </c:pt>
                <c:pt idx="13">
                  <c:v>52984.3889482604</c:v>
                </c:pt>
                <c:pt idx="14">
                  <c:v>52984.3889482604</c:v>
                </c:pt>
                <c:pt idx="15">
                  <c:v>52984.3889482604</c:v>
                </c:pt>
                <c:pt idx="16">
                  <c:v>52984.3889482604</c:v>
                </c:pt>
                <c:pt idx="17">
                  <c:v>52984.3889482604</c:v>
                </c:pt>
                <c:pt idx="18">
                  <c:v>52984.3889482604</c:v>
                </c:pt>
                <c:pt idx="19">
                  <c:v>52984.3889482604</c:v>
                </c:pt>
                <c:pt idx="20">
                  <c:v>52984.3889482604</c:v>
                </c:pt>
                <c:pt idx="21">
                  <c:v>52984.3889482604</c:v>
                </c:pt>
                <c:pt idx="22">
                  <c:v>52984.3889482604</c:v>
                </c:pt>
                <c:pt idx="23">
                  <c:v>52984.3889482604</c:v>
                </c:pt>
                <c:pt idx="24">
                  <c:v>52984.3889482604</c:v>
                </c:pt>
                <c:pt idx="25">
                  <c:v>53339.80860378837</c:v>
                </c:pt>
                <c:pt idx="26">
                  <c:v>54050.64791484432</c:v>
                </c:pt>
                <c:pt idx="27">
                  <c:v>54761.48722590027</c:v>
                </c:pt>
                <c:pt idx="28">
                  <c:v>55472.3265369562</c:v>
                </c:pt>
                <c:pt idx="29">
                  <c:v>56183.16584801215</c:v>
                </c:pt>
                <c:pt idx="30">
                  <c:v>56894.00515906809</c:v>
                </c:pt>
                <c:pt idx="31">
                  <c:v>57604.84447012402</c:v>
                </c:pt>
                <c:pt idx="32">
                  <c:v>58315.68378117998</c:v>
                </c:pt>
                <c:pt idx="33">
                  <c:v>59026.52309223593</c:v>
                </c:pt>
                <c:pt idx="34">
                  <c:v>59737.36240329187</c:v>
                </c:pt>
                <c:pt idx="35">
                  <c:v>60448.20171434781</c:v>
                </c:pt>
                <c:pt idx="36">
                  <c:v>61159.04102540375</c:v>
                </c:pt>
                <c:pt idx="37">
                  <c:v>61869.88033645968</c:v>
                </c:pt>
                <c:pt idx="38">
                  <c:v>62580.71964751564</c:v>
                </c:pt>
                <c:pt idx="39">
                  <c:v>63291.55895857157</c:v>
                </c:pt>
                <c:pt idx="40">
                  <c:v>64002.39826962752</c:v>
                </c:pt>
                <c:pt idx="41">
                  <c:v>64713.23758068347</c:v>
                </c:pt>
                <c:pt idx="42">
                  <c:v>65424.07689173941</c:v>
                </c:pt>
                <c:pt idx="43">
                  <c:v>66134.91620279536</c:v>
                </c:pt>
                <c:pt idx="44">
                  <c:v>66845.7555138513</c:v>
                </c:pt>
                <c:pt idx="45">
                  <c:v>67556.59482490723</c:v>
                </c:pt>
                <c:pt idx="46">
                  <c:v>68267.43413596318</c:v>
                </c:pt>
                <c:pt idx="47">
                  <c:v>68978.27344701914</c:v>
                </c:pt>
                <c:pt idx="48">
                  <c:v>69689.11275807506</c:v>
                </c:pt>
                <c:pt idx="49">
                  <c:v>70399.95206913101</c:v>
                </c:pt>
                <c:pt idx="50">
                  <c:v>552502.5151279378</c:v>
                </c:pt>
                <c:pt idx="51">
                  <c:v>557771.3989279378</c:v>
                </c:pt>
                <c:pt idx="52">
                  <c:v>563040.282727938</c:v>
                </c:pt>
                <c:pt idx="53">
                  <c:v>568309.166527938</c:v>
                </c:pt>
                <c:pt idx="54">
                  <c:v>573578.0503279378</c:v>
                </c:pt>
                <c:pt idx="55">
                  <c:v>578846.9341279378</c:v>
                </c:pt>
                <c:pt idx="56">
                  <c:v>584115.8179279378</c:v>
                </c:pt>
                <c:pt idx="57">
                  <c:v>589384.701727938</c:v>
                </c:pt>
                <c:pt idx="58">
                  <c:v>594653.5855279378</c:v>
                </c:pt>
                <c:pt idx="59">
                  <c:v>599922.469327938</c:v>
                </c:pt>
                <c:pt idx="60">
                  <c:v>605191.3531279378</c:v>
                </c:pt>
                <c:pt idx="61">
                  <c:v>610460.2369279378</c:v>
                </c:pt>
                <c:pt idx="62">
                  <c:v>615729.120727938</c:v>
                </c:pt>
                <c:pt idx="63">
                  <c:v>620998.0045279377</c:v>
                </c:pt>
                <c:pt idx="64">
                  <c:v>626266.888327938</c:v>
                </c:pt>
                <c:pt idx="65">
                  <c:v>631535.7721279379</c:v>
                </c:pt>
                <c:pt idx="66">
                  <c:v>636804.655927938</c:v>
                </c:pt>
                <c:pt idx="67">
                  <c:v>642073.5397279378</c:v>
                </c:pt>
                <c:pt idx="68">
                  <c:v>647342.4235279378</c:v>
                </c:pt>
                <c:pt idx="69">
                  <c:v>652611.307327938</c:v>
                </c:pt>
                <c:pt idx="70">
                  <c:v>657880.1911279378</c:v>
                </c:pt>
                <c:pt idx="71">
                  <c:v>663149.074927938</c:v>
                </c:pt>
                <c:pt idx="72">
                  <c:v>668417.9587279378</c:v>
                </c:pt>
                <c:pt idx="73">
                  <c:v>673686.8425279378</c:v>
                </c:pt>
                <c:pt idx="74">
                  <c:v>678955.726327938</c:v>
                </c:pt>
                <c:pt idx="75">
                  <c:v>684224.610127938</c:v>
                </c:pt>
                <c:pt idx="76">
                  <c:v>689493.493927938</c:v>
                </c:pt>
                <c:pt idx="77">
                  <c:v>694762.3777279377</c:v>
                </c:pt>
                <c:pt idx="78">
                  <c:v>700031.261527938</c:v>
                </c:pt>
                <c:pt idx="79">
                  <c:v>705300.145327938</c:v>
                </c:pt>
                <c:pt idx="80">
                  <c:v>710569.0291279378</c:v>
                </c:pt>
                <c:pt idx="81">
                  <c:v>715837.912927938</c:v>
                </c:pt>
                <c:pt idx="82">
                  <c:v>721106.796727938</c:v>
                </c:pt>
                <c:pt idx="83">
                  <c:v>726375.680527938</c:v>
                </c:pt>
                <c:pt idx="84">
                  <c:v>731644.5643279377</c:v>
                </c:pt>
                <c:pt idx="85">
                  <c:v>736913.448127938</c:v>
                </c:pt>
                <c:pt idx="86">
                  <c:v>742182.331927938</c:v>
                </c:pt>
                <c:pt idx="87">
                  <c:v>747451.2157279378</c:v>
                </c:pt>
                <c:pt idx="88">
                  <c:v>752720.099527938</c:v>
                </c:pt>
                <c:pt idx="89">
                  <c:v>757988.9833279378</c:v>
                </c:pt>
                <c:pt idx="90">
                  <c:v>763257.8671279378</c:v>
                </c:pt>
                <c:pt idx="91">
                  <c:v>768526.7509279377</c:v>
                </c:pt>
                <c:pt idx="92">
                  <c:v>773795.634727938</c:v>
                </c:pt>
                <c:pt idx="93">
                  <c:v>779064.518527938</c:v>
                </c:pt>
                <c:pt idx="94">
                  <c:v>784333.4023279378</c:v>
                </c:pt>
                <c:pt idx="95">
                  <c:v>789602.286127938</c:v>
                </c:pt>
                <c:pt idx="96">
                  <c:v>794871.169927938</c:v>
                </c:pt>
                <c:pt idx="97">
                  <c:v>800140.0537279378</c:v>
                </c:pt>
                <c:pt idx="98">
                  <c:v>805408.937527938</c:v>
                </c:pt>
                <c:pt idx="99">
                  <c:v>810677.821327938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711928"/>
        <c:axId val="1817717672"/>
      </c:lineChart>
      <c:catAx>
        <c:axId val="181771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7717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77176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77119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0.0900970161892901</c:v>
                </c:pt>
                <c:pt idx="1">
                  <c:v>0.018019403237858</c:v>
                </c:pt>
                <c:pt idx="2" formatCode="0.0%">
                  <c:v>0.018019403237858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0.0259393897882939</c:v>
                </c:pt>
                <c:pt idx="2" formatCode="0.0%">
                  <c:v>0.0259393897882939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0.0610383821917808</c:v>
                </c:pt>
                <c:pt idx="2" formatCode="0.0%">
                  <c:v>0.0639330545230965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0.00585004931506849</c:v>
                </c:pt>
                <c:pt idx="2" formatCode="0.0%">
                  <c:v>0.0058093803649591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0.0120191922291407</c:v>
                </c:pt>
                <c:pt idx="2" formatCode="0.0%">
                  <c:v>0.0120191922291407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0.00469255292652553</c:v>
                </c:pt>
                <c:pt idx="1">
                  <c:v>0.000938510585305106</c:v>
                </c:pt>
                <c:pt idx="2" formatCode="0.0%">
                  <c:v>0.00101027932079227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0.0142340772104608</c:v>
                </c:pt>
                <c:pt idx="1">
                  <c:v>0.00284681544209215</c:v>
                </c:pt>
                <c:pt idx="2" formatCode="0.0%">
                  <c:v>0.00284681544209215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0.0089158505603985</c:v>
                </c:pt>
                <c:pt idx="1">
                  <c:v>0.0017831701120797</c:v>
                </c:pt>
                <c:pt idx="2" formatCode="0.0%">
                  <c:v>0.0017831701120797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0.0138868282938979</c:v>
                </c:pt>
                <c:pt idx="2" formatCode="0.0%">
                  <c:v>0.0138868282938979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0.0533509476194363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0.323045859526775</c:v>
                </c:pt>
                <c:pt idx="1">
                  <c:v>0.323045859526775</c:v>
                </c:pt>
                <c:pt idx="2" formatCode="0.0%">
                  <c:v>0.320545865432784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0.581563726027397</c:v>
                </c:pt>
                <c:pt idx="1">
                  <c:v>0.20250917755518</c:v>
                </c:pt>
                <c:pt idx="2" formatCode="0.0%">
                  <c:v>0.472522340302236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518072"/>
        <c:axId val="1812286200"/>
      </c:barChart>
      <c:catAx>
        <c:axId val="181351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2286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228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518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0.0184534643835616</c:v>
                </c:pt>
                <c:pt idx="2" formatCode="0.0%">
                  <c:v>0.0184534643835616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0.00413639850560398</c:v>
                </c:pt>
                <c:pt idx="2" formatCode="0.0%">
                  <c:v>0.00413639850560398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0.00707011307596513</c:v>
                </c:pt>
                <c:pt idx="2" formatCode="0.0%">
                  <c:v>0.00707011307596513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0.00528303250311332</c:v>
                </c:pt>
                <c:pt idx="2" formatCode="0.0%">
                  <c:v>0.00528303250311332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0.000103483960688081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0.190172298256538</c:v>
                </c:pt>
                <c:pt idx="1">
                  <c:v>0.190172298256538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0.71161696139477</c:v>
                </c:pt>
                <c:pt idx="1">
                  <c:v>0.370627469761444</c:v>
                </c:pt>
                <c:pt idx="2" formatCode="0.0%">
                  <c:v>0.64848037046505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040232"/>
        <c:axId val="1815043560"/>
      </c:barChart>
      <c:catAx>
        <c:axId val="181504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5043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043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5040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0.0094502801992528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0.104096465753425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0.0283638754669987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0.0530258480697385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0.0115723569115816</c:v>
                </c:pt>
                <c:pt idx="1">
                  <c:v>0.0115723569115816</c:v>
                </c:pt>
                <c:pt idx="2">
                  <c:v>0.0115723569115816</c:v>
                </c:pt>
                <c:pt idx="3">
                  <c:v>0.0115723569115816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0.000410702388786805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0.191949339839101</c:v>
                </c:pt>
                <c:pt idx="1">
                  <c:v>0.191949339839101</c:v>
                </c:pt>
                <c:pt idx="2">
                  <c:v>0.191949339839101</c:v>
                </c:pt>
                <c:pt idx="3">
                  <c:v>0.191949339839101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0.47326833967027</c:v>
                </c:pt>
                <c:pt idx="1">
                  <c:v>0.692087862293765</c:v>
                </c:pt>
                <c:pt idx="2">
                  <c:v>0.692087862293765</c:v>
                </c:pt>
                <c:pt idx="3">
                  <c:v>0.682226879705725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315704"/>
        <c:axId val="1814312312"/>
      </c:barChart>
      <c:catAx>
        <c:axId val="18143157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3123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4312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31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0.0738138575342466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0.0165455940224159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0.0282804523038605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0.00528303250311332</c:v>
                </c:pt>
                <c:pt idx="1">
                  <c:v>0.00528303250311332</c:v>
                </c:pt>
                <c:pt idx="2">
                  <c:v>0.00528303250311332</c:v>
                </c:pt>
                <c:pt idx="3">
                  <c:v>0.00528303250311332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-0.316499453305441</c:v>
                </c:pt>
                <c:pt idx="1">
                  <c:v>-0.456585164633061</c:v>
                </c:pt>
                <c:pt idx="2">
                  <c:v>-0.456585164633061</c:v>
                </c:pt>
                <c:pt idx="3">
                  <c:v>-0.456585164633061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208440"/>
        <c:axId val="1814205048"/>
      </c:barChart>
      <c:catAx>
        <c:axId val="18142084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2050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4205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208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0.0102109951681195</c:v>
                </c:pt>
                <c:pt idx="1">
                  <c:v>0.0102109951681195</c:v>
                </c:pt>
                <c:pt idx="2">
                  <c:v>0.0198213435616438</c:v>
                </c:pt>
                <c:pt idx="3">
                  <c:v>0.0198213435616438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0.0432323163138232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0.141949726027397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0.0283638754669987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0.0111943457036115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0.000838402789539228</c:v>
                </c:pt>
                <c:pt idx="3">
                  <c:v>0.000412944657534246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0.00474469240348692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0.005943900373599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0.0115723569115816</c:v>
                </c:pt>
                <c:pt idx="1">
                  <c:v>0.0115723569115816</c:v>
                </c:pt>
                <c:pt idx="2">
                  <c:v>0.0115723569115816</c:v>
                </c:pt>
                <c:pt idx="3">
                  <c:v>0.0115723569115816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0.0445104872965577</c:v>
                </c:pt>
                <c:pt idx="1">
                  <c:v>0.0267123461674343</c:v>
                </c:pt>
                <c:pt idx="2">
                  <c:v>0.035611416731996</c:v>
                </c:pt>
                <c:pt idx="3">
                  <c:v>0.0445104872965577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0.226841020398244</c:v>
                </c:pt>
                <c:pt idx="1">
                  <c:v>0.226841020398244</c:v>
                </c:pt>
                <c:pt idx="2">
                  <c:v>0.226841020398244</c:v>
                </c:pt>
                <c:pt idx="3">
                  <c:v>0.226841020398244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0.475265635527112</c:v>
                </c:pt>
                <c:pt idx="1">
                  <c:v>0.706705849217464</c:v>
                </c:pt>
                <c:pt idx="2">
                  <c:v>0.693301927843437</c:v>
                </c:pt>
                <c:pt idx="3">
                  <c:v>0.641595999097057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097560"/>
        <c:axId val="1814094168"/>
      </c:barChart>
      <c:catAx>
        <c:axId val="18140975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0941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4094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097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0.0122531942017435</c:v>
                </c:pt>
                <c:pt idx="1">
                  <c:v>0.0122531942017435</c:v>
                </c:pt>
                <c:pt idx="2">
                  <c:v>0.0237856122739726</c:v>
                </c:pt>
                <c:pt idx="3">
                  <c:v>0.0237856122739726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0.103757559153176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0.255732218092386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0.0232375214598364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0.0480767689165629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0.00270754857972329</c:v>
                </c:pt>
                <c:pt idx="3">
                  <c:v>0.0013335687034458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0.0113872617683686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0.0071326804483188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0.0138868282938979</c:v>
                </c:pt>
                <c:pt idx="1">
                  <c:v>0.0138868282938979</c:v>
                </c:pt>
                <c:pt idx="2">
                  <c:v>0.0138868282938979</c:v>
                </c:pt>
                <c:pt idx="3">
                  <c:v>0.0138868282938979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0.320545865432784</c:v>
                </c:pt>
                <c:pt idx="1">
                  <c:v>0.320545865432784</c:v>
                </c:pt>
                <c:pt idx="2">
                  <c:v>0.320545865432784</c:v>
                </c:pt>
                <c:pt idx="3">
                  <c:v>0.320545865432784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0.228196060881651</c:v>
                </c:pt>
                <c:pt idx="1">
                  <c:v>0.59283048400382</c:v>
                </c:pt>
                <c:pt idx="2">
                  <c:v>0.585723197800186</c:v>
                </c:pt>
                <c:pt idx="3">
                  <c:v>0.483339618523288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532744"/>
        <c:axId val="1815536120"/>
      </c:barChart>
      <c:catAx>
        <c:axId val="18155327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5361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553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532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0.0344178406025485</c:v>
                </c:pt>
                <c:pt idx="2">
                  <c:v>0.0344178406025485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0.00524210187638816</c:v>
                </c:pt>
                <c:pt idx="2">
                  <c:v>0.00524210187638816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0.0169441676812546</c:v>
                </c:pt>
                <c:pt idx="2">
                  <c:v>0.0181857408968724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0.0379796608083207</c:v>
                </c:pt>
                <c:pt idx="2">
                  <c:v>0.0379796608083207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0.112071130254061</c:v>
                </c:pt>
                <c:pt idx="2">
                  <c:v>0.112071130254061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0.0735922537003645</c:v>
                </c:pt>
                <c:pt idx="2">
                  <c:v>0.0779061945342905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0.0177913760653174</c:v>
                </c:pt>
                <c:pt idx="2">
                  <c:v>0.0177913760653174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0.528999782633796</c:v>
                </c:pt>
                <c:pt idx="2">
                  <c:v>0.528999782633796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0.0148526219830998</c:v>
                </c:pt>
                <c:pt idx="2">
                  <c:v>0.0148526219830998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0.0896569042032489</c:v>
                </c:pt>
                <c:pt idx="2">
                  <c:v>0.0896569042032489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724040"/>
        <c:axId val="1815727096"/>
      </c:barChart>
      <c:catAx>
        <c:axId val="181572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27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72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24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  <sheetName val="zaslc_baseline.xlsx"/>
    </sheetNames>
    <definedNames>
      <definedName name="WB_summary" refersTo="='WB'!$CP$9"/>
    </definedNames>
    <sheetDataSet>
      <sheetData sheetId="0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  <row r="10">
          <cell r="CK10"/>
        </row>
        <row r="11">
          <cell r="CK11"/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9511.7138055715404</v>
          </cell>
          <cell r="E1031">
            <v>9511.7138055715404</v>
          </cell>
          <cell r="H1031">
            <v>9511.7138055715404</v>
          </cell>
          <cell r="J1031">
            <v>7926.4281713096143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0.64758753486142207</v>
          </cell>
          <cell r="E1038">
            <v>0.64758753486142207</v>
          </cell>
          <cell r="H1038">
            <v>0.64758753486142207</v>
          </cell>
          <cell r="J1038">
            <v>0.64758753486142207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7.5080846824408451E-2</v>
          </cell>
          <cell r="I1044">
            <v>0</v>
          </cell>
          <cell r="J1044">
            <v>9.0097016189290169E-2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1.5641843088418431E-3</v>
          </cell>
          <cell r="I1050">
            <v>0</v>
          </cell>
          <cell r="J1050">
            <v>4.6925529265255299E-3</v>
          </cell>
          <cell r="K1050">
            <v>1.4077658779576591E-2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5.9308655043586551E-3</v>
          </cell>
          <cell r="I1051">
            <v>0</v>
          </cell>
          <cell r="J1051">
            <v>1.4234077210460772E-2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7.4298754669987538E-3</v>
          </cell>
          <cell r="I1052">
            <v>0</v>
          </cell>
          <cell r="J1052">
            <v>8.9158505603985048E-3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3.5031211083437112E-4</v>
          </cell>
          <cell r="E1054">
            <v>0</v>
          </cell>
          <cell r="F1054">
            <v>3.5031211083437112E-4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0.19017229825653797</v>
          </cell>
          <cell r="D1067">
            <v>3.4797251113015716E-2</v>
          </cell>
          <cell r="E1067">
            <v>0.17825842777085929</v>
          </cell>
          <cell r="F1067">
            <v>4.6711121598694422E-2</v>
          </cell>
          <cell r="H1067">
            <v>0.22852305603985054</v>
          </cell>
          <cell r="I1067">
            <v>-3.5535066702968507E-3</v>
          </cell>
          <cell r="J1067">
            <v>0.32304585952677456</v>
          </cell>
          <cell r="K1067">
            <v>-9.8076310157220931E-2</v>
          </cell>
        </row>
        <row r="1068">
          <cell r="A1068" t="str">
            <v>Purchase - staple</v>
          </cell>
          <cell r="C1068">
            <v>0.71161696139476982</v>
          </cell>
          <cell r="E1068">
            <v>0.64870199252802008</v>
          </cell>
          <cell r="H1068">
            <v>0.61046637608966381</v>
          </cell>
          <cell r="J1068">
            <v>0.58156372602739725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160</v>
          </cell>
          <cell r="E1085">
            <v>640</v>
          </cell>
          <cell r="F1085">
            <v>160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2185.5673832980883</v>
      </c>
      <c r="S7" s="222">
        <f>IF($B$81=0,0,(SUMIF($N$6:$N$28,$U7,L$6:L$28)+SUMIF($N$91:$N$118,$U7,L$91:L$118))*$I$83*Poor!$B$81/$B$81)</f>
        <v>561.38322443112236</v>
      </c>
      <c r="T7" s="222">
        <f>IF($B$81=0,0,(SUMIF($N$6:$N$28,$U7,M$6:M$28)+SUMIF($N$91:$N$118,$U7,M$91:M$118))*$I$83*Poor!$B$81/$B$81)</f>
        <v>561.38322443112236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1.845346438356164E-2</v>
      </c>
      <c r="J9" s="24">
        <f t="shared" si="3"/>
        <v>1.845346438356164E-2</v>
      </c>
      <c r="K9" s="22">
        <f t="shared" si="4"/>
        <v>6.1511547945205469E-2</v>
      </c>
      <c r="L9" s="22">
        <f t="shared" si="5"/>
        <v>1.845346438356164E-2</v>
      </c>
      <c r="M9" s="224">
        <f t="shared" si="6"/>
        <v>1.845346438356164E-2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7.381385753424656E-2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7.381385753424656E-2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1.845346438356164E-2</v>
      </c>
      <c r="AJ9" s="120">
        <f t="shared" si="14"/>
        <v>3.690692876712328E-2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0.2</v>
      </c>
      <c r="H10" s="24">
        <f t="shared" si="1"/>
        <v>0.2</v>
      </c>
      <c r="I10" s="22">
        <f t="shared" si="2"/>
        <v>4.1363985056039852E-3</v>
      </c>
      <c r="J10" s="24">
        <f t="shared" si="3"/>
        <v>4.1363985056039852E-3</v>
      </c>
      <c r="K10" s="22">
        <f t="shared" si="4"/>
        <v>2.0681992528019926E-2</v>
      </c>
      <c r="L10" s="22">
        <f t="shared" si="5"/>
        <v>4.1363985056039852E-3</v>
      </c>
      <c r="M10" s="224">
        <f t="shared" si="6"/>
        <v>4.1363985056039852E-3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1.6545594022415941E-2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1.6545594022415941E-2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4.1363985056039852E-3</v>
      </c>
      <c r="AJ10" s="120">
        <f t="shared" si="14"/>
        <v>8.2727970112079705E-3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0.2</v>
      </c>
      <c r="H11" s="24">
        <f t="shared" si="1"/>
        <v>0.2</v>
      </c>
      <c r="I11" s="22">
        <f t="shared" si="2"/>
        <v>7.070113075965132E-3</v>
      </c>
      <c r="J11" s="24">
        <f t="shared" si="3"/>
        <v>7.070113075965132E-3</v>
      </c>
      <c r="K11" s="22">
        <f t="shared" si="4"/>
        <v>3.5350565379825657E-2</v>
      </c>
      <c r="L11" s="22">
        <f t="shared" si="5"/>
        <v>7.070113075965132E-3</v>
      </c>
      <c r="M11" s="224">
        <f t="shared" si="6"/>
        <v>7.070113075965132E-3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950.9864468814377</v>
      </c>
      <c r="S11" s="222">
        <f>IF($B$81=0,0,(SUMIF($N$6:$N$28,$U11,L$6:L$28)+SUMIF($N$91:$N$118,$U11,L$91:L$118))*$I$83*Poor!$B$81/$B$81)</f>
        <v>454.29999999999995</v>
      </c>
      <c r="T11" s="222">
        <f>IF($B$81=0,0,(SUMIF($N$6:$N$28,$U11,M$6:M$28)+SUMIF($N$91:$N$118,$U11,M$91:M$118))*$I$83*Poor!$B$81/$B$81)</f>
        <v>454.29999999999995</v>
      </c>
      <c r="U11" s="223">
        <v>5</v>
      </c>
      <c r="V11" s="56"/>
      <c r="W11" s="115"/>
      <c r="X11" s="118">
        <f>Poor!X11</f>
        <v>1</v>
      </c>
      <c r="Y11" s="184">
        <f t="shared" si="9"/>
        <v>2.8280452303860528E-2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2.8280452303860528E-2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7.070113075965132E-3</v>
      </c>
      <c r="AJ11" s="120">
        <f t="shared" si="14"/>
        <v>1.4140226151930264E-2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945.34239996056874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9000.6748752085678</v>
      </c>
      <c r="S13" s="222">
        <f>IF($B$81=0,0,(SUMIF($N$6:$N$28,$U13,L$6:L$28)+SUMIF($N$91:$N$118,$U13,L$91:L$118))*$I$83*Poor!$B$81/$B$81)</f>
        <v>3335.5500000000006</v>
      </c>
      <c r="T13" s="222">
        <f>IF($B$81=0,0,(SUMIF($N$6:$N$28,$U13,M$6:M$28)+SUMIF($N$91:$N$118,$U13,M$91:M$118))*$I$83*Poor!$B$81/$B$81)</f>
        <v>3335.5500000000006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0.2</v>
      </c>
      <c r="F15" s="22"/>
      <c r="H15" s="24">
        <f t="shared" si="1"/>
        <v>0.2</v>
      </c>
      <c r="I15" s="22">
        <f t="shared" si="2"/>
        <v>5.2830325031133253E-3</v>
      </c>
      <c r="J15" s="24">
        <f t="shared" ref="J15:J25" si="17">IF(I$32&lt;=1+I131,I15,B15*H15+J$33*(I15-B15*H15))</f>
        <v>5.2830325031133253E-3</v>
      </c>
      <c r="K15" s="22">
        <f t="shared" si="4"/>
        <v>2.6415162515566623E-2</v>
      </c>
      <c r="L15" s="22">
        <f t="shared" si="5"/>
        <v>5.2830325031133253E-3</v>
      </c>
      <c r="M15" s="226">
        <f t="shared" si="6"/>
        <v>5.2830325031133253E-3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2.1132130012453301E-2</v>
      </c>
      <c r="Z15" s="156">
        <f>Poor!Z15</f>
        <v>0.25</v>
      </c>
      <c r="AA15" s="121">
        <f t="shared" si="16"/>
        <v>5.2830325031133253E-3</v>
      </c>
      <c r="AB15" s="156">
        <f>Poor!AB15</f>
        <v>0.25</v>
      </c>
      <c r="AC15" s="121">
        <f t="shared" si="7"/>
        <v>5.2830325031133253E-3</v>
      </c>
      <c r="AD15" s="156">
        <f>Poor!AD15</f>
        <v>0.25</v>
      </c>
      <c r="AE15" s="121">
        <f t="shared" si="8"/>
        <v>5.2830325031133253E-3</v>
      </c>
      <c r="AF15" s="122">
        <f t="shared" si="10"/>
        <v>0.25</v>
      </c>
      <c r="AG15" s="121">
        <f t="shared" si="11"/>
        <v>5.2830325031133253E-3</v>
      </c>
      <c r="AH15" s="123">
        <f t="shared" si="12"/>
        <v>1</v>
      </c>
      <c r="AI15" s="184">
        <f t="shared" si="13"/>
        <v>5.2830325031133253E-3</v>
      </c>
      <c r="AJ15" s="120">
        <f t="shared" si="14"/>
        <v>5.2830325031133253E-3</v>
      </c>
      <c r="AK15" s="119">
        <f t="shared" si="15"/>
        <v>5.2830325031133253E-3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3.5031211083437112E-4</v>
      </c>
      <c r="D16" s="24">
        <f t="shared" ref="D16:D25" si="18">(B16+C16)</f>
        <v>3.5031211083437112E-4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3.5031211083437112E-4</v>
      </c>
      <c r="J16" s="24">
        <f t="shared" si="17"/>
        <v>1.0348396068808061E-4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1.0348396068808061E-4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3050.1532990519895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0.5</v>
      </c>
      <c r="F17" s="22"/>
      <c r="H17" s="24">
        <f t="shared" si="19"/>
        <v>0.5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979.24999138474607</v>
      </c>
      <c r="S18" s="222">
        <f>IF($B$81=0,0,(SUMIF($N$6:$N$28,$U18,L$6:L$28)+SUMIF($N$91:$N$118,$U18,L$91:L$118))*$I$83*Poor!$B$81/$B$81)</f>
        <v>1078.8893804301326</v>
      </c>
      <c r="T18" s="222">
        <f>IF($B$81=0,0,(SUMIF($N$6:$N$28,$U18,M$6:M$28)+SUMIF($N$91:$N$118,$U18,M$91:M$118))*$I$83*Poor!$B$81/$B$81)</f>
        <v>1078.8893804301326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3594.2794842762996</v>
      </c>
      <c r="S21" s="222">
        <f>IF($B$81=0,0,(SUMIF($N$6:$N$28,$U21,L$6:L$28)+SUMIF($N$91:$N$118,$U21,L$91:L$118))*$I$83*Poor!$B$81/$B$81)</f>
        <v>2664.0000000000005</v>
      </c>
      <c r="T21" s="222">
        <f>IF($B$81=0,0,(SUMIF($N$6:$N$28,$U21,M$6:M$28)+SUMIF($N$91:$N$118,$U21,M$91:M$118))*$I$83*Poor!$B$81/$B$81)</f>
        <v>2664.0000000000005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673.92740330180618</v>
      </c>
      <c r="S22" s="222">
        <f>IF($B$81=0,0,(SUMIF($N$6:$N$28,$U22,L$6:L$28)+SUMIF($N$91:$N$118,$U22,L$91:L$118))*$I$83*Poor!$B$81/$B$81)</f>
        <v>450.00000000000006</v>
      </c>
      <c r="T22" s="222">
        <f>IF($B$81=0,0,(SUMIF($N$6:$N$28,$U22,M$6:M$28)+SUMIF($N$91:$N$118,$U22,M$91:M$118))*$I$83*Poor!$B$81/$B$81)</f>
        <v>450.00000000000006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53658.316351562207</v>
      </c>
      <c r="S23" s="179">
        <f>SUM(S7:S22)</f>
        <v>35756.79441464573</v>
      </c>
      <c r="T23" s="179">
        <f>SUM(T7:T22)</f>
        <v>36117.090113658283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0.19017229825653797</v>
      </c>
      <c r="C29" s="216">
        <f>IF([1]Summ!D1067="",0,[1]Summ!D1067)</f>
        <v>3.4797251113015716E-2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0.19017229825653797</v>
      </c>
      <c r="L29" s="22">
        <f t="shared" si="5"/>
        <v>0.19017229825653797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0.71161696139476982</v>
      </c>
      <c r="C30" s="103"/>
      <c r="D30" s="24">
        <f>(D119-B124)</f>
        <v>3.1906209721909038</v>
      </c>
      <c r="E30" s="75">
        <f>Poor!E30</f>
        <v>1</v>
      </c>
      <c r="H30" s="96">
        <f>(E30*F$7/F$9)</f>
        <v>1</v>
      </c>
      <c r="I30" s="29">
        <f>IF(E30&gt;=1,I119-I124,MIN(I119-I124,B30*H30))</f>
        <v>1.662413331286456</v>
      </c>
      <c r="J30" s="231">
        <f>IF(I$32&lt;=1,I30,1-SUM(J6:J29))</f>
        <v>0.64848037046504969</v>
      </c>
      <c r="K30" s="22">
        <f t="shared" si="4"/>
        <v>0.71161696139476982</v>
      </c>
      <c r="L30" s="22">
        <f>IF(L124=L119,0,IF(K30="",0,(L119-L124)/(B119-B124)*K30))</f>
        <v>0.37062746976144373</v>
      </c>
      <c r="M30" s="175">
        <f t="shared" si="6"/>
        <v>0.64848037046504969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U30" s="56"/>
      <c r="V30" s="56"/>
      <c r="W30" s="110"/>
      <c r="X30" s="118"/>
      <c r="Y30" s="184">
        <f>M30*4</f>
        <v>2.5939214818601988</v>
      </c>
      <c r="Z30" s="122">
        <f>IF($Y30=0,0,AA30/($Y$30))</f>
        <v>-0.12201581872033676</v>
      </c>
      <c r="AA30" s="188">
        <f>IF(AA79*4/$I$83+SUM(AA6:AA29)&lt;1,AA79*4/$I$83,1-SUM(AA6:AA29))</f>
        <v>-0.31649945330544133</v>
      </c>
      <c r="AB30" s="122">
        <f>IF($Y30=0,0,AC30/($Y$30))</f>
        <v>-0.17602119718196962</v>
      </c>
      <c r="AC30" s="188">
        <f>IF(AC79*4/$I$83+SUM(AC6:AC29)&lt;1,AC79*4/$I$83,1-SUM(AC6:AC29))</f>
        <v>-0.45658516463306092</v>
      </c>
      <c r="AD30" s="122">
        <f>IF($Y30=0,0,AE30/($Y$30))</f>
        <v>-0.17602119718196962</v>
      </c>
      <c r="AE30" s="188">
        <f>IF(AE79*4/$I$83+SUM(AE6:AE29)&lt;1,AE79*4/$I$83,1-SUM(AE6:AE29))</f>
        <v>-0.45658516463306092</v>
      </c>
      <c r="AF30" s="122">
        <f>IF($Y30=0,0,AG30/($Y$30))</f>
        <v>-0.17602119718196962</v>
      </c>
      <c r="AG30" s="188">
        <f>IF(AG79*4/$I$83+SUM(AG6:AG29)&lt;1,AG79*4/$I$83,1-SUM(AG6:AG29))</f>
        <v>-0.45658516463306092</v>
      </c>
      <c r="AH30" s="123">
        <f t="shared" si="12"/>
        <v>-0.65007941026624561</v>
      </c>
      <c r="AI30" s="184">
        <f t="shared" si="13"/>
        <v>-0.42156373680115605</v>
      </c>
      <c r="AJ30" s="120">
        <f t="shared" si="14"/>
        <v>-0.38654230896925112</v>
      </c>
      <c r="AK30" s="119">
        <f t="shared" si="15"/>
        <v>-0.45658516463306092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0.28292944399648778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2816.4650236775124</v>
      </c>
      <c r="T31" s="234">
        <f>IF(T25&gt;T$23,T25-T$23,0)</f>
        <v>2456.1693246649593</v>
      </c>
      <c r="U31" s="242">
        <f>T31/$B$81</f>
        <v>409.36155411082655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0.85110337983578677</v>
      </c>
      <c r="AB31" s="131"/>
      <c r="AC31" s="133">
        <f>1-AC32+IF($Y32&lt;0,$Y32/4,0)</f>
        <v>1.1431623283572627</v>
      </c>
      <c r="AD31" s="134"/>
      <c r="AE31" s="133">
        <f>1-AE32+IF($Y32&lt;0,$Y32/4,0)</f>
        <v>1.1431623283572627</v>
      </c>
      <c r="AF31" s="134"/>
      <c r="AG31" s="133">
        <f>1-AG32+IF($Y32&lt;0,$Y32/4,0)</f>
        <v>1.1431623283572627</v>
      </c>
      <c r="AH31" s="123"/>
      <c r="AI31" s="183">
        <f>SUM(AA31,AC31,AE31,AG31)/4</f>
        <v>1.0701475912268936</v>
      </c>
      <c r="AJ31" s="135">
        <f t="shared" si="14"/>
        <v>0.99713285409652475</v>
      </c>
      <c r="AK31" s="136">
        <f t="shared" si="15"/>
        <v>1.1431623283572627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1.2004096408705451</v>
      </c>
      <c r="C32" s="77">
        <f>SUM(C6:C31)</f>
        <v>5.3233714430281701E-3</v>
      </c>
      <c r="D32" s="24">
        <f>SUM(D6:D30)</f>
        <v>3.6847370231097072</v>
      </c>
      <c r="E32" s="2"/>
      <c r="F32" s="2"/>
      <c r="H32" s="17"/>
      <c r="I32" s="22">
        <f>SUM(I6:I30)</f>
        <v>2.0141797889715525</v>
      </c>
      <c r="J32" s="17"/>
      <c r="L32" s="22">
        <f>SUM(L6:L30)</f>
        <v>0.71707055600351222</v>
      </c>
      <c r="M32" s="23"/>
      <c r="N32" s="56"/>
      <c r="O32" s="2"/>
      <c r="P32" s="22"/>
      <c r="Q32" s="234" t="s">
        <v>143</v>
      </c>
      <c r="R32" s="234">
        <f t="shared" si="24"/>
        <v>9468.3830867610377</v>
      </c>
      <c r="S32" s="234">
        <f t="shared" si="24"/>
        <v>27369.905023677515</v>
      </c>
      <c r="T32" s="234">
        <f t="shared" si="24"/>
        <v>27009.609324664962</v>
      </c>
      <c r="U32" s="56"/>
      <c r="V32" s="56"/>
      <c r="W32" s="110"/>
      <c r="X32" s="118"/>
      <c r="Y32" s="115">
        <f>SUM(Y6:Y31)</f>
        <v>3.9995860641572478</v>
      </c>
      <c r="Z32" s="137"/>
      <c r="AA32" s="138">
        <f>SUM(AA6:AA30)</f>
        <v>0.14889662016421318</v>
      </c>
      <c r="AB32" s="137"/>
      <c r="AC32" s="139">
        <f>SUM(AC6:AC30)</f>
        <v>-0.14316232835726278</v>
      </c>
      <c r="AD32" s="137"/>
      <c r="AE32" s="139">
        <f>SUM(AE6:AE30)</f>
        <v>-0.14316232835726278</v>
      </c>
      <c r="AF32" s="137"/>
      <c r="AG32" s="139">
        <f>SUM(AG6:AG30)</f>
        <v>-0.14316232835726278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0.29540503307637062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2456.169324664967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295</v>
      </c>
      <c r="J37" s="38">
        <f>J91*I$83</f>
        <v>295</v>
      </c>
      <c r="K37" s="40">
        <f>(B37/B$65)</f>
        <v>1.4829794747117245E-2</v>
      </c>
      <c r="L37" s="22">
        <f t="shared" ref="L37" si="28">(K37*H37)</f>
        <v>8.749578900799174E-3</v>
      </c>
      <c r="M37" s="24">
        <f>J37/B$65</f>
        <v>8.7495789007991757E-3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295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295</v>
      </c>
      <c r="AJ37" s="148">
        <f>(AA37+AC37)</f>
        <v>295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159.29999999999998</v>
      </c>
      <c r="J41" s="38">
        <f t="shared" si="32"/>
        <v>159.30000000000001</v>
      </c>
      <c r="K41" s="40">
        <f t="shared" si="33"/>
        <v>4.0040445817216561E-3</v>
      </c>
      <c r="L41" s="22">
        <f t="shared" si="34"/>
        <v>4.7247726064315538E-3</v>
      </c>
      <c r="M41" s="24">
        <f t="shared" si="35"/>
        <v>4.7247726064315546E-3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159.30000000000001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159.30000000000001</v>
      </c>
      <c r="AJ41" s="148">
        <f t="shared" si="38"/>
        <v>159.30000000000001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160</v>
      </c>
      <c r="D50" s="38">
        <f t="shared" si="25"/>
        <v>800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944</v>
      </c>
      <c r="J50" s="38">
        <f t="shared" si="32"/>
        <v>944.00000000000023</v>
      </c>
      <c r="K50" s="40">
        <f t="shared" si="33"/>
        <v>1.8982137276310075E-2</v>
      </c>
      <c r="L50" s="22">
        <f t="shared" si="34"/>
        <v>2.2398921986045886E-2</v>
      </c>
      <c r="M50" s="24">
        <f t="shared" si="35"/>
        <v>2.7998652482557368E-2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236.00000000000006</v>
      </c>
      <c r="AB50" s="156">
        <f>Poor!AB55</f>
        <v>0.25</v>
      </c>
      <c r="AC50" s="147">
        <f t="shared" si="41"/>
        <v>236.00000000000006</v>
      </c>
      <c r="AD50" s="156">
        <f>Poor!AD55</f>
        <v>0.25</v>
      </c>
      <c r="AE50" s="147">
        <f t="shared" si="42"/>
        <v>236.00000000000006</v>
      </c>
      <c r="AF50" s="122">
        <f t="shared" si="29"/>
        <v>0.25</v>
      </c>
      <c r="AG50" s="147">
        <f t="shared" si="36"/>
        <v>236.00000000000006</v>
      </c>
      <c r="AH50" s="123">
        <f t="shared" si="37"/>
        <v>1</v>
      </c>
      <c r="AI50" s="112">
        <f t="shared" si="37"/>
        <v>944.00000000000023</v>
      </c>
      <c r="AJ50" s="148">
        <f t="shared" si="38"/>
        <v>472.00000000000011</v>
      </c>
      <c r="AK50" s="147">
        <f t="shared" si="39"/>
        <v>472.00000000000011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838.05000000000007</v>
      </c>
      <c r="J51" s="38">
        <f t="shared" si="32"/>
        <v>838.05000000000007</v>
      </c>
      <c r="K51" s="40">
        <f t="shared" si="33"/>
        <v>4.4785980136294083E-2</v>
      </c>
      <c r="L51" s="22">
        <f t="shared" si="34"/>
        <v>2.4856218975643218E-2</v>
      </c>
      <c r="M51" s="24">
        <f t="shared" si="35"/>
        <v>2.4856218975643218E-2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209.51250000000002</v>
      </c>
      <c r="AB51" s="156">
        <f>Poor!AB56</f>
        <v>0.25</v>
      </c>
      <c r="AC51" s="147">
        <f t="shared" si="41"/>
        <v>209.51250000000002</v>
      </c>
      <c r="AD51" s="156">
        <f>Poor!AD56</f>
        <v>0.25</v>
      </c>
      <c r="AE51" s="147">
        <f t="shared" si="42"/>
        <v>209.51250000000002</v>
      </c>
      <c r="AF51" s="122">
        <f t="shared" si="29"/>
        <v>0.25</v>
      </c>
      <c r="AG51" s="147">
        <f t="shared" si="36"/>
        <v>209.51250000000002</v>
      </c>
      <c r="AH51" s="123">
        <f t="shared" si="37"/>
        <v>1</v>
      </c>
      <c r="AI51" s="112">
        <f t="shared" si="37"/>
        <v>838.05000000000007</v>
      </c>
      <c r="AJ51" s="148">
        <f t="shared" si="38"/>
        <v>419.02500000000003</v>
      </c>
      <c r="AK51" s="147">
        <f t="shared" si="39"/>
        <v>419.02500000000003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0.5</v>
      </c>
      <c r="F52" s="75">
        <f>Poor!F52</f>
        <v>1.1100000000000001</v>
      </c>
      <c r="G52" s="75">
        <f>Poor!G52</f>
        <v>1.65</v>
      </c>
      <c r="H52" s="24">
        <f t="shared" si="30"/>
        <v>0.55500000000000005</v>
      </c>
      <c r="I52" s="39">
        <f t="shared" si="31"/>
        <v>2497.5</v>
      </c>
      <c r="J52" s="38">
        <f t="shared" si="32"/>
        <v>2497.5000000000005</v>
      </c>
      <c r="K52" s="40">
        <f t="shared" si="33"/>
        <v>0.13346815272405521</v>
      </c>
      <c r="L52" s="22">
        <f t="shared" si="34"/>
        <v>7.4074824761850649E-2</v>
      </c>
      <c r="M52" s="24">
        <f t="shared" si="35"/>
        <v>7.4074824761850649E-2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624.37500000000011</v>
      </c>
      <c r="AB52" s="156">
        <f>Poor!AB57</f>
        <v>0.25</v>
      </c>
      <c r="AC52" s="147">
        <f t="shared" si="41"/>
        <v>624.37500000000011</v>
      </c>
      <c r="AD52" s="156">
        <f>Poor!AD57</f>
        <v>0.25</v>
      </c>
      <c r="AE52" s="147">
        <f t="shared" si="42"/>
        <v>624.37500000000011</v>
      </c>
      <c r="AF52" s="122">
        <f t="shared" si="29"/>
        <v>0.25</v>
      </c>
      <c r="AG52" s="147">
        <f t="shared" si="36"/>
        <v>624.37500000000011</v>
      </c>
      <c r="AH52" s="123">
        <f t="shared" si="37"/>
        <v>1</v>
      </c>
      <c r="AI52" s="112">
        <f t="shared" si="37"/>
        <v>2497.5000000000005</v>
      </c>
      <c r="AJ52" s="148">
        <f t="shared" si="38"/>
        <v>1248.7500000000002</v>
      </c>
      <c r="AK52" s="147">
        <f t="shared" si="39"/>
        <v>1248.7500000000002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0.4</v>
      </c>
      <c r="F53" s="75">
        <f>Poor!F53</f>
        <v>1.18</v>
      </c>
      <c r="G53" s="75">
        <f>Poor!G53</f>
        <v>1.65</v>
      </c>
      <c r="H53" s="24">
        <f t="shared" si="30"/>
        <v>0.47199999999999998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3050.1532990519895</v>
      </c>
      <c r="K54" s="40">
        <f t="shared" si="33"/>
        <v>0.10677452217924417</v>
      </c>
      <c r="L54" s="22">
        <f t="shared" si="34"/>
        <v>8.5419617743395349E-2</v>
      </c>
      <c r="M54" s="24">
        <f t="shared" si="35"/>
        <v>9.0466294744367057E-2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23577.471809784467</v>
      </c>
      <c r="J56" s="38">
        <f t="shared" si="32"/>
        <v>23577.471809784471</v>
      </c>
      <c r="K56" s="40">
        <f t="shared" si="33"/>
        <v>0.59262553829668929</v>
      </c>
      <c r="L56" s="22">
        <f t="shared" si="34"/>
        <v>0.69929813519009332</v>
      </c>
      <c r="M56" s="24">
        <f t="shared" si="35"/>
        <v>0.69929813519009332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450</v>
      </c>
      <c r="J58" s="38">
        <f t="shared" si="32"/>
        <v>450.00000000000006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1.3346815272405523E-2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112.50000000000001</v>
      </c>
      <c r="AB58" s="156">
        <f>Poor!AB58</f>
        <v>0.25</v>
      </c>
      <c r="AC58" s="147">
        <f t="shared" si="41"/>
        <v>112.50000000000001</v>
      </c>
      <c r="AD58" s="156">
        <f>Poor!AD58</f>
        <v>0.25</v>
      </c>
      <c r="AE58" s="147">
        <f t="shared" si="42"/>
        <v>112.50000000000001</v>
      </c>
      <c r="AF58" s="122">
        <f t="shared" si="29"/>
        <v>0.25</v>
      </c>
      <c r="AG58" s="147">
        <f t="shared" si="36"/>
        <v>112.50000000000001</v>
      </c>
      <c r="AH58" s="123">
        <f t="shared" si="37"/>
        <v>1</v>
      </c>
      <c r="AI58" s="112">
        <f t="shared" si="37"/>
        <v>450.00000000000006</v>
      </c>
      <c r="AJ58" s="148">
        <f t="shared" si="38"/>
        <v>225.00000000000003</v>
      </c>
      <c r="AK58" s="147">
        <f t="shared" si="39"/>
        <v>225.00000000000003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2664.0000000000005</v>
      </c>
      <c r="J59" s="38">
        <f t="shared" si="32"/>
        <v>2664.0000000000005</v>
      </c>
      <c r="K59" s="40">
        <f t="shared" si="33"/>
        <v>7.1183014786162777E-2</v>
      </c>
      <c r="L59" s="22">
        <f t="shared" si="34"/>
        <v>7.9013146412640692E-2</v>
      </c>
      <c r="M59" s="24">
        <f t="shared" si="35"/>
        <v>7.9013146412640692E-2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666.00000000000011</v>
      </c>
      <c r="AB59" s="156">
        <f>Poor!AB59</f>
        <v>0.25</v>
      </c>
      <c r="AC59" s="147">
        <f t="shared" si="41"/>
        <v>666.00000000000011</v>
      </c>
      <c r="AD59" s="156">
        <f>Poor!AD59</f>
        <v>0.25</v>
      </c>
      <c r="AE59" s="147">
        <f t="shared" si="42"/>
        <v>666.00000000000011</v>
      </c>
      <c r="AF59" s="122">
        <f t="shared" si="29"/>
        <v>0.25</v>
      </c>
      <c r="AG59" s="147">
        <f t="shared" si="36"/>
        <v>666.00000000000011</v>
      </c>
      <c r="AH59" s="123">
        <f t="shared" ref="AH59:AI64" si="43">SUM(Z59,AB59,AD59,AF59)</f>
        <v>1</v>
      </c>
      <c r="AI59" s="112">
        <f t="shared" si="43"/>
        <v>2664.0000000000005</v>
      </c>
      <c r="AJ59" s="148">
        <f t="shared" si="38"/>
        <v>1332.0000000000002</v>
      </c>
      <c r="AK59" s="147">
        <f t="shared" si="39"/>
        <v>1332.0000000000002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880</v>
      </c>
      <c r="D65" s="42">
        <f>SUM(D37:D64)</f>
        <v>34595.908313376669</v>
      </c>
      <c r="E65" s="32"/>
      <c r="F65" s="32"/>
      <c r="G65" s="32"/>
      <c r="H65" s="31"/>
      <c r="I65" s="39">
        <f>SUM(I37:I64)</f>
        <v>34881.321809784466</v>
      </c>
      <c r="J65" s="39">
        <f>SUM(J37:J64)</f>
        <v>34475.475108836465</v>
      </c>
      <c r="K65" s="40">
        <f>SUM(K37:K64)</f>
        <v>1</v>
      </c>
      <c r="L65" s="22">
        <f>SUM(L37:L64)</f>
        <v>1.0118820318493054</v>
      </c>
      <c r="M65" s="24">
        <f>SUM(M37:M64)</f>
        <v>1.0225284393467886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2302.6875000000005</v>
      </c>
      <c r="AB65" s="137"/>
      <c r="AC65" s="153">
        <f>SUM(AC37:AC64)</f>
        <v>1848.3875000000003</v>
      </c>
      <c r="AD65" s="137"/>
      <c r="AE65" s="153">
        <f>SUM(AE37:AE64)</f>
        <v>1848.3875000000003</v>
      </c>
      <c r="AF65" s="137"/>
      <c r="AG65" s="153">
        <f>SUM(AG37:AG64)</f>
        <v>1848.3875000000003</v>
      </c>
      <c r="AH65" s="137"/>
      <c r="AI65" s="153">
        <f>SUM(AI37:AI64)</f>
        <v>7847.85</v>
      </c>
      <c r="AJ65" s="153">
        <f>SUM(AJ37:AJ64)</f>
        <v>4151.0750000000007</v>
      </c>
      <c r="AK65" s="153">
        <f>SUM(AK37:AK64)</f>
        <v>3696.7750000000005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0.28211352685989483</v>
      </c>
      <c r="L70" s="22">
        <f t="shared" ref="L70:L74" si="45">(L124*G$37*F$9/F$7)/B$130</f>
        <v>0.39495893760385281</v>
      </c>
      <c r="M70" s="24">
        <f>J70/B$76</f>
        <v>0.39495893760385281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0.38213415104371717</v>
      </c>
      <c r="L71" s="22">
        <f t="shared" si="45"/>
        <v>0.4509182982315863</v>
      </c>
      <c r="M71" s="24">
        <f t="shared" ref="M71:M72" si="48">J71/B$76</f>
        <v>0.4509182982315863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0.61715673819603134</v>
      </c>
      <c r="L72" s="22">
        <f t="shared" si="45"/>
        <v>2.3407388798742237E-2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117.03239999999998</v>
      </c>
      <c r="AB73" s="156">
        <f>Poor!AB73</f>
        <v>0.09</v>
      </c>
      <c r="AC73" s="147">
        <f>$H$73*$B$73*AB73</f>
        <v>117.03239999999998</v>
      </c>
      <c r="AD73" s="156">
        <f>Poor!AD73</f>
        <v>0.23</v>
      </c>
      <c r="AE73" s="147">
        <f>$H$73*$B$73*AD73</f>
        <v>299.08279999999996</v>
      </c>
      <c r="AF73" s="156">
        <f>Poor!AF73</f>
        <v>0.59</v>
      </c>
      <c r="AG73" s="147">
        <f>$H$73*$B$73*AF73</f>
        <v>767.21239999999989</v>
      </c>
      <c r="AH73" s="155">
        <f>SUM(Z73,AB73,AD73,AF73)</f>
        <v>1</v>
      </c>
      <c r="AI73" s="147">
        <f>SUM(AA73,AC73,AE73,AG73)</f>
        <v>1300.3599999999997</v>
      </c>
      <c r="AJ73" s="148">
        <f>(AA73+AC73)</f>
        <v>234.06479999999996</v>
      </c>
      <c r="AK73" s="147">
        <f>(AE73+AG73)</f>
        <v>1066.2951999999998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5594.6282652377749</v>
      </c>
      <c r="C74" s="39"/>
      <c r="D74" s="38"/>
      <c r="E74" s="32"/>
      <c r="F74" s="32"/>
      <c r="G74" s="32"/>
      <c r="H74" s="31"/>
      <c r="I74" s="39">
        <f>I128*I$83</f>
        <v>21564.922481984315</v>
      </c>
      <c r="J74" s="51">
        <f t="shared" si="44"/>
        <v>8412.1251057012632</v>
      </c>
      <c r="K74" s="40">
        <f>B74/B$76</f>
        <v>0.16593437771979364</v>
      </c>
      <c r="L74" s="22">
        <f t="shared" si="45"/>
        <v>0.14259740721512407</v>
      </c>
      <c r="M74" s="24">
        <f>J74/B$76</f>
        <v>0.24950017740924341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-1026.4123319500391</v>
      </c>
      <c r="AB74" s="156"/>
      <c r="AC74" s="147">
        <f>AC30*$I$83/4</f>
        <v>-1480.7123319500392</v>
      </c>
      <c r="AD74" s="156"/>
      <c r="AE74" s="147">
        <f>AE30*$I$83/4</f>
        <v>-1480.7123319500392</v>
      </c>
      <c r="AF74" s="156"/>
      <c r="AG74" s="147">
        <f>AG30*$I$83/4</f>
        <v>-1480.7123319500392</v>
      </c>
      <c r="AH74" s="155"/>
      <c r="AI74" s="147">
        <f>SUM(AA74,AC74,AE74,AG74)</f>
        <v>-5468.5493278001568</v>
      </c>
      <c r="AJ74" s="148">
        <f>(AA74+AC74)</f>
        <v>-2507.1246639000783</v>
      </c>
      <c r="AK74" s="147">
        <f>(AE74+AG74)</f>
        <v>-2961.4246639000785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34881.321809784473</v>
      </c>
      <c r="J76" s="51">
        <f t="shared" si="44"/>
        <v>34475.475108836457</v>
      </c>
      <c r="K76" s="40">
        <f>SUM(K70:K75)</f>
        <v>1.4800236614420834</v>
      </c>
      <c r="L76" s="22">
        <f>SUM(L70:L75)</f>
        <v>1.0118820318493056</v>
      </c>
      <c r="M76" s="24">
        <f>SUM(M70:M75)</f>
        <v>1.0953774132446825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2302.6875000000005</v>
      </c>
      <c r="AB76" s="137"/>
      <c r="AC76" s="153">
        <f>AC65</f>
        <v>1848.3875000000003</v>
      </c>
      <c r="AD76" s="137"/>
      <c r="AE76" s="153">
        <f>AE65</f>
        <v>1848.3875000000003</v>
      </c>
      <c r="AF76" s="137"/>
      <c r="AG76" s="153">
        <f>AG65</f>
        <v>1848.3875000000003</v>
      </c>
      <c r="AH76" s="137"/>
      <c r="AI76" s="153">
        <f>SUM(AA76,AC76,AE76,AG76)</f>
        <v>7847.8500000000022</v>
      </c>
      <c r="AJ76" s="154">
        <f>SUM(AA76,AC76)</f>
        <v>4151.0750000000007</v>
      </c>
      <c r="AK76" s="154">
        <f>SUM(AE76,AG76)</f>
        <v>3696.7750000000005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2456.169324664967</v>
      </c>
      <c r="K77" s="40"/>
      <c r="L77" s="22">
        <f>-(L131*G$37*F$9/F$7)/B$130</f>
        <v>-0.42751090943284414</v>
      </c>
      <c r="M77" s="24">
        <f>-J77/B$76</f>
        <v>-7.2848973897894076E-2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2760.1406438599715</v>
      </c>
      <c r="AB77" s="112"/>
      <c r="AC77" s="111">
        <f>AC31*$I$83/4</f>
        <v>3707.2920632006721</v>
      </c>
      <c r="AD77" s="112"/>
      <c r="AE77" s="111">
        <f>AE31*$I$83/4</f>
        <v>3707.2920632006721</v>
      </c>
      <c r="AF77" s="112"/>
      <c r="AG77" s="111">
        <f>AG31*$I$83/4</f>
        <v>3707.2920632006721</v>
      </c>
      <c r="AH77" s="110"/>
      <c r="AI77" s="154">
        <f>SUM(AA77,AC77,AE77,AG77)</f>
        <v>13882.016833461987</v>
      </c>
      <c r="AJ77" s="153">
        <f>SUM(AA77,AC77)</f>
        <v>6467.4327070606432</v>
      </c>
      <c r="AK77" s="160">
        <f>SUM(AE77,AG77)</f>
        <v>7414.5841264013443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-1026.4123319500391</v>
      </c>
      <c r="AB79" s="112"/>
      <c r="AC79" s="112">
        <f>AA79-AA74+AC65-AC70</f>
        <v>-1480.7123319500392</v>
      </c>
      <c r="AD79" s="112"/>
      <c r="AE79" s="112">
        <f>AC79-AC74+AE65-AE70</f>
        <v>-1480.7123319500392</v>
      </c>
      <c r="AF79" s="112"/>
      <c r="AG79" s="112">
        <f>AE79-AE74+AG65-AG70</f>
        <v>-1480.7123319500392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6.3598234561570613E-2</v>
      </c>
      <c r="C91" s="75">
        <f t="shared" si="51"/>
        <v>0</v>
      </c>
      <c r="D91" s="24">
        <f t="shared" ref="D91:D106" si="52">(B91+C91)</f>
        <v>6.3598234561570613E-2</v>
      </c>
      <c r="H91" s="24">
        <f t="shared" ref="H91:H106" si="53">(E37*F37/G37*F$7/F$9)</f>
        <v>0.3575757575757576</v>
      </c>
      <c r="I91" s="22">
        <f t="shared" ref="I91:I106" si="54">(D91*H91)</f>
        <v>2.2741186903834341E-2</v>
      </c>
      <c r="J91" s="24">
        <f t="shared" ref="J91:J99" si="55">IF(I$32&lt;=1+I$131,I91,L91+J$33*(I91-L91))</f>
        <v>2.2741186903834341E-2</v>
      </c>
      <c r="K91" s="22">
        <f t="shared" ref="K91:K106" si="56">(B91)</f>
        <v>6.3598234561570613E-2</v>
      </c>
      <c r="L91" s="22">
        <f t="shared" ref="L91:L106" si="57">(K91*H91)</f>
        <v>2.2741186903834341E-2</v>
      </c>
      <c r="M91" s="227">
        <f t="shared" si="49"/>
        <v>2.2741186903834341E-2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1.7171523331624066E-2</v>
      </c>
      <c r="C95" s="75">
        <f t="shared" si="51"/>
        <v>0</v>
      </c>
      <c r="D95" s="24">
        <f t="shared" si="52"/>
        <v>1.7171523331624066E-2</v>
      </c>
      <c r="H95" s="24">
        <f t="shared" si="53"/>
        <v>0.7151515151515152</v>
      </c>
      <c r="I95" s="22">
        <f t="shared" si="54"/>
        <v>1.2280240928070545E-2</v>
      </c>
      <c r="J95" s="24">
        <f t="shared" si="55"/>
        <v>1.2280240928070545E-2</v>
      </c>
      <c r="K95" s="22">
        <f t="shared" si="56"/>
        <v>1.7171523331624066E-2</v>
      </c>
      <c r="L95" s="22">
        <f t="shared" si="57"/>
        <v>1.2280240928070545E-2</v>
      </c>
      <c r="M95" s="228">
        <f t="shared" si="49"/>
        <v>1.2280240928070545E-2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0.25454545454545457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8.1405740238810392E-2</v>
      </c>
      <c r="C104" s="75">
        <f t="shared" si="51"/>
        <v>2.0351435059702598E-2</v>
      </c>
      <c r="D104" s="24">
        <f t="shared" si="52"/>
        <v>0.101757175298513</v>
      </c>
      <c r="H104" s="24">
        <f t="shared" si="53"/>
        <v>0.7151515151515152</v>
      </c>
      <c r="I104" s="22">
        <f t="shared" si="54"/>
        <v>7.2771798092269913E-2</v>
      </c>
      <c r="J104" s="24">
        <f>IF(I$32&lt;=1+I131,I104,L104+J$33*(I104-L104))</f>
        <v>7.2771798092269913E-2</v>
      </c>
      <c r="K104" s="22">
        <f t="shared" si="56"/>
        <v>8.1405740238810392E-2</v>
      </c>
      <c r="L104" s="22">
        <f t="shared" si="57"/>
        <v>5.821743847381592E-2</v>
      </c>
      <c r="M104" s="228">
        <f t="shared" si="49"/>
        <v>7.2771798092269913E-2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0.19206666837594324</v>
      </c>
      <c r="C105" s="75">
        <f t="shared" si="51"/>
        <v>0</v>
      </c>
      <c r="D105" s="24">
        <f t="shared" si="52"/>
        <v>0.19206666837594324</v>
      </c>
      <c r="H105" s="24">
        <f t="shared" si="53"/>
        <v>0.33636363636363642</v>
      </c>
      <c r="I105" s="22">
        <f t="shared" si="54"/>
        <v>6.4604242999180925E-2</v>
      </c>
      <c r="J105" s="24">
        <f>IF(I$32&lt;=1+I131,I105,L105+J$33*(I105-L105))</f>
        <v>6.4604242999180925E-2</v>
      </c>
      <c r="K105" s="22">
        <f t="shared" si="56"/>
        <v>0.19206666837594324</v>
      </c>
      <c r="L105" s="22">
        <f t="shared" si="57"/>
        <v>6.4604242999180925E-2</v>
      </c>
      <c r="M105" s="228">
        <f t="shared" si="49"/>
        <v>6.4604242999180925E-2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0.57238411105413556</v>
      </c>
      <c r="C106" s="75">
        <f t="shared" si="51"/>
        <v>0</v>
      </c>
      <c r="D106" s="24">
        <f t="shared" si="52"/>
        <v>0.57238411105413556</v>
      </c>
      <c r="H106" s="24">
        <f t="shared" si="53"/>
        <v>0.33636363636363642</v>
      </c>
      <c r="I106" s="22">
        <f t="shared" si="54"/>
        <v>0.19252920099093654</v>
      </c>
      <c r="J106" s="24">
        <f>IF(I$32&lt;=1+I132,I106,L106+J$33*(I106-L106))</f>
        <v>0.19252920099093654</v>
      </c>
      <c r="K106" s="22">
        <f t="shared" si="56"/>
        <v>0.57238411105413556</v>
      </c>
      <c r="L106" s="22">
        <f t="shared" si="57"/>
        <v>0.19252920099093654</v>
      </c>
      <c r="M106" s="228">
        <f>(J106)</f>
        <v>0.19252920099093654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0.28606060606060607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0.45790728884330845</v>
      </c>
      <c r="C108" s="75">
        <f t="shared" si="51"/>
        <v>9.1581457768661681E-2</v>
      </c>
      <c r="D108" s="24">
        <f t="shared" si="59"/>
        <v>0.54948874661197011</v>
      </c>
      <c r="H108" s="24">
        <f t="shared" si="60"/>
        <v>0.48484848484848486</v>
      </c>
      <c r="I108" s="22">
        <f t="shared" si="61"/>
        <v>0.26641878623610671</v>
      </c>
      <c r="J108" s="24">
        <f t="shared" si="62"/>
        <v>0.23513256359012955</v>
      </c>
      <c r="K108" s="22">
        <f t="shared" si="63"/>
        <v>0.45790728884330845</v>
      </c>
      <c r="L108" s="22">
        <f t="shared" si="64"/>
        <v>0.22201565519675562</v>
      </c>
      <c r="M108" s="228">
        <f t="shared" si="65"/>
        <v>0.23513256359012955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2.5415009873347314</v>
      </c>
      <c r="C110" s="75">
        <f t="shared" si="51"/>
        <v>0</v>
      </c>
      <c r="D110" s="24">
        <f t="shared" si="59"/>
        <v>2.5415009873347314</v>
      </c>
      <c r="H110" s="24">
        <f t="shared" si="60"/>
        <v>0.7151515151515152</v>
      </c>
      <c r="I110" s="22">
        <f t="shared" si="61"/>
        <v>1.817558281851505</v>
      </c>
      <c r="J110" s="24">
        <f t="shared" si="62"/>
        <v>1.817558281851505</v>
      </c>
      <c r="K110" s="22">
        <f t="shared" si="63"/>
        <v>2.5415009873347314</v>
      </c>
      <c r="L110" s="22">
        <f t="shared" si="64"/>
        <v>1.817558281851505</v>
      </c>
      <c r="M110" s="228">
        <f t="shared" si="65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0.7151515151515152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5.7238411105413556E-2</v>
      </c>
      <c r="C112" s="75">
        <f t="shared" si="51"/>
        <v>0</v>
      </c>
      <c r="D112" s="24">
        <f t="shared" si="59"/>
        <v>5.7238411105413556E-2</v>
      </c>
      <c r="H112" s="24">
        <f t="shared" si="60"/>
        <v>0.60606060606060608</v>
      </c>
      <c r="I112" s="22">
        <f t="shared" si="61"/>
        <v>3.4689946124493068E-2</v>
      </c>
      <c r="J112" s="24">
        <f t="shared" si="62"/>
        <v>3.4689946124493068E-2</v>
      </c>
      <c r="K112" s="22">
        <f t="shared" si="63"/>
        <v>5.7238411105413556E-2</v>
      </c>
      <c r="L112" s="22">
        <f t="shared" si="64"/>
        <v>3.4689946124493068E-2</v>
      </c>
      <c r="M112" s="228">
        <f t="shared" si="65"/>
        <v>3.4689946124493068E-2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0.30527152589553896</v>
      </c>
      <c r="C113" s="75">
        <f t="shared" si="51"/>
        <v>0</v>
      </c>
      <c r="D113" s="24">
        <f t="shared" si="59"/>
        <v>0.30527152589553896</v>
      </c>
      <c r="H113" s="24">
        <f t="shared" si="60"/>
        <v>0.67272727272727284</v>
      </c>
      <c r="I113" s="22">
        <f t="shared" si="61"/>
        <v>0.20536448105699898</v>
      </c>
      <c r="J113" s="24">
        <f t="shared" si="62"/>
        <v>0.20536448105699898</v>
      </c>
      <c r="K113" s="22">
        <f t="shared" si="63"/>
        <v>0.30527152589553896</v>
      </c>
      <c r="L113" s="22">
        <f t="shared" si="64"/>
        <v>0.20536448105699898</v>
      </c>
      <c r="M113" s="228">
        <f t="shared" si="65"/>
        <v>0.20536448105699898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4.2885444907410761</v>
      </c>
      <c r="C119" s="22">
        <f>SUM(C91:C118)</f>
        <v>0.11193289282836427</v>
      </c>
      <c r="D119" s="24">
        <f>SUM(D91:D118)</f>
        <v>4.4004773835694406</v>
      </c>
      <c r="E119" s="22"/>
      <c r="F119" s="2"/>
      <c r="G119" s="2"/>
      <c r="H119" s="31"/>
      <c r="I119" s="22">
        <f>SUM(I91:I118)</f>
        <v>2.6889581651833963</v>
      </c>
      <c r="J119" s="24">
        <f>SUM(J91:J118)</f>
        <v>2.6576719425374189</v>
      </c>
      <c r="K119" s="22">
        <f>SUM(K91:K118)</f>
        <v>4.2885444907410761</v>
      </c>
      <c r="L119" s="22">
        <f>SUM(L91:L118)</f>
        <v>2.6300006745255913</v>
      </c>
      <c r="M119" s="57">
        <f t="shared" si="49"/>
        <v>2.6576719425374189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66"/>
        <v>1.0265448338969403</v>
      </c>
      <c r="N124" s="58"/>
      <c r="O124" s="174">
        <f>B124*H124</f>
        <v>1.0265448338969403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66"/>
        <v>1.1719898082760067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6.083856259120024E-2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0.14017050897370165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0.14017050897370165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0.1002431518721018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0.71161696139476982</v>
      </c>
      <c r="C128" s="2"/>
      <c r="D128" s="31"/>
      <c r="E128" s="2"/>
      <c r="F128" s="2"/>
      <c r="G128" s="2"/>
      <c r="H128" s="24"/>
      <c r="I128" s="29">
        <f>(I30)</f>
        <v>1.662413331286456</v>
      </c>
      <c r="J128" s="228">
        <f>(J30)</f>
        <v>0.64848037046504969</v>
      </c>
      <c r="K128" s="29">
        <f>(B128)</f>
        <v>0.71161696139476982</v>
      </c>
      <c r="L128" s="29">
        <f>IF(L124=L119,0,(L119-L124)/(B119-B124)*K128)</f>
        <v>0.37062746976144373</v>
      </c>
      <c r="M128" s="240">
        <f t="shared" si="66"/>
        <v>0.64848037046504969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4.2885444907410761</v>
      </c>
      <c r="C130" s="2"/>
      <c r="D130" s="31"/>
      <c r="E130" s="2"/>
      <c r="F130" s="2"/>
      <c r="G130" s="2"/>
      <c r="H130" s="24"/>
      <c r="I130" s="29">
        <f>(I119)</f>
        <v>2.6889581651833963</v>
      </c>
      <c r="J130" s="228">
        <f>(J119)</f>
        <v>2.6576719425374189</v>
      </c>
      <c r="K130" s="29">
        <f>(B130)</f>
        <v>4.2885444907410761</v>
      </c>
      <c r="L130" s="29">
        <f>(L119)</f>
        <v>2.6300006745255913</v>
      </c>
      <c r="M130" s="240">
        <f t="shared" si="66"/>
        <v>2.6576719425374189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0.18934307010057827</v>
      </c>
      <c r="K131" s="29"/>
      <c r="L131" s="29">
        <f>IF(I131&lt;SUM(L126:L127),0,I131-(SUM(L126:L127)))</f>
        <v>1.1111512456848067</v>
      </c>
      <c r="M131" s="237">
        <f>IF(I131&lt;SUM(M126:M127),0,I131-(SUM(M126:M127)))</f>
        <v>1.171989808276007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52" operator="equal">
      <formula>16</formula>
    </cfRule>
    <cfRule type="cellIs" dxfId="618" priority="453" operator="equal">
      <formula>15</formula>
    </cfRule>
    <cfRule type="cellIs" dxfId="617" priority="454" operator="equal">
      <formula>14</formula>
    </cfRule>
    <cfRule type="cellIs" dxfId="616" priority="455" operator="equal">
      <formula>13</formula>
    </cfRule>
    <cfRule type="cellIs" dxfId="615" priority="456" operator="equal">
      <formula>12</formula>
    </cfRule>
    <cfRule type="cellIs" dxfId="614" priority="457" operator="equal">
      <formula>11</formula>
    </cfRule>
    <cfRule type="cellIs" dxfId="613" priority="458" operator="equal">
      <formula>10</formula>
    </cfRule>
    <cfRule type="cellIs" dxfId="612" priority="459" operator="equal">
      <formula>9</formula>
    </cfRule>
    <cfRule type="cellIs" dxfId="611" priority="460" operator="equal">
      <formula>8</formula>
    </cfRule>
    <cfRule type="cellIs" dxfId="610" priority="461" operator="equal">
      <formula>7</formula>
    </cfRule>
    <cfRule type="cellIs" dxfId="609" priority="462" operator="equal">
      <formula>6</formula>
    </cfRule>
    <cfRule type="cellIs" dxfId="608" priority="463" operator="equal">
      <formula>5</formula>
    </cfRule>
    <cfRule type="cellIs" dxfId="607" priority="464" operator="equal">
      <formula>4</formula>
    </cfRule>
    <cfRule type="cellIs" dxfId="606" priority="465" operator="equal">
      <formula>3</formula>
    </cfRule>
    <cfRule type="cellIs" dxfId="605" priority="466" operator="equal">
      <formula>2</formula>
    </cfRule>
    <cfRule type="cellIs" dxfId="604" priority="467" operator="equal">
      <formula>1</formula>
    </cfRule>
  </conditionalFormatting>
  <conditionalFormatting sqref="N29">
    <cfRule type="cellIs" dxfId="603" priority="436" operator="equal">
      <formula>16</formula>
    </cfRule>
    <cfRule type="cellIs" dxfId="602" priority="437" operator="equal">
      <formula>15</formula>
    </cfRule>
    <cfRule type="cellIs" dxfId="601" priority="438" operator="equal">
      <formula>14</formula>
    </cfRule>
    <cfRule type="cellIs" dxfId="600" priority="439" operator="equal">
      <formula>13</formula>
    </cfRule>
    <cfRule type="cellIs" dxfId="599" priority="440" operator="equal">
      <formula>12</formula>
    </cfRule>
    <cfRule type="cellIs" dxfId="598" priority="441" operator="equal">
      <formula>11</formula>
    </cfRule>
    <cfRule type="cellIs" dxfId="597" priority="442" operator="equal">
      <formula>10</formula>
    </cfRule>
    <cfRule type="cellIs" dxfId="596" priority="443" operator="equal">
      <formula>9</formula>
    </cfRule>
    <cfRule type="cellIs" dxfId="595" priority="444" operator="equal">
      <formula>8</formula>
    </cfRule>
    <cfRule type="cellIs" dxfId="594" priority="445" operator="equal">
      <formula>7</formula>
    </cfRule>
    <cfRule type="cellIs" dxfId="593" priority="446" operator="equal">
      <formula>6</formula>
    </cfRule>
    <cfRule type="cellIs" dxfId="592" priority="447" operator="equal">
      <formula>5</formula>
    </cfRule>
    <cfRule type="cellIs" dxfId="591" priority="448" operator="equal">
      <formula>4</formula>
    </cfRule>
    <cfRule type="cellIs" dxfId="590" priority="449" operator="equal">
      <formula>3</formula>
    </cfRule>
    <cfRule type="cellIs" dxfId="589" priority="450" operator="equal">
      <formula>2</formula>
    </cfRule>
    <cfRule type="cellIs" dxfId="588" priority="451" operator="equal">
      <formula>1</formula>
    </cfRule>
  </conditionalFormatting>
  <conditionalFormatting sqref="N119">
    <cfRule type="cellIs" dxfId="587" priority="420" operator="equal">
      <formula>16</formula>
    </cfRule>
    <cfRule type="cellIs" dxfId="586" priority="421" operator="equal">
      <formula>15</formula>
    </cfRule>
    <cfRule type="cellIs" dxfId="585" priority="422" operator="equal">
      <formula>14</formula>
    </cfRule>
    <cfRule type="cellIs" dxfId="584" priority="423" operator="equal">
      <formula>13</formula>
    </cfRule>
    <cfRule type="cellIs" dxfId="583" priority="424" operator="equal">
      <formula>12</formula>
    </cfRule>
    <cfRule type="cellIs" dxfId="582" priority="425" operator="equal">
      <formula>11</formula>
    </cfRule>
    <cfRule type="cellIs" dxfId="581" priority="426" operator="equal">
      <formula>10</formula>
    </cfRule>
    <cfRule type="cellIs" dxfId="580" priority="427" operator="equal">
      <formula>9</formula>
    </cfRule>
    <cfRule type="cellIs" dxfId="579" priority="428" operator="equal">
      <formula>8</formula>
    </cfRule>
    <cfRule type="cellIs" dxfId="578" priority="429" operator="equal">
      <formula>7</formula>
    </cfRule>
    <cfRule type="cellIs" dxfId="577" priority="430" operator="equal">
      <formula>6</formula>
    </cfRule>
    <cfRule type="cellIs" dxfId="576" priority="431" operator="equal">
      <formula>5</formula>
    </cfRule>
    <cfRule type="cellIs" dxfId="575" priority="432" operator="equal">
      <formula>4</formula>
    </cfRule>
    <cfRule type="cellIs" dxfId="574" priority="433" operator="equal">
      <formula>3</formula>
    </cfRule>
    <cfRule type="cellIs" dxfId="573" priority="434" operator="equal">
      <formula>2</formula>
    </cfRule>
    <cfRule type="cellIs" dxfId="572" priority="435" operator="equal">
      <formula>1</formula>
    </cfRule>
  </conditionalFormatting>
  <conditionalFormatting sqref="N27:N28">
    <cfRule type="cellIs" dxfId="571" priority="372" operator="equal">
      <formula>16</formula>
    </cfRule>
    <cfRule type="cellIs" dxfId="570" priority="373" operator="equal">
      <formula>15</formula>
    </cfRule>
    <cfRule type="cellIs" dxfId="569" priority="374" operator="equal">
      <formula>14</formula>
    </cfRule>
    <cfRule type="cellIs" dxfId="568" priority="375" operator="equal">
      <formula>13</formula>
    </cfRule>
    <cfRule type="cellIs" dxfId="567" priority="376" operator="equal">
      <formula>12</formula>
    </cfRule>
    <cfRule type="cellIs" dxfId="566" priority="377" operator="equal">
      <formula>11</formula>
    </cfRule>
    <cfRule type="cellIs" dxfId="565" priority="378" operator="equal">
      <formula>10</formula>
    </cfRule>
    <cfRule type="cellIs" dxfId="564" priority="379" operator="equal">
      <formula>9</formula>
    </cfRule>
    <cfRule type="cellIs" dxfId="563" priority="380" operator="equal">
      <formula>8</formula>
    </cfRule>
    <cfRule type="cellIs" dxfId="562" priority="381" operator="equal">
      <formula>7</formula>
    </cfRule>
    <cfRule type="cellIs" dxfId="561" priority="382" operator="equal">
      <formula>6</formula>
    </cfRule>
    <cfRule type="cellIs" dxfId="560" priority="383" operator="equal">
      <formula>5</formula>
    </cfRule>
    <cfRule type="cellIs" dxfId="559" priority="384" operator="equal">
      <formula>4</formula>
    </cfRule>
    <cfRule type="cellIs" dxfId="558" priority="385" operator="equal">
      <formula>3</formula>
    </cfRule>
    <cfRule type="cellIs" dxfId="557" priority="386" operator="equal">
      <formula>2</formula>
    </cfRule>
    <cfRule type="cellIs" dxfId="556" priority="387" operator="equal">
      <formula>1</formula>
    </cfRule>
  </conditionalFormatting>
  <conditionalFormatting sqref="N114:N118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R31:T31">
    <cfRule type="cellIs" dxfId="539" priority="99" operator="greaterThan">
      <formula>0</formula>
    </cfRule>
  </conditionalFormatting>
  <conditionalFormatting sqref="R32:T32">
    <cfRule type="cellIs" dxfId="538" priority="98" operator="greaterThan">
      <formula>0</formula>
    </cfRule>
  </conditionalFormatting>
  <conditionalFormatting sqref="R30:T30">
    <cfRule type="cellIs" dxfId="537" priority="97" operator="greaterThan">
      <formula>0</formula>
    </cfRule>
  </conditionalFormatting>
  <conditionalFormatting sqref="N6:N26">
    <cfRule type="cellIs" dxfId="536" priority="81" operator="equal">
      <formula>16</formula>
    </cfRule>
    <cfRule type="cellIs" dxfId="535" priority="82" operator="equal">
      <formula>15</formula>
    </cfRule>
    <cfRule type="cellIs" dxfId="534" priority="83" operator="equal">
      <formula>14</formula>
    </cfRule>
    <cfRule type="cellIs" dxfId="533" priority="84" operator="equal">
      <formula>13</formula>
    </cfRule>
    <cfRule type="cellIs" dxfId="532" priority="85" operator="equal">
      <formula>12</formula>
    </cfRule>
    <cfRule type="cellIs" dxfId="531" priority="86" operator="equal">
      <formula>11</formula>
    </cfRule>
    <cfRule type="cellIs" dxfId="530" priority="87" operator="equal">
      <formula>10</formula>
    </cfRule>
    <cfRule type="cellIs" dxfId="529" priority="88" operator="equal">
      <formula>9</formula>
    </cfRule>
    <cfRule type="cellIs" dxfId="528" priority="89" operator="equal">
      <formula>8</formula>
    </cfRule>
    <cfRule type="cellIs" dxfId="527" priority="90" operator="equal">
      <formula>7</formula>
    </cfRule>
    <cfRule type="cellIs" dxfId="526" priority="91" operator="equal">
      <formula>6</formula>
    </cfRule>
    <cfRule type="cellIs" dxfId="525" priority="92" operator="equal">
      <formula>5</formula>
    </cfRule>
    <cfRule type="cellIs" dxfId="524" priority="93" operator="equal">
      <formula>4</formula>
    </cfRule>
    <cfRule type="cellIs" dxfId="523" priority="94" operator="equal">
      <formula>3</formula>
    </cfRule>
    <cfRule type="cellIs" dxfId="522" priority="95" operator="equal">
      <formula>2</formula>
    </cfRule>
    <cfRule type="cellIs" dxfId="521" priority="96" operator="equal">
      <formula>1</formula>
    </cfRule>
  </conditionalFormatting>
  <conditionalFormatting sqref="N113">
    <cfRule type="cellIs" dxfId="520" priority="65" operator="equal">
      <formula>16</formula>
    </cfRule>
    <cfRule type="cellIs" dxfId="519" priority="66" operator="equal">
      <formula>15</formula>
    </cfRule>
    <cfRule type="cellIs" dxfId="518" priority="67" operator="equal">
      <formula>14</formula>
    </cfRule>
    <cfRule type="cellIs" dxfId="517" priority="68" operator="equal">
      <formula>13</formula>
    </cfRule>
    <cfRule type="cellIs" dxfId="516" priority="69" operator="equal">
      <formula>12</formula>
    </cfRule>
    <cfRule type="cellIs" dxfId="515" priority="70" operator="equal">
      <formula>11</formula>
    </cfRule>
    <cfRule type="cellIs" dxfId="514" priority="71" operator="equal">
      <formula>10</formula>
    </cfRule>
    <cfRule type="cellIs" dxfId="513" priority="72" operator="equal">
      <formula>9</formula>
    </cfRule>
    <cfRule type="cellIs" dxfId="512" priority="73" operator="equal">
      <formula>8</formula>
    </cfRule>
    <cfRule type="cellIs" dxfId="511" priority="74" operator="equal">
      <formula>7</formula>
    </cfRule>
    <cfRule type="cellIs" dxfId="510" priority="75" operator="equal">
      <formula>6</formula>
    </cfRule>
    <cfRule type="cellIs" dxfId="509" priority="76" operator="equal">
      <formula>5</formula>
    </cfRule>
    <cfRule type="cellIs" dxfId="508" priority="77" operator="equal">
      <formula>4</formula>
    </cfRule>
    <cfRule type="cellIs" dxfId="507" priority="78" operator="equal">
      <formula>3</formula>
    </cfRule>
    <cfRule type="cellIs" dxfId="506" priority="79" operator="equal">
      <formula>2</formula>
    </cfRule>
    <cfRule type="cellIs" dxfId="505" priority="80" operator="equal">
      <formula>1</formula>
    </cfRule>
  </conditionalFormatting>
  <conditionalFormatting sqref="N112">
    <cfRule type="cellIs" dxfId="504" priority="49" operator="equal">
      <formula>16</formula>
    </cfRule>
    <cfRule type="cellIs" dxfId="503" priority="50" operator="equal">
      <formula>15</formula>
    </cfRule>
    <cfRule type="cellIs" dxfId="502" priority="51" operator="equal">
      <formula>14</formula>
    </cfRule>
    <cfRule type="cellIs" dxfId="501" priority="52" operator="equal">
      <formula>13</formula>
    </cfRule>
    <cfRule type="cellIs" dxfId="500" priority="53" operator="equal">
      <formula>12</formula>
    </cfRule>
    <cfRule type="cellIs" dxfId="499" priority="54" operator="equal">
      <formula>11</formula>
    </cfRule>
    <cfRule type="cellIs" dxfId="498" priority="55" operator="equal">
      <formula>10</formula>
    </cfRule>
    <cfRule type="cellIs" dxfId="497" priority="56" operator="equal">
      <formula>9</formula>
    </cfRule>
    <cfRule type="cellIs" dxfId="496" priority="57" operator="equal">
      <formula>8</formula>
    </cfRule>
    <cfRule type="cellIs" dxfId="495" priority="58" operator="equal">
      <formula>7</formula>
    </cfRule>
    <cfRule type="cellIs" dxfId="494" priority="59" operator="equal">
      <formula>6</formula>
    </cfRule>
    <cfRule type="cellIs" dxfId="493" priority="60" operator="equal">
      <formula>5</formula>
    </cfRule>
    <cfRule type="cellIs" dxfId="492" priority="61" operator="equal">
      <formula>4</formula>
    </cfRule>
    <cfRule type="cellIs" dxfId="491" priority="62" operator="equal">
      <formula>3</formula>
    </cfRule>
    <cfRule type="cellIs" dxfId="490" priority="63" operator="equal">
      <formula>2</formula>
    </cfRule>
    <cfRule type="cellIs" dxfId="489" priority="64" operator="equal">
      <formula>1</formula>
    </cfRule>
  </conditionalFormatting>
  <conditionalFormatting sqref="N111">
    <cfRule type="cellIs" dxfId="488" priority="33" operator="equal">
      <formula>16</formula>
    </cfRule>
    <cfRule type="cellIs" dxfId="487" priority="34" operator="equal">
      <formula>15</formula>
    </cfRule>
    <cfRule type="cellIs" dxfId="486" priority="35" operator="equal">
      <formula>14</formula>
    </cfRule>
    <cfRule type="cellIs" dxfId="485" priority="36" operator="equal">
      <formula>13</formula>
    </cfRule>
    <cfRule type="cellIs" dxfId="484" priority="37" operator="equal">
      <formula>12</formula>
    </cfRule>
    <cfRule type="cellIs" dxfId="483" priority="38" operator="equal">
      <formula>11</formula>
    </cfRule>
    <cfRule type="cellIs" dxfId="482" priority="39" operator="equal">
      <formula>10</formula>
    </cfRule>
    <cfRule type="cellIs" dxfId="481" priority="40" operator="equal">
      <formula>9</formula>
    </cfRule>
    <cfRule type="cellIs" dxfId="480" priority="41" operator="equal">
      <formula>8</formula>
    </cfRule>
    <cfRule type="cellIs" dxfId="479" priority="42" operator="equal">
      <formula>7</formula>
    </cfRule>
    <cfRule type="cellIs" dxfId="478" priority="43" operator="equal">
      <formula>6</formula>
    </cfRule>
    <cfRule type="cellIs" dxfId="477" priority="44" operator="equal">
      <formula>5</formula>
    </cfRule>
    <cfRule type="cellIs" dxfId="476" priority="45" operator="equal">
      <formula>4</formula>
    </cfRule>
    <cfRule type="cellIs" dxfId="475" priority="46" operator="equal">
      <formula>3</formula>
    </cfRule>
    <cfRule type="cellIs" dxfId="474" priority="47" operator="equal">
      <formula>2</formula>
    </cfRule>
    <cfRule type="cellIs" dxfId="473" priority="48" operator="equal">
      <formula>1</formula>
    </cfRule>
  </conditionalFormatting>
  <conditionalFormatting sqref="N91:N104">
    <cfRule type="cellIs" dxfId="472" priority="17" operator="equal">
      <formula>16</formula>
    </cfRule>
    <cfRule type="cellIs" dxfId="471" priority="18" operator="equal">
      <formula>15</formula>
    </cfRule>
    <cfRule type="cellIs" dxfId="470" priority="19" operator="equal">
      <formula>14</formula>
    </cfRule>
    <cfRule type="cellIs" dxfId="469" priority="20" operator="equal">
      <formula>13</formula>
    </cfRule>
    <cfRule type="cellIs" dxfId="468" priority="21" operator="equal">
      <formula>12</formula>
    </cfRule>
    <cfRule type="cellIs" dxfId="467" priority="22" operator="equal">
      <formula>11</formula>
    </cfRule>
    <cfRule type="cellIs" dxfId="466" priority="23" operator="equal">
      <formula>10</formula>
    </cfRule>
    <cfRule type="cellIs" dxfId="465" priority="24" operator="equal">
      <formula>9</formula>
    </cfRule>
    <cfRule type="cellIs" dxfId="464" priority="25" operator="equal">
      <formula>8</formula>
    </cfRule>
    <cfRule type="cellIs" dxfId="463" priority="26" operator="equal">
      <formula>7</formula>
    </cfRule>
    <cfRule type="cellIs" dxfId="462" priority="27" operator="equal">
      <formula>6</formula>
    </cfRule>
    <cfRule type="cellIs" dxfId="461" priority="28" operator="equal">
      <formula>5</formula>
    </cfRule>
    <cfRule type="cellIs" dxfId="460" priority="29" operator="equal">
      <formula>4</formula>
    </cfRule>
    <cfRule type="cellIs" dxfId="459" priority="30" operator="equal">
      <formula>3</formula>
    </cfRule>
    <cfRule type="cellIs" dxfId="458" priority="31" operator="equal">
      <formula>2</formula>
    </cfRule>
    <cfRule type="cellIs" dxfId="457" priority="32" operator="equal">
      <formula>1</formula>
    </cfRule>
  </conditionalFormatting>
  <conditionalFormatting sqref="N105:N110">
    <cfRule type="cellIs" dxfId="456" priority="1" operator="equal">
      <formula>16</formula>
    </cfRule>
    <cfRule type="cellIs" dxfId="455" priority="2" operator="equal">
      <formula>15</formula>
    </cfRule>
    <cfRule type="cellIs" dxfId="454" priority="3" operator="equal">
      <formula>14</formula>
    </cfRule>
    <cfRule type="cellIs" dxfId="453" priority="4" operator="equal">
      <formula>13</formula>
    </cfRule>
    <cfRule type="cellIs" dxfId="452" priority="5" operator="equal">
      <formula>12</formula>
    </cfRule>
    <cfRule type="cellIs" dxfId="451" priority="6" operator="equal">
      <formula>11</formula>
    </cfRule>
    <cfRule type="cellIs" dxfId="450" priority="7" operator="equal">
      <formula>10</formula>
    </cfRule>
    <cfRule type="cellIs" dxfId="449" priority="8" operator="equal">
      <formula>9</formula>
    </cfRule>
    <cfRule type="cellIs" dxfId="448" priority="9" operator="equal">
      <formula>8</formula>
    </cfRule>
    <cfRule type="cellIs" dxfId="447" priority="10" operator="equal">
      <formula>7</formula>
    </cfRule>
    <cfRule type="cellIs" dxfId="446" priority="11" operator="equal">
      <formula>6</formula>
    </cfRule>
    <cfRule type="cellIs" dxfId="445" priority="12" operator="equal">
      <formula>5</formula>
    </cfRule>
    <cfRule type="cellIs" dxfId="444" priority="13" operator="equal">
      <formula>4</formula>
    </cfRule>
    <cfRule type="cellIs" dxfId="443" priority="14" operator="equal">
      <formula>3</formula>
    </cfRule>
    <cfRule type="cellIs" dxfId="442" priority="15" operator="equal">
      <formula>2</formula>
    </cfRule>
    <cfRule type="cellIs" dxfId="44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F42" sqref="F4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33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2.3625700498132009E-3</v>
      </c>
      <c r="J7" s="24">
        <f t="shared" si="3"/>
        <v>2.3625700498132009E-3</v>
      </c>
      <c r="K7" s="22">
        <f t="shared" si="4"/>
        <v>1.1812850249066004E-2</v>
      </c>
      <c r="L7" s="22">
        <f t="shared" si="5"/>
        <v>2.3625700498132009E-3</v>
      </c>
      <c r="M7" s="224">
        <f t="shared" si="6"/>
        <v>2.3625700498132009E-3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3391.0728935315869</v>
      </c>
      <c r="S7" s="222">
        <f>IF($B$81=0,0,(SUMIF($N$6:$N$28,$U7,L$6:L$28)+SUMIF($N$91:$N$118,$U7,L$91:L$118))*$I$83*Poor!$B$81/$B$81)</f>
        <v>859.75218290399573</v>
      </c>
      <c r="T7" s="222">
        <f>IF($B$81=0,0,(SUMIF($N$6:$N$28,$U7,M$6:M$28)+SUMIF($N$91:$N$118,$U7,M$91:M$118))*$I$83*Poor!$B$81/$B$81)</f>
        <v>859.75218290399573</v>
      </c>
      <c r="U7" s="223">
        <v>1</v>
      </c>
      <c r="V7" s="56"/>
      <c r="W7" s="115"/>
      <c r="X7" s="124">
        <v>4</v>
      </c>
      <c r="Y7" s="184">
        <f t="shared" ref="Y7:Y29" si="9">M7*4</f>
        <v>9.4502801992528036E-3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9.4502801992528036E-3</v>
      </c>
      <c r="AH7" s="123">
        <f t="shared" ref="AH7:AH30" si="12">SUM(Z7,AB7,AD7,AF7)</f>
        <v>1</v>
      </c>
      <c r="AI7" s="184">
        <f t="shared" ref="AI7:AI30" si="13">SUM(AA7,AC7,AE7,AG7)/4</f>
        <v>2.3625700498132009E-3</v>
      </c>
      <c r="AJ7" s="120">
        <f t="shared" ref="AJ7:AJ31" si="14">(AA7+AC7)/2</f>
        <v>0</v>
      </c>
      <c r="AK7" s="119">
        <f t="shared" ref="AK7:AK31" si="15">(AE7+AG7)/2</f>
        <v>4.7251400996264018E-3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0.3</v>
      </c>
      <c r="F9" s="28">
        <v>8800</v>
      </c>
      <c r="H9" s="24">
        <f t="shared" si="1"/>
        <v>0.3</v>
      </c>
      <c r="I9" s="22">
        <f t="shared" si="2"/>
        <v>2.602411643835616E-2</v>
      </c>
      <c r="J9" s="24">
        <f t="shared" si="3"/>
        <v>2.602411643835616E-2</v>
      </c>
      <c r="K9" s="22">
        <f t="shared" si="4"/>
        <v>8.6747054794520537E-2</v>
      </c>
      <c r="L9" s="22">
        <f t="shared" si="5"/>
        <v>2.602411643835616E-2</v>
      </c>
      <c r="M9" s="224">
        <f t="shared" si="6"/>
        <v>2.602411643835616E-2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139.0849840203409</v>
      </c>
      <c r="S9" s="222">
        <f>IF($B$81=0,0,(SUMIF($N$6:$N$28,$U9,L$6:L$28)+SUMIF($N$91:$N$118,$U9,L$91:L$118))*$I$83*Poor!$B$81/$B$81)</f>
        <v>30.64739618218351</v>
      </c>
      <c r="T9" s="222">
        <f>IF($B$81=0,0,(SUMIF($N$6:$N$28,$U9,M$6:M$28)+SUMIF($N$91:$N$118,$U9,M$91:M$118))*$I$83*Poor!$B$81/$B$81)</f>
        <v>30.64739618218351</v>
      </c>
      <c r="U9" s="223">
        <v>3</v>
      </c>
      <c r="V9" s="56"/>
      <c r="W9" s="115"/>
      <c r="X9" s="124">
        <v>1</v>
      </c>
      <c r="Y9" s="184">
        <f t="shared" si="9"/>
        <v>0.10409646575342464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0.10409646575342464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2.602411643835616E-2</v>
      </c>
      <c r="AJ9" s="120">
        <f t="shared" si="14"/>
        <v>5.2048232876712321E-2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0.2</v>
      </c>
      <c r="H10" s="24">
        <f t="shared" si="1"/>
        <v>0.2</v>
      </c>
      <c r="I10" s="22">
        <f t="shared" si="2"/>
        <v>7.090968866749689E-3</v>
      </c>
      <c r="J10" s="24">
        <f t="shared" si="3"/>
        <v>7.090968866749689E-3</v>
      </c>
      <c r="K10" s="22">
        <f t="shared" si="4"/>
        <v>3.5454844333748445E-2</v>
      </c>
      <c r="L10" s="22">
        <f t="shared" si="5"/>
        <v>7.090968866749689E-3</v>
      </c>
      <c r="M10" s="224">
        <f t="shared" si="6"/>
        <v>7.090968866749689E-3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2.8363875466998756E-2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2.8363875466998756E-2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7.090968866749689E-3</v>
      </c>
      <c r="AJ10" s="120">
        <f t="shared" si="14"/>
        <v>1.4181937733499378E-2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0.2</v>
      </c>
      <c r="H11" s="24">
        <f t="shared" si="1"/>
        <v>0.2</v>
      </c>
      <c r="I11" s="22">
        <f t="shared" si="2"/>
        <v>1.325646201743462E-2</v>
      </c>
      <c r="J11" s="24">
        <f t="shared" si="3"/>
        <v>1.325646201743462E-2</v>
      </c>
      <c r="K11" s="22">
        <f t="shared" si="4"/>
        <v>6.6282310087173099E-2</v>
      </c>
      <c r="L11" s="22">
        <f t="shared" si="5"/>
        <v>1.325646201743462E-2</v>
      </c>
      <c r="M11" s="224">
        <f t="shared" si="6"/>
        <v>1.325646201743462E-2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4190.330832085453</v>
      </c>
      <c r="S11" s="222">
        <f>IF($B$81=0,0,(SUMIF($N$6:$N$28,$U11,L$6:L$28)+SUMIF($N$91:$N$118,$U11,L$91:L$118))*$I$83*Poor!$B$81/$B$81)</f>
        <v>1767.64</v>
      </c>
      <c r="T11" s="222">
        <f>IF($B$81=0,0,(SUMIF($N$6:$N$28,$U11,M$6:M$28)+SUMIF($N$91:$N$118,$U11,M$91:M$118))*$I$83*Poor!$B$81/$B$81)</f>
        <v>1767.64</v>
      </c>
      <c r="U11" s="223">
        <v>5</v>
      </c>
      <c r="V11" s="56"/>
      <c r="W11" s="115"/>
      <c r="X11" s="124">
        <v>1</v>
      </c>
      <c r="Y11" s="184">
        <f t="shared" si="9"/>
        <v>5.3025848069738479E-2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5.3025848069738479E-2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1.325646201743462E-2</v>
      </c>
      <c r="AJ11" s="120">
        <f t="shared" si="14"/>
        <v>2.651292403486924E-2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811.86871820674025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18046.278243970588</v>
      </c>
      <c r="S13" s="222">
        <f>IF($B$81=0,0,(SUMIF($N$6:$N$28,$U13,L$6:L$28)+SUMIF($N$91:$N$118,$U13,L$91:L$118))*$I$83*Poor!$B$81/$B$81)</f>
        <v>6687.7500000000009</v>
      </c>
      <c r="T13" s="222">
        <f>IF($B$81=0,0,(SUMIF($N$6:$N$28,$U13,M$6:M$28)+SUMIF($N$91:$N$118,$U13,M$91:M$118))*$I$83*Poor!$B$81/$B$81)</f>
        <v>6687.7500000000009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0.2</v>
      </c>
      <c r="F15" s="22"/>
      <c r="H15" s="24">
        <f t="shared" si="1"/>
        <v>0.2</v>
      </c>
      <c r="I15" s="22">
        <f t="shared" si="2"/>
        <v>1.157235691158157E-2</v>
      </c>
      <c r="J15" s="24">
        <f>IF(I$32&lt;=1+I131,I15,B15*H15+J$33*(I15-B15*H15))</f>
        <v>1.157235691158157E-2</v>
      </c>
      <c r="K15" s="22">
        <f t="shared" si="4"/>
        <v>5.7861784557907844E-2</v>
      </c>
      <c r="L15" s="22">
        <f t="shared" si="5"/>
        <v>1.157235691158157E-2</v>
      </c>
      <c r="M15" s="226">
        <f t="shared" si="6"/>
        <v>1.157235691158157E-2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840.16282944958505</v>
      </c>
      <c r="S15" s="222">
        <f>IF($B$81=0,0,(SUMIF($N$6:$N$28,$U15,L$6:L$28)+SUMIF($N$91:$N$118,$U15,L$91:L$118))*$I$83*Poor!$B$81/$B$81)</f>
        <v>661.98</v>
      </c>
      <c r="T15" s="222">
        <f>IF($B$81=0,0,(SUMIF($N$6:$N$28,$U15,M$6:M$28)+SUMIF($N$91:$N$118,$U15,M$91:M$118))*$I$83*Poor!$B$81/$B$81)</f>
        <v>661.98</v>
      </c>
      <c r="U15" s="223">
        <v>9</v>
      </c>
      <c r="V15" s="56"/>
      <c r="W15" s="110"/>
      <c r="X15" s="118"/>
      <c r="Y15" s="184">
        <f t="shared" si="9"/>
        <v>4.6289427646326278E-2</v>
      </c>
      <c r="Z15" s="116">
        <v>0.25</v>
      </c>
      <c r="AA15" s="121">
        <f t="shared" si="16"/>
        <v>1.157235691158157E-2</v>
      </c>
      <c r="AB15" s="116">
        <v>0.25</v>
      </c>
      <c r="AC15" s="121">
        <f t="shared" si="7"/>
        <v>1.157235691158157E-2</v>
      </c>
      <c r="AD15" s="116">
        <v>0.25</v>
      </c>
      <c r="AE15" s="121">
        <f t="shared" si="8"/>
        <v>1.157235691158157E-2</v>
      </c>
      <c r="AF15" s="122">
        <f t="shared" si="10"/>
        <v>0.25</v>
      </c>
      <c r="AG15" s="121">
        <f t="shared" si="11"/>
        <v>1.157235691158157E-2</v>
      </c>
      <c r="AH15" s="123">
        <f t="shared" si="12"/>
        <v>1</v>
      </c>
      <c r="AI15" s="184">
        <f t="shared" si="13"/>
        <v>1.157235691158157E-2</v>
      </c>
      <c r="AJ15" s="120">
        <f t="shared" si="14"/>
        <v>1.157235691158157E-2</v>
      </c>
      <c r="AK15" s="119">
        <f t="shared" si="15"/>
        <v>1.157235691158157E-2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3.5031211083437112E-4</v>
      </c>
      <c r="D16" s="24">
        <f t="shared" si="0"/>
        <v>3.5031211083437112E-4</v>
      </c>
      <c r="E16" s="26">
        <v>1</v>
      </c>
      <c r="F16" s="22"/>
      <c r="H16" s="24">
        <f t="shared" si="1"/>
        <v>1</v>
      </c>
      <c r="I16" s="22">
        <f t="shared" si="2"/>
        <v>3.5031211083437112E-4</v>
      </c>
      <c r="J16" s="24">
        <f>IF(I$32&lt;=1+I131,I16,B16*H16+J$33*(I16-B16*H16))</f>
        <v>1.0267559719670133E-4</v>
      </c>
      <c r="K16" s="22">
        <f t="shared" si="4"/>
        <v>0</v>
      </c>
      <c r="L16" s="22">
        <f t="shared" si="5"/>
        <v>0</v>
      </c>
      <c r="M16" s="224">
        <f t="shared" si="6"/>
        <v>1.0267559719670133E-4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6140.2274523053457</v>
      </c>
      <c r="S16" s="222">
        <f>IF($B$81=0,0,(SUMIF($N$6:$N$28,$U16,L$6:L$28)+SUMIF($N$91:$N$118,$U16,L$91:L$118))*$I$83*Poor!$B$81/$B$81)</f>
        <v>3279.9999999999995</v>
      </c>
      <c r="T16" s="222">
        <f>IF($B$81=0,0,(SUMIF($N$6:$N$28,$U16,M$6:M$28)+SUMIF($N$91:$N$118,$U16,M$91:M$118))*$I$83*Poor!$B$81/$B$81)</f>
        <v>3472.2719474374148</v>
      </c>
      <c r="U16" s="223">
        <v>10</v>
      </c>
      <c r="V16" s="56"/>
      <c r="W16" s="110"/>
      <c r="X16" s="118"/>
      <c r="Y16" s="184">
        <f t="shared" si="9"/>
        <v>4.1070238878680531E-4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4.1070238878680531E-4</v>
      </c>
      <c r="AH16" s="123">
        <f t="shared" si="12"/>
        <v>1</v>
      </c>
      <c r="AI16" s="184">
        <f t="shared" si="13"/>
        <v>1.0267559719670133E-4</v>
      </c>
      <c r="AJ16" s="120">
        <f t="shared" si="14"/>
        <v>0</v>
      </c>
      <c r="AK16" s="119">
        <f t="shared" si="15"/>
        <v>2.0535119439340265E-4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0.5</v>
      </c>
      <c r="F17" s="22"/>
      <c r="H17" s="24">
        <f t="shared" si="1"/>
        <v>0.5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1257.997819496705</v>
      </c>
      <c r="S17" s="222">
        <f>IF($B$81=0,0,(SUMIF($N$6:$N$28,$U17,L$6:L$28)+SUMIF($N$91:$N$118,$U17,L$91:L$118))*$I$83*Poor!$B$81/$B$81)</f>
        <v>792.96</v>
      </c>
      <c r="T17" s="222">
        <f>IF($B$81=0,0,(SUMIF($N$6:$N$28,$U17,M$6:M$28)+SUMIF($N$91:$N$118,$U17,M$91:M$118))*$I$83*Poor!$B$81/$B$81)</f>
        <v>792.96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961.32907650973095</v>
      </c>
      <c r="S18" s="222">
        <f>IF($B$81=0,0,(SUMIF($N$6:$N$28,$U18,L$6:L$28)+SUMIF($N$91:$N$118,$U18,L$91:L$118))*$I$83*Poor!$B$81/$B$81)</f>
        <v>1059.1449996118035</v>
      </c>
      <c r="T18" s="222">
        <f>IF($B$81=0,0,(SUMIF($N$6:$N$28,$U18,M$6:M$28)+SUMIF($N$91:$N$118,$U18,M$91:M$118))*$I$83*Poor!$B$81/$B$81)</f>
        <v>1059.1449996118035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5391.4192264144494</v>
      </c>
      <c r="S21" s="222">
        <f>IF($B$81=0,0,(SUMIF($N$6:$N$28,$U21,L$6:L$28)+SUMIF($N$91:$N$118,$U21,L$91:L$118))*$I$83*Poor!$B$81/$B$81)</f>
        <v>3996.0000000000005</v>
      </c>
      <c r="T21" s="222">
        <f>IF($B$81=0,0,(SUMIF($N$6:$N$28,$U21,M$6:M$28)+SUMIF($N$91:$N$118,$U21,M$91:M$118))*$I$83*Poor!$B$81/$B$81)</f>
        <v>3996.0000000000005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71240.114898580607</v>
      </c>
      <c r="S23" s="179">
        <f>SUM(S7:S22)</f>
        <v>43468.546388482457</v>
      </c>
      <c r="T23" s="179">
        <f>SUM(T7:T22)</f>
        <v>43717.487054126614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2.274225656764136E-2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2.274225656764136E-2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9.096902627056544E-2</v>
      </c>
      <c r="Z27" s="116">
        <v>0.25</v>
      </c>
      <c r="AA27" s="121">
        <f t="shared" si="16"/>
        <v>2.274225656764136E-2</v>
      </c>
      <c r="AB27" s="116">
        <v>0.25</v>
      </c>
      <c r="AC27" s="121">
        <f t="shared" si="7"/>
        <v>2.274225656764136E-2</v>
      </c>
      <c r="AD27" s="116">
        <v>0.25</v>
      </c>
      <c r="AE27" s="121">
        <f t="shared" si="8"/>
        <v>2.274225656764136E-2</v>
      </c>
      <c r="AF27" s="122">
        <f t="shared" si="10"/>
        <v>0.25</v>
      </c>
      <c r="AG27" s="121">
        <f t="shared" si="11"/>
        <v>2.274225656764136E-2</v>
      </c>
      <c r="AH27" s="123">
        <f t="shared" si="12"/>
        <v>1</v>
      </c>
      <c r="AI27" s="184">
        <f t="shared" si="13"/>
        <v>2.274225656764136E-2</v>
      </c>
      <c r="AJ27" s="120">
        <f t="shared" si="14"/>
        <v>2.274225656764136E-2</v>
      </c>
      <c r="AK27" s="119">
        <f t="shared" si="15"/>
        <v>2.274225656764136E-2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0.17825842777085929</v>
      </c>
      <c r="C29" s="216">
        <f>IF([1]Summ!F1067="",0,[1]Summ!F1067)</f>
        <v>4.6711121598694422E-2</v>
      </c>
      <c r="D29" s="24">
        <f>SUM(B29,C29)</f>
        <v>0.22496954936955371</v>
      </c>
      <c r="E29" s="26"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0.19194933983910148</v>
      </c>
      <c r="K29" s="22">
        <f t="shared" si="4"/>
        <v>0.17825842777085929</v>
      </c>
      <c r="L29" s="22">
        <f t="shared" si="5"/>
        <v>0.17825842777085929</v>
      </c>
      <c r="M29" s="224">
        <f t="shared" si="6"/>
        <v>0.19194933983910148</v>
      </c>
      <c r="N29" s="229"/>
      <c r="P29" s="22"/>
      <c r="V29" s="56"/>
      <c r="W29" s="110"/>
      <c r="X29" s="118"/>
      <c r="Y29" s="184">
        <f t="shared" si="9"/>
        <v>0.76779735935640592</v>
      </c>
      <c r="Z29" s="116">
        <v>0.25</v>
      </c>
      <c r="AA29" s="121">
        <f t="shared" si="16"/>
        <v>0.19194933983910148</v>
      </c>
      <c r="AB29" s="116">
        <v>0.25</v>
      </c>
      <c r="AC29" s="121">
        <f t="shared" si="7"/>
        <v>0.19194933983910148</v>
      </c>
      <c r="AD29" s="116">
        <v>0.25</v>
      </c>
      <c r="AE29" s="121">
        <f t="shared" si="8"/>
        <v>0.19194933983910148</v>
      </c>
      <c r="AF29" s="122">
        <f t="shared" si="10"/>
        <v>0.25</v>
      </c>
      <c r="AG29" s="121">
        <f t="shared" si="11"/>
        <v>0.19194933983910148</v>
      </c>
      <c r="AH29" s="123">
        <f t="shared" si="12"/>
        <v>1</v>
      </c>
      <c r="AI29" s="184">
        <f t="shared" si="13"/>
        <v>0.19194933983910148</v>
      </c>
      <c r="AJ29" s="120">
        <f t="shared" si="14"/>
        <v>0.19194933983910148</v>
      </c>
      <c r="AK29" s="119">
        <f t="shared" si="15"/>
        <v>0.19194933983910148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0.64870199252802008</v>
      </c>
      <c r="C30" s="103"/>
      <c r="D30" s="24">
        <f>(D119-B124)</f>
        <v>4.5839310949657914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2.2392285047922269</v>
      </c>
      <c r="J30" s="231">
        <f>IF(I$32&lt;=1,I30,1-SUM(J6:J29))</f>
        <v>0.63491773599088153</v>
      </c>
      <c r="K30" s="22">
        <f t="shared" si="4"/>
        <v>0.64870199252802008</v>
      </c>
      <c r="L30" s="22">
        <f>IF(L124=L119,0,IF(K30="",0,(L119-L124)/(B119-B124)*K30))</f>
        <v>0.31627213294733325</v>
      </c>
      <c r="M30" s="175">
        <f t="shared" si="6"/>
        <v>0.63491773599088153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2.5396709439635261</v>
      </c>
      <c r="Z30" s="122">
        <f>IF($Y30=0,0,AA30/($Y$30))</f>
        <v>0.1863502595858603</v>
      </c>
      <c r="AA30" s="188">
        <f>IF(AA79*4/$I$83+SUM(AA6:AA29)&lt;1,AA79*4/$I$83,1-SUM(AA6:AA29))</f>
        <v>0.47326833967026993</v>
      </c>
      <c r="AB30" s="122">
        <f>IF($Y30=0,0,AC30/($Y$30))</f>
        <v>0.27251084001207704</v>
      </c>
      <c r="AC30" s="188">
        <f>IF(AC79*4/$I$83+SUM(AC6:AC29)&lt;1,AC79*4/$I$83,1-SUM(AC6:AC29))</f>
        <v>0.69208786229376518</v>
      </c>
      <c r="AD30" s="122">
        <f>IF($Y30=0,0,AE30/($Y$30))</f>
        <v>0.27251084001207704</v>
      </c>
      <c r="AE30" s="188">
        <f>IF(AE79*4/$I$83+SUM(AE6:AE29)&lt;1,AE79*4/$I$83,1-SUM(AE6:AE29))</f>
        <v>0.69208786229376518</v>
      </c>
      <c r="AF30" s="122">
        <f>IF($Y30=0,0,AG30/($Y$30))</f>
        <v>0.26862806038998549</v>
      </c>
      <c r="AG30" s="188">
        <f>IF(AG79*4/$I$83+SUM(AG6:AG29)&lt;1,AG79*4/$I$83,1-SUM(AG6:AG29))</f>
        <v>0.6822268797057256</v>
      </c>
      <c r="AH30" s="123">
        <f t="shared" si="12"/>
        <v>0.99999999999999978</v>
      </c>
      <c r="AI30" s="184">
        <f t="shared" si="13"/>
        <v>0.63491773599088153</v>
      </c>
      <c r="AJ30" s="120">
        <f t="shared" si="14"/>
        <v>0.58267810098201755</v>
      </c>
      <c r="AK30" s="119">
        <f t="shared" si="15"/>
        <v>0.68715737099974539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0.32300974615583145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1.2406058164966693</v>
      </c>
      <c r="C32" s="29">
        <f>SUM(C6:C31)</f>
        <v>1.4889732588731781E-2</v>
      </c>
      <c r="D32" s="24">
        <f>SUM(D6:D30)</f>
        <v>5.1907246515231726</v>
      </c>
      <c r="E32" s="2"/>
      <c r="F32" s="2"/>
      <c r="H32" s="17"/>
      <c r="I32" s="22">
        <f>SUM(I6:I30)</f>
        <v>2.614836358277794</v>
      </c>
      <c r="J32" s="17"/>
      <c r="L32" s="22">
        <f>SUM(L6:L30)</f>
        <v>0.67699025384416855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19658.153049840788</v>
      </c>
      <c r="T32" s="234">
        <f t="shared" si="50"/>
        <v>19409.212384196631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0.29309748084971787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1534</v>
      </c>
      <c r="J37" s="38">
        <f t="shared" ref="J37:J49" si="53">J91*I$83</f>
        <v>1534</v>
      </c>
      <c r="K37" s="40">
        <f t="shared" ref="K37:K49" si="54">(B37/B$65)</f>
        <v>5.833532305516697E-2</v>
      </c>
      <c r="L37" s="22">
        <f t="shared" ref="L37:L49" si="55">(K37*H37)</f>
        <v>3.4417840602548509E-2</v>
      </c>
      <c r="M37" s="24">
        <f t="shared" ref="M37:M49" si="56">J37/B$65</f>
        <v>3.4417840602548509E-2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1534</v>
      </c>
      <c r="AH37" s="123">
        <f>SUM(Z37,AB37,AD37,AF37)</f>
        <v>1</v>
      </c>
      <c r="AI37" s="112">
        <f>SUM(AA37,AC37,AE37,AG37)</f>
        <v>1534</v>
      </c>
      <c r="AJ37" s="148">
        <f>(AA37+AC37)</f>
        <v>0</v>
      </c>
      <c r="AK37" s="147">
        <f>(AE37+AG37)</f>
        <v>1534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233.64</v>
      </c>
      <c r="J41" s="38">
        <f t="shared" si="53"/>
        <v>233.64000000000001</v>
      </c>
      <c r="K41" s="40">
        <f t="shared" si="54"/>
        <v>4.4424592172781002E-3</v>
      </c>
      <c r="L41" s="22">
        <f t="shared" si="55"/>
        <v>5.2421018763881581E-3</v>
      </c>
      <c r="M41" s="24">
        <f t="shared" si="56"/>
        <v>5.2421018763881581E-3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233.64000000000001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233.64000000000001</v>
      </c>
      <c r="AJ41" s="148">
        <f t="shared" si="62"/>
        <v>233.64000000000001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E9</f>
        <v>0.3</v>
      </c>
      <c r="F42" s="26">
        <v>1.4</v>
      </c>
      <c r="G42" s="22">
        <f t="shared" si="59"/>
        <v>1.65</v>
      </c>
      <c r="H42" s="24">
        <f t="shared" si="51"/>
        <v>0.42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E12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26"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160</v>
      </c>
      <c r="D50" s="38">
        <f t="shared" si="67"/>
        <v>800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944</v>
      </c>
      <c r="J50" s="38">
        <f t="shared" ref="J50:J64" si="70">J104*I$83</f>
        <v>810.53680438442689</v>
      </c>
      <c r="K50" s="40">
        <f t="shared" ref="K50:K64" si="71">(B50/B$65)</f>
        <v>1.4359464136656485E-2</v>
      </c>
      <c r="L50" s="22">
        <f t="shared" ref="L50:L64" si="72">(K50*H50)</f>
        <v>1.6944167681254653E-2</v>
      </c>
      <c r="M50" s="24">
        <f t="shared" ref="M50:M64" si="73">J50/B$65</f>
        <v>1.8185740896872391E-2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0.5</v>
      </c>
      <c r="F51" s="26">
        <v>1.1100000000000001</v>
      </c>
      <c r="G51" s="22">
        <f t="shared" si="59"/>
        <v>1.65</v>
      </c>
      <c r="H51" s="24">
        <f t="shared" si="68"/>
        <v>0.55500000000000005</v>
      </c>
      <c r="I51" s="39">
        <f t="shared" si="69"/>
        <v>1692.7500000000002</v>
      </c>
      <c r="J51" s="38">
        <f t="shared" si="70"/>
        <v>1692.7500000000002</v>
      </c>
      <c r="K51" s="40">
        <f t="shared" si="71"/>
        <v>6.8431821276253565E-2</v>
      </c>
      <c r="L51" s="22">
        <f t="shared" si="72"/>
        <v>3.7979660808320735E-2</v>
      </c>
      <c r="M51" s="24">
        <f t="shared" si="73"/>
        <v>3.7979660808320728E-2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0.5</v>
      </c>
      <c r="F52" s="26">
        <v>1.1100000000000001</v>
      </c>
      <c r="G52" s="22">
        <f t="shared" si="59"/>
        <v>1.65</v>
      </c>
      <c r="H52" s="24">
        <f t="shared" si="68"/>
        <v>0.55500000000000005</v>
      </c>
      <c r="I52" s="39">
        <f t="shared" si="69"/>
        <v>4995</v>
      </c>
      <c r="J52" s="38">
        <f t="shared" si="70"/>
        <v>4995.0000000000009</v>
      </c>
      <c r="K52" s="40">
        <f t="shared" si="71"/>
        <v>0.20192996442173181</v>
      </c>
      <c r="L52" s="22">
        <f t="shared" si="72"/>
        <v>0.11207113025406117</v>
      </c>
      <c r="M52" s="24">
        <f t="shared" si="73"/>
        <v>0.11207113025406118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33">
        <v>0.4</v>
      </c>
      <c r="F53" s="26">
        <v>1.18</v>
      </c>
      <c r="G53" s="22">
        <f t="shared" si="59"/>
        <v>1.65</v>
      </c>
      <c r="H53" s="24">
        <f t="shared" si="68"/>
        <v>0.47199999999999998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3936</v>
      </c>
      <c r="J54" s="38">
        <f t="shared" si="70"/>
        <v>3472.2719474374144</v>
      </c>
      <c r="K54" s="40">
        <f t="shared" si="71"/>
        <v>9.1990317125455606E-2</v>
      </c>
      <c r="L54" s="22">
        <f t="shared" si="72"/>
        <v>7.3592253700364485E-2</v>
      </c>
      <c r="M54" s="24">
        <f t="shared" si="73"/>
        <v>7.7906194534290499E-2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792.95999999999992</v>
      </c>
      <c r="J55" s="38">
        <f t="shared" si="70"/>
        <v>792.96</v>
      </c>
      <c r="K55" s="40">
        <f t="shared" si="71"/>
        <v>1.8846796679361635E-2</v>
      </c>
      <c r="L55" s="22">
        <f t="shared" si="72"/>
        <v>1.7791376065317385E-2</v>
      </c>
      <c r="M55" s="24">
        <f t="shared" si="73"/>
        <v>1.7791376065317385E-2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198.24</v>
      </c>
      <c r="AB55" s="116">
        <v>0.25</v>
      </c>
      <c r="AC55" s="147">
        <f t="shared" si="65"/>
        <v>198.24</v>
      </c>
      <c r="AD55" s="116">
        <v>0.25</v>
      </c>
      <c r="AE55" s="147">
        <f t="shared" si="66"/>
        <v>198.24</v>
      </c>
      <c r="AF55" s="122">
        <f t="shared" si="57"/>
        <v>0.25</v>
      </c>
      <c r="AG55" s="147">
        <f t="shared" si="60"/>
        <v>198.24</v>
      </c>
      <c r="AH55" s="123">
        <f t="shared" si="61"/>
        <v>1</v>
      </c>
      <c r="AI55" s="112">
        <f t="shared" si="61"/>
        <v>792.96</v>
      </c>
      <c r="AJ55" s="148">
        <f t="shared" si="62"/>
        <v>396.48</v>
      </c>
      <c r="AK55" s="147">
        <f t="shared" si="63"/>
        <v>396.48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23577.471809784467</v>
      </c>
      <c r="J56" s="38">
        <f t="shared" si="70"/>
        <v>23577.471809784471</v>
      </c>
      <c r="K56" s="40">
        <f t="shared" si="71"/>
        <v>0.44830490053711514</v>
      </c>
      <c r="L56" s="22">
        <f t="shared" si="72"/>
        <v>0.52899978263379588</v>
      </c>
      <c r="M56" s="24">
        <f t="shared" si="73"/>
        <v>0.52899978263379588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5894.3679524461177</v>
      </c>
      <c r="AB56" s="116">
        <v>0.25</v>
      </c>
      <c r="AC56" s="147">
        <f t="shared" si="65"/>
        <v>5894.3679524461177</v>
      </c>
      <c r="AD56" s="116">
        <v>0.25</v>
      </c>
      <c r="AE56" s="147">
        <f t="shared" si="66"/>
        <v>5894.3679524461177</v>
      </c>
      <c r="AF56" s="122">
        <f t="shared" si="57"/>
        <v>0.25</v>
      </c>
      <c r="AG56" s="147">
        <f t="shared" si="60"/>
        <v>5894.3679524461177</v>
      </c>
      <c r="AH56" s="123">
        <f t="shared" si="61"/>
        <v>1</v>
      </c>
      <c r="AI56" s="112">
        <f t="shared" si="61"/>
        <v>23577.471809784471</v>
      </c>
      <c r="AJ56" s="148">
        <f t="shared" si="62"/>
        <v>11788.735904892235</v>
      </c>
      <c r="AK56" s="147">
        <f t="shared" si="63"/>
        <v>11788.735904892235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1.18</v>
      </c>
      <c r="G57" s="22">
        <f t="shared" si="59"/>
        <v>1.65</v>
      </c>
      <c r="H57" s="24">
        <f t="shared" si="68"/>
        <v>1.18</v>
      </c>
      <c r="I57" s="39">
        <f t="shared" si="69"/>
        <v>661.98</v>
      </c>
      <c r="J57" s="38">
        <f t="shared" si="70"/>
        <v>661.98</v>
      </c>
      <c r="K57" s="40">
        <f t="shared" si="71"/>
        <v>1.2586967782287951E-2</v>
      </c>
      <c r="L57" s="22">
        <f t="shared" si="72"/>
        <v>1.485262198309978E-2</v>
      </c>
      <c r="M57" s="24">
        <f t="shared" si="73"/>
        <v>1.4852621983099782E-2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165.495</v>
      </c>
      <c r="AB57" s="116">
        <v>0.25</v>
      </c>
      <c r="AC57" s="147">
        <f t="shared" si="65"/>
        <v>165.495</v>
      </c>
      <c r="AD57" s="116">
        <v>0.25</v>
      </c>
      <c r="AE57" s="147">
        <f t="shared" si="66"/>
        <v>165.495</v>
      </c>
      <c r="AF57" s="122">
        <f t="shared" si="57"/>
        <v>0.25</v>
      </c>
      <c r="AG57" s="147">
        <f t="shared" si="60"/>
        <v>165.495</v>
      </c>
      <c r="AH57" s="123">
        <f t="shared" si="61"/>
        <v>1</v>
      </c>
      <c r="AI57" s="112">
        <f t="shared" si="61"/>
        <v>661.98</v>
      </c>
      <c r="AJ57" s="148">
        <f t="shared" si="62"/>
        <v>330.99</v>
      </c>
      <c r="AK57" s="147">
        <f t="shared" si="63"/>
        <v>330.99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1.1100000000000001</v>
      </c>
      <c r="G59" s="22">
        <f t="shared" si="59"/>
        <v>1.65</v>
      </c>
      <c r="H59" s="24">
        <f t="shared" si="68"/>
        <v>1.1100000000000001</v>
      </c>
      <c r="I59" s="39">
        <f t="shared" si="69"/>
        <v>3996.0000000000005</v>
      </c>
      <c r="J59" s="38">
        <f t="shared" si="70"/>
        <v>3996.0000000000005</v>
      </c>
      <c r="K59" s="40">
        <f t="shared" si="71"/>
        <v>8.0771985768692725E-2</v>
      </c>
      <c r="L59" s="22">
        <f t="shared" si="72"/>
        <v>8.9656904203248927E-2</v>
      </c>
      <c r="M59" s="24">
        <f t="shared" si="73"/>
        <v>8.9656904203248941E-2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999.00000000000011</v>
      </c>
      <c r="AB59" s="116">
        <v>0.25</v>
      </c>
      <c r="AC59" s="147">
        <f t="shared" si="65"/>
        <v>999.00000000000011</v>
      </c>
      <c r="AD59" s="116">
        <v>0.25</v>
      </c>
      <c r="AE59" s="147">
        <f t="shared" si="66"/>
        <v>999.00000000000011</v>
      </c>
      <c r="AF59" s="122">
        <f t="shared" si="57"/>
        <v>0.25</v>
      </c>
      <c r="AG59" s="147">
        <f t="shared" si="60"/>
        <v>999.00000000000011</v>
      </c>
      <c r="AH59" s="123">
        <f t="shared" ref="AH59:AI64" si="74">SUM(Z59,AB59,AD59,AF59)</f>
        <v>1</v>
      </c>
      <c r="AI59" s="112">
        <f t="shared" si="74"/>
        <v>3996.0000000000005</v>
      </c>
      <c r="AJ59" s="148">
        <f t="shared" si="62"/>
        <v>1998.0000000000002</v>
      </c>
      <c r="AK59" s="147">
        <f t="shared" si="63"/>
        <v>1998.0000000000002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980</v>
      </c>
      <c r="D65" s="42">
        <f>SUM(D37:D64)</f>
        <v>45549.908313376669</v>
      </c>
      <c r="E65" s="32"/>
      <c r="F65" s="32"/>
      <c r="G65" s="32"/>
      <c r="H65" s="31"/>
      <c r="I65" s="39">
        <f>SUM(I37:I64)</f>
        <v>42363.801809784469</v>
      </c>
      <c r="J65" s="39">
        <f>SUM(J37:J64)</f>
        <v>41766.610561606314</v>
      </c>
      <c r="K65" s="40">
        <f>SUM(K37:K64)</f>
        <v>0.99999999999999989</v>
      </c>
      <c r="L65" s="22">
        <f>SUM(L37:L64)</f>
        <v>0.93154783980839961</v>
      </c>
      <c r="M65" s="24">
        <f>SUM(M37:M64)</f>
        <v>0.93710335385794341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7490.7429524461177</v>
      </c>
      <c r="AB65" s="137"/>
      <c r="AC65" s="153">
        <f>SUM(AC37:AC64)</f>
        <v>7257.1029524461173</v>
      </c>
      <c r="AD65" s="137"/>
      <c r="AE65" s="153">
        <f>SUM(AE37:AE64)</f>
        <v>7257.1029524461173</v>
      </c>
      <c r="AF65" s="137"/>
      <c r="AG65" s="153">
        <f>SUM(AG37:AG64)</f>
        <v>8791.1029524461173</v>
      </c>
      <c r="AH65" s="137"/>
      <c r="AI65" s="153">
        <f>SUM(AI37:AI64)</f>
        <v>30796.051809784472</v>
      </c>
      <c r="AJ65" s="153">
        <f>SUM(AJ37:AJ64)</f>
        <v>14747.845904892236</v>
      </c>
      <c r="AK65" s="153">
        <f>SUM(AK37:AK64)</f>
        <v>16048.205904892235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9511.7138055715404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75">J124*I$83</f>
        <v>13316.399327800158</v>
      </c>
      <c r="K70" s="40">
        <f>B70/B$76</f>
        <v>0.21341111448319516</v>
      </c>
      <c r="L70" s="22">
        <f t="shared" ref="L70:L75" si="76">(L124*G$37*F$9/F$7)/B$130</f>
        <v>0.29877556027647334</v>
      </c>
      <c r="M70" s="24">
        <f>J70/B$76</f>
        <v>0.29877556027647328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3329.0998319500395</v>
      </c>
      <c r="AB70" s="116">
        <v>0.25</v>
      </c>
      <c r="AC70" s="147">
        <f>$J70*AB70</f>
        <v>3329.0998319500395</v>
      </c>
      <c r="AD70" s="116">
        <v>0.25</v>
      </c>
      <c r="AE70" s="147">
        <f>$J70*AD70</f>
        <v>3329.0998319500395</v>
      </c>
      <c r="AF70" s="122">
        <f>1-SUM(Z70,AB70,AD70)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15203.12</v>
      </c>
      <c r="J71" s="51">
        <f t="shared" si="75"/>
        <v>15203.12</v>
      </c>
      <c r="K71" s="40">
        <f t="shared" ref="K71:K72" si="78">B71/B$76</f>
        <v>0.28907396240106586</v>
      </c>
      <c r="L71" s="22">
        <f t="shared" si="76"/>
        <v>0.34110727563325777</v>
      </c>
      <c r="M71" s="24">
        <f t="shared" ref="M71:M72" si="79">J71/B$76</f>
        <v>0.34110727563325771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5010.9014118171435</v>
      </c>
      <c r="K72" s="40">
        <f t="shared" si="78"/>
        <v>0.46686207774304395</v>
      </c>
      <c r="L72" s="22">
        <f t="shared" si="76"/>
        <v>0.19961409623157955</v>
      </c>
      <c r="M72" s="24">
        <f t="shared" si="79"/>
        <v>0.11242790486767128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285.99659999999994</v>
      </c>
      <c r="AB73" s="116">
        <v>0.09</v>
      </c>
      <c r="AC73" s="147">
        <f>$H$73*$B$73*AB73</f>
        <v>285.99659999999994</v>
      </c>
      <c r="AD73" s="116">
        <v>0.23</v>
      </c>
      <c r="AE73" s="147">
        <f>$H$73*$B$73*AD73</f>
        <v>730.88019999999995</v>
      </c>
      <c r="AF73" s="122">
        <f>1-SUM(Z73,AB73,AD73)</f>
        <v>0.59</v>
      </c>
      <c r="AG73" s="147">
        <f>$H$73*$B$73*AF73</f>
        <v>1874.8665999999998</v>
      </c>
      <c r="AH73" s="155">
        <f>SUM(Z73,AB73,AD73,AF73)</f>
        <v>1</v>
      </c>
      <c r="AI73" s="147">
        <f>SUM(AA73,AC73,AE73,AG73)</f>
        <v>3177.74</v>
      </c>
      <c r="AJ73" s="148">
        <f>(AA73+AC73)</f>
        <v>571.99319999999989</v>
      </c>
      <c r="AK73" s="147">
        <f>(AE73+AG73)</f>
        <v>2605.7467999999999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5099.9999999999982</v>
      </c>
      <c r="C74" s="46"/>
      <c r="D74" s="38"/>
      <c r="E74" s="32"/>
      <c r="F74" s="32"/>
      <c r="G74" s="32"/>
      <c r="H74" s="31"/>
      <c r="I74" s="39">
        <f>I128*I$83</f>
        <v>29047.402481984318</v>
      </c>
      <c r="J74" s="51">
        <f t="shared" si="75"/>
        <v>8236.1898219890045</v>
      </c>
      <c r="K74" s="40">
        <f>B74/B$76</f>
        <v>0.11442697983898133</v>
      </c>
      <c r="L74" s="22">
        <f t="shared" si="76"/>
        <v>9.2050907667089274E-2</v>
      </c>
      <c r="M74" s="24">
        <f>J74/B$76</f>
        <v>0.18479261308054104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1534.8161113260715</v>
      </c>
      <c r="AB74" s="156"/>
      <c r="AC74" s="147">
        <f>AC30*$I$83/4</f>
        <v>2244.4510068891432</v>
      </c>
      <c r="AD74" s="156"/>
      <c r="AE74" s="147">
        <f>AE30*$I$83/4</f>
        <v>2244.4510068891432</v>
      </c>
      <c r="AF74" s="156"/>
      <c r="AG74" s="147">
        <f>AG30*$I$83/4</f>
        <v>2212.4716968846465</v>
      </c>
      <c r="AH74" s="155"/>
      <c r="AI74" s="147">
        <f>SUM(AA74,AC74,AE74,AG74)</f>
        <v>8236.1898219890045</v>
      </c>
      <c r="AJ74" s="148">
        <f>(AA74+AC74)</f>
        <v>3779.2671182152144</v>
      </c>
      <c r="AK74" s="147">
        <f>(AE74+AG74)</f>
        <v>4456.9227037737892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5.7607510751199964E-12</v>
      </c>
      <c r="K75" s="40">
        <f>B75/B$76</f>
        <v>0</v>
      </c>
      <c r="L75" s="22">
        <f t="shared" si="76"/>
        <v>0</v>
      </c>
      <c r="M75" s="24">
        <f>J75/B$76</f>
        <v>1.2925202884904825E-16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5876.3584327814324</v>
      </c>
      <c r="AB75" s="158"/>
      <c r="AC75" s="149">
        <f>AA75+AC65-SUM(AC70,AC74)</f>
        <v>7559.9105463883679</v>
      </c>
      <c r="AD75" s="158"/>
      <c r="AE75" s="149">
        <f>AC75+AE65-SUM(AE70,AE74)</f>
        <v>9243.4626599953026</v>
      </c>
      <c r="AF75" s="158"/>
      <c r="AG75" s="149">
        <f>IF(SUM(AG6:AG29)+((AG65-AG70-$J$75)*4/I$83)&lt;1,0,AG65-AG70-$J$75-(1-SUM(AG6:AG29))*I$83/4)</f>
        <v>3249.5314236114259</v>
      </c>
      <c r="AH75" s="134"/>
      <c r="AI75" s="149">
        <f>AI76-SUM(AI70,AI74)</f>
        <v>9243.4626599953044</v>
      </c>
      <c r="AJ75" s="151">
        <f>AJ76-SUM(AJ70,AJ74)</f>
        <v>4310.3791227769398</v>
      </c>
      <c r="AK75" s="149">
        <f>AJ75+AK76-SUM(AK70,AK74)</f>
        <v>9243.4626599953062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42363.801809784476</v>
      </c>
      <c r="J76" s="51">
        <f t="shared" si="75"/>
        <v>41766.610561606314</v>
      </c>
      <c r="K76" s="40">
        <f>SUM(K70:K75)</f>
        <v>1.1441960671538112</v>
      </c>
      <c r="L76" s="22">
        <f>SUM(L70:L75)</f>
        <v>0.93154783980839984</v>
      </c>
      <c r="M76" s="24">
        <f>SUM(M70:M75)</f>
        <v>0.93710335385794352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7490.7429524461177</v>
      </c>
      <c r="AB76" s="137"/>
      <c r="AC76" s="153">
        <f>AC65</f>
        <v>7257.1029524461173</v>
      </c>
      <c r="AD76" s="137"/>
      <c r="AE76" s="153">
        <f>AE65</f>
        <v>7257.1029524461173</v>
      </c>
      <c r="AF76" s="137"/>
      <c r="AG76" s="153">
        <f>AG65</f>
        <v>8791.1029524461173</v>
      </c>
      <c r="AH76" s="137"/>
      <c r="AI76" s="153">
        <f>SUM(AA76,AC76,AE76,AG76)</f>
        <v>30796.051809784469</v>
      </c>
      <c r="AJ76" s="154">
        <f>SUM(AA76,AC76)</f>
        <v>14747.845904892234</v>
      </c>
      <c r="AK76" s="154">
        <f>SUM(AE76,AG76)</f>
        <v>16048.205904892235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15203.12000000001</v>
      </c>
      <c r="J77" s="100">
        <f t="shared" si="75"/>
        <v>0</v>
      </c>
      <c r="K77" s="40"/>
      <c r="L77" s="22">
        <f>-(L131*G$37*F$9/F$7)/B$130</f>
        <v>-0.14149317940167844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3249.5314236114259</v>
      </c>
      <c r="AB78" s="112"/>
      <c r="AC78" s="112">
        <f>IF(AA75&lt;0,0,AA75)</f>
        <v>5876.3584327814324</v>
      </c>
      <c r="AD78" s="112"/>
      <c r="AE78" s="112">
        <f>AC75</f>
        <v>7559.9105463883679</v>
      </c>
      <c r="AF78" s="112"/>
      <c r="AG78" s="112">
        <f>AE75</f>
        <v>9243.4626599953026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7411.1745441075036</v>
      </c>
      <c r="AB79" s="112"/>
      <c r="AC79" s="112">
        <f>AA79-AA74+AC65-AC70</f>
        <v>9804.3615532775111</v>
      </c>
      <c r="AD79" s="112"/>
      <c r="AE79" s="112">
        <f>AC79-AC74+AE65-AE70</f>
        <v>11487.913666884446</v>
      </c>
      <c r="AF79" s="112"/>
      <c r="AG79" s="112">
        <f>AE79-AE74+AG65-AG70</f>
        <v>14705.46578049138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0.64758753486142207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7861.853453116546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0.33071081972016719</v>
      </c>
      <c r="C91" s="60">
        <f t="shared" si="81"/>
        <v>0</v>
      </c>
      <c r="D91" s="24">
        <f>SUM(B91,C91)</f>
        <v>0.33071081972016719</v>
      </c>
      <c r="H91" s="24">
        <f>(E37*F37/G37*F$7/F$9)</f>
        <v>0.3575757575757576</v>
      </c>
      <c r="I91" s="22">
        <f t="shared" ref="I91" si="82">(D91*H91)</f>
        <v>0.11825417189993859</v>
      </c>
      <c r="J91" s="24">
        <f>IF(I$32&lt;=1+I$131,I91,L91+J$33*(I91-L91))</f>
        <v>0.11825417189993859</v>
      </c>
      <c r="K91" s="22">
        <f t="shared" ref="K91" si="83">IF(B91="",0,B91)</f>
        <v>0.33071081972016719</v>
      </c>
      <c r="L91" s="22">
        <f t="shared" ref="L91" si="84">(K91*H91)</f>
        <v>0.11825417189993859</v>
      </c>
      <c r="M91" s="227">
        <f t="shared" si="80"/>
        <v>0.11825417189993859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0.3575757575757576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2.5184900886381964E-2</v>
      </c>
      <c r="C95" s="60">
        <f t="shared" si="81"/>
        <v>0</v>
      </c>
      <c r="D95" s="24">
        <f t="shared" si="86"/>
        <v>2.5184900886381964E-2</v>
      </c>
      <c r="H95" s="24">
        <f t="shared" si="87"/>
        <v>0.7151515151515152</v>
      </c>
      <c r="I95" s="22">
        <f t="shared" si="88"/>
        <v>1.8011020027836801E-2</v>
      </c>
      <c r="J95" s="24">
        <f t="shared" si="89"/>
        <v>1.8011020027836801E-2</v>
      </c>
      <c r="K95" s="22">
        <f t="shared" si="90"/>
        <v>2.5184900886381964E-2</v>
      </c>
      <c r="L95" s="22">
        <f t="shared" si="91"/>
        <v>1.8011020027836801E-2</v>
      </c>
      <c r="M95" s="227">
        <f t="shared" si="92"/>
        <v>1.8011020027836801E-2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0.25454545454545457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8.1405740238810392E-2</v>
      </c>
      <c r="C104" s="60">
        <f t="shared" si="81"/>
        <v>2.0351435059702598E-2</v>
      </c>
      <c r="D104" s="24">
        <f t="shared" si="86"/>
        <v>0.101757175298513</v>
      </c>
      <c r="H104" s="24">
        <f t="shared" si="87"/>
        <v>0.7151515151515152</v>
      </c>
      <c r="I104" s="22">
        <f t="shared" si="88"/>
        <v>7.2771798092269913E-2</v>
      </c>
      <c r="J104" s="24">
        <f t="shared" si="89"/>
        <v>6.248328461336565E-2</v>
      </c>
      <c r="K104" s="22">
        <f t="shared" si="90"/>
        <v>8.1405740238810392E-2</v>
      </c>
      <c r="L104" s="22">
        <f t="shared" si="91"/>
        <v>5.821743847381592E-2</v>
      </c>
      <c r="M104" s="227">
        <f t="shared" si="92"/>
        <v>6.248328461336565E-2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0.38794923082558075</v>
      </c>
      <c r="C105" s="60">
        <f t="shared" si="81"/>
        <v>0</v>
      </c>
      <c r="D105" s="24">
        <f t="shared" si="86"/>
        <v>0.38794923082558075</v>
      </c>
      <c r="H105" s="24">
        <f t="shared" si="87"/>
        <v>0.33636363636363642</v>
      </c>
      <c r="I105" s="22">
        <f t="shared" si="88"/>
        <v>0.1304920140049681</v>
      </c>
      <c r="J105" s="24">
        <f t="shared" si="89"/>
        <v>0.1304920140049681</v>
      </c>
      <c r="K105" s="22">
        <f t="shared" si="90"/>
        <v>0.38794923082558075</v>
      </c>
      <c r="L105" s="22">
        <f t="shared" si="91"/>
        <v>0.1304920140049681</v>
      </c>
      <c r="M105" s="227">
        <f t="shared" si="92"/>
        <v>0.1304920140049681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1.1447682221082711</v>
      </c>
      <c r="C106" s="60">
        <f t="shared" si="81"/>
        <v>0</v>
      </c>
      <c r="D106" s="24">
        <f t="shared" si="86"/>
        <v>1.1447682221082711</v>
      </c>
      <c r="H106" s="24">
        <f t="shared" si="87"/>
        <v>0.33636363636363642</v>
      </c>
      <c r="I106" s="22">
        <f t="shared" si="88"/>
        <v>0.38505840198187308</v>
      </c>
      <c r="J106" s="24">
        <f t="shared" si="89"/>
        <v>0.38505840198187308</v>
      </c>
      <c r="K106" s="22">
        <f t="shared" si="90"/>
        <v>1.1447682221082711</v>
      </c>
      <c r="L106" s="22">
        <f t="shared" si="91"/>
        <v>0.38505840198187308</v>
      </c>
      <c r="M106" s="227">
        <f t="shared" si="92"/>
        <v>0.38505840198187308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0.28606060606060607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0.52150552340487899</v>
      </c>
      <c r="C108" s="60">
        <f t="shared" si="81"/>
        <v>0.10430110468097581</v>
      </c>
      <c r="D108" s="24">
        <f t="shared" si="86"/>
        <v>0.62580662808585474</v>
      </c>
      <c r="H108" s="24">
        <f t="shared" si="87"/>
        <v>0.48484848484848486</v>
      </c>
      <c r="I108" s="22">
        <f t="shared" si="88"/>
        <v>0.30342139543556595</v>
      </c>
      <c r="J108" s="24">
        <f t="shared" si="89"/>
        <v>0.26767317063598339</v>
      </c>
      <c r="K108" s="22">
        <f t="shared" si="90"/>
        <v>0.52150552340487899</v>
      </c>
      <c r="L108" s="22">
        <f t="shared" si="91"/>
        <v>0.25285116286297166</v>
      </c>
      <c r="M108" s="227">
        <f t="shared" si="92"/>
        <v>0.26767317063598339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0.10684503406343863</v>
      </c>
      <c r="C109" s="60">
        <f t="shared" si="81"/>
        <v>0</v>
      </c>
      <c r="D109" s="24">
        <f t="shared" si="86"/>
        <v>0.10684503406343863</v>
      </c>
      <c r="H109" s="24">
        <f t="shared" si="87"/>
        <v>0.57212121212121214</v>
      </c>
      <c r="I109" s="22">
        <f t="shared" si="88"/>
        <v>6.1128310397506713E-2</v>
      </c>
      <c r="J109" s="24">
        <f t="shared" si="89"/>
        <v>6.1128310397506713E-2</v>
      </c>
      <c r="K109" s="22">
        <f t="shared" si="90"/>
        <v>0.10684503406343863</v>
      </c>
      <c r="L109" s="22">
        <f t="shared" si="91"/>
        <v>6.1128310397506713E-2</v>
      </c>
      <c r="M109" s="227">
        <f t="shared" si="92"/>
        <v>6.1128310397506713E-2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2.5415009873347314</v>
      </c>
      <c r="C110" s="60">
        <f t="shared" si="81"/>
        <v>0</v>
      </c>
      <c r="D110" s="24">
        <f t="shared" si="86"/>
        <v>2.5415009873347314</v>
      </c>
      <c r="H110" s="24">
        <f t="shared" si="87"/>
        <v>0.7151515151515152</v>
      </c>
      <c r="I110" s="22">
        <f t="shared" si="88"/>
        <v>1.817558281851505</v>
      </c>
      <c r="J110" s="24">
        <f t="shared" si="89"/>
        <v>1.817558281851505</v>
      </c>
      <c r="K110" s="22">
        <f t="shared" si="90"/>
        <v>2.5415009873347314</v>
      </c>
      <c r="L110" s="22">
        <f t="shared" si="91"/>
        <v>1.817558281851505</v>
      </c>
      <c r="M110" s="227">
        <f t="shared" si="92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7.1357219178082229E-2</v>
      </c>
      <c r="C111" s="60">
        <f t="shared" si="81"/>
        <v>0</v>
      </c>
      <c r="D111" s="24">
        <f t="shared" si="86"/>
        <v>7.1357219178082229E-2</v>
      </c>
      <c r="H111" s="24">
        <f t="shared" si="87"/>
        <v>0.7151515151515152</v>
      </c>
      <c r="I111" s="22">
        <f t="shared" si="88"/>
        <v>5.1031223412204264E-2</v>
      </c>
      <c r="J111" s="24">
        <f t="shared" si="89"/>
        <v>5.1031223412204264E-2</v>
      </c>
      <c r="K111" s="22">
        <f t="shared" si="90"/>
        <v>7.1357219178082229E-2</v>
      </c>
      <c r="L111" s="22">
        <f t="shared" si="91"/>
        <v>5.1031223412204264E-2</v>
      </c>
      <c r="M111" s="227">
        <f t="shared" si="92"/>
        <v>5.1031223412204264E-2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0.45790728884330845</v>
      </c>
      <c r="C113" s="60">
        <f t="shared" si="81"/>
        <v>0</v>
      </c>
      <c r="D113" s="24">
        <f t="shared" si="86"/>
        <v>0.45790728884330845</v>
      </c>
      <c r="H113" s="24">
        <f t="shared" si="87"/>
        <v>0.67272727272727284</v>
      </c>
      <c r="I113" s="22">
        <f t="shared" si="88"/>
        <v>0.30804672158549845</v>
      </c>
      <c r="J113" s="24">
        <f t="shared" si="89"/>
        <v>0.30804672158549845</v>
      </c>
      <c r="K113" s="22">
        <f t="shared" si="90"/>
        <v>0.45790728884330845</v>
      </c>
      <c r="L113" s="22">
        <f t="shared" si="91"/>
        <v>0.30804672158549845</v>
      </c>
      <c r="M113" s="227">
        <f t="shared" si="92"/>
        <v>0.30804672158549845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5.6691349666036501</v>
      </c>
      <c r="C119" s="29">
        <f>SUM(C91:C118)</f>
        <v>0.12465253974067841</v>
      </c>
      <c r="D119" s="24">
        <f>SUM(D91:D118)</f>
        <v>5.7937875063443283</v>
      </c>
      <c r="E119" s="22"/>
      <c r="F119" s="2"/>
      <c r="G119" s="2"/>
      <c r="H119" s="31"/>
      <c r="I119" s="22">
        <f>SUM(I91:I118)</f>
        <v>3.2657733386891672</v>
      </c>
      <c r="J119" s="24">
        <f>SUM(J91:J118)</f>
        <v>3.21973660041068</v>
      </c>
      <c r="K119" s="22">
        <f>SUM(K91:K118)</f>
        <v>5.6691349666036501</v>
      </c>
      <c r="L119" s="22">
        <f>SUM(L91:L118)</f>
        <v>3.200648746498119</v>
      </c>
      <c r="M119" s="57">
        <f t="shared" si="80"/>
        <v>3.21973660041068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9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93"/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0.38628422224685099</v>
      </c>
      <c r="K126" s="29">
        <f t="shared" ref="K126:K127" si="94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0.68584197137783853</v>
      </c>
      <c r="M126" s="240">
        <f t="shared" si="93"/>
        <v>0.38628422224685099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0.34254009134861935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0.34254009134861935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0.64870199252802008</v>
      </c>
      <c r="C128" s="56"/>
      <c r="D128" s="31"/>
      <c r="E128" s="2"/>
      <c r="F128" s="2"/>
      <c r="G128" s="2"/>
      <c r="H128" s="24"/>
      <c r="I128" s="29">
        <f>(I30)</f>
        <v>2.2392285047922269</v>
      </c>
      <c r="J128" s="228">
        <f>(J30)</f>
        <v>0.63491773599088153</v>
      </c>
      <c r="K128" s="29">
        <f>(B128)</f>
        <v>0.64870199252802008</v>
      </c>
      <c r="L128" s="29">
        <f>IF(L124=L119,0,(L119-L124)/(B119-B124)*K128)</f>
        <v>0.31627213294733325</v>
      </c>
      <c r="M128" s="240">
        <f t="shared" si="93"/>
        <v>0.63491773599088153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4.4408920985006262E-16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5.6691349666036501</v>
      </c>
      <c r="C130" s="56"/>
      <c r="D130" s="31"/>
      <c r="E130" s="2"/>
      <c r="F130" s="2"/>
      <c r="G130" s="2"/>
      <c r="H130" s="24"/>
      <c r="I130" s="29">
        <f>(I119)</f>
        <v>3.2657733386891672</v>
      </c>
      <c r="J130" s="228">
        <f>(J119)</f>
        <v>3.21973660041068</v>
      </c>
      <c r="K130" s="29">
        <f>(B130)</f>
        <v>5.6691349666036501</v>
      </c>
      <c r="L130" s="29">
        <f>(L119)</f>
        <v>3.200648746498119</v>
      </c>
      <c r="M130" s="240">
        <f t="shared" si="93"/>
        <v>3.21973660041068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0.48614783689816887</v>
      </c>
      <c r="M131" s="237">
        <f>IF(I131&lt;SUM(M126:M127),0,I131-(SUM(M126:M127)))</f>
        <v>0.78570558602915641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48" operator="equal">
      <formula>16</formula>
    </cfRule>
    <cfRule type="cellIs" dxfId="439" priority="549" operator="equal">
      <formula>15</formula>
    </cfRule>
    <cfRule type="cellIs" dxfId="438" priority="550" operator="equal">
      <formula>14</formula>
    </cfRule>
    <cfRule type="cellIs" dxfId="437" priority="551" operator="equal">
      <formula>13</formula>
    </cfRule>
    <cfRule type="cellIs" dxfId="436" priority="552" operator="equal">
      <formula>12</formula>
    </cfRule>
    <cfRule type="cellIs" dxfId="435" priority="553" operator="equal">
      <formula>11</formula>
    </cfRule>
    <cfRule type="cellIs" dxfId="434" priority="554" operator="equal">
      <formula>10</formula>
    </cfRule>
    <cfRule type="cellIs" dxfId="433" priority="555" operator="equal">
      <formula>9</formula>
    </cfRule>
    <cfRule type="cellIs" dxfId="432" priority="556" operator="equal">
      <formula>8</formula>
    </cfRule>
    <cfRule type="cellIs" dxfId="431" priority="557" operator="equal">
      <formula>7</formula>
    </cfRule>
    <cfRule type="cellIs" dxfId="430" priority="558" operator="equal">
      <formula>6</formula>
    </cfRule>
    <cfRule type="cellIs" dxfId="429" priority="559" operator="equal">
      <formula>5</formula>
    </cfRule>
    <cfRule type="cellIs" dxfId="428" priority="560" operator="equal">
      <formula>4</formula>
    </cfRule>
    <cfRule type="cellIs" dxfId="427" priority="561" operator="equal">
      <formula>3</formula>
    </cfRule>
    <cfRule type="cellIs" dxfId="426" priority="562" operator="equal">
      <formula>2</formula>
    </cfRule>
    <cfRule type="cellIs" dxfId="425" priority="563" operator="equal">
      <formula>1</formula>
    </cfRule>
  </conditionalFormatting>
  <conditionalFormatting sqref="N114:N118">
    <cfRule type="cellIs" dxfId="424" priority="292" operator="equal">
      <formula>16</formula>
    </cfRule>
    <cfRule type="cellIs" dxfId="423" priority="293" operator="equal">
      <formula>15</formula>
    </cfRule>
    <cfRule type="cellIs" dxfId="422" priority="294" operator="equal">
      <formula>14</formula>
    </cfRule>
    <cfRule type="cellIs" dxfId="421" priority="295" operator="equal">
      <formula>13</formula>
    </cfRule>
    <cfRule type="cellIs" dxfId="420" priority="296" operator="equal">
      <formula>12</formula>
    </cfRule>
    <cfRule type="cellIs" dxfId="419" priority="297" operator="equal">
      <formula>11</formula>
    </cfRule>
    <cfRule type="cellIs" dxfId="418" priority="298" operator="equal">
      <formula>10</formula>
    </cfRule>
    <cfRule type="cellIs" dxfId="417" priority="299" operator="equal">
      <formula>9</formula>
    </cfRule>
    <cfRule type="cellIs" dxfId="416" priority="300" operator="equal">
      <formula>8</formula>
    </cfRule>
    <cfRule type="cellIs" dxfId="415" priority="301" operator="equal">
      <formula>7</formula>
    </cfRule>
    <cfRule type="cellIs" dxfId="414" priority="302" operator="equal">
      <formula>6</formula>
    </cfRule>
    <cfRule type="cellIs" dxfId="413" priority="303" operator="equal">
      <formula>5</formula>
    </cfRule>
    <cfRule type="cellIs" dxfId="412" priority="304" operator="equal">
      <formula>4</formula>
    </cfRule>
    <cfRule type="cellIs" dxfId="411" priority="305" operator="equal">
      <formula>3</formula>
    </cfRule>
    <cfRule type="cellIs" dxfId="410" priority="306" operator="equal">
      <formula>2</formula>
    </cfRule>
    <cfRule type="cellIs" dxfId="409" priority="307" operator="equal">
      <formula>1</formula>
    </cfRule>
  </conditionalFormatting>
  <conditionalFormatting sqref="R31:T31">
    <cfRule type="cellIs" dxfId="408" priority="99" operator="greaterThan">
      <formula>0</formula>
    </cfRule>
  </conditionalFormatting>
  <conditionalFormatting sqref="R32:T32">
    <cfRule type="cellIs" dxfId="407" priority="98" operator="greaterThan">
      <formula>0</formula>
    </cfRule>
  </conditionalFormatting>
  <conditionalFormatting sqref="R30:T30">
    <cfRule type="cellIs" dxfId="406" priority="97" operator="greaterThan">
      <formula>0</formula>
    </cfRule>
  </conditionalFormatting>
  <conditionalFormatting sqref="N6:N26">
    <cfRule type="cellIs" dxfId="405" priority="81" operator="equal">
      <formula>16</formula>
    </cfRule>
    <cfRule type="cellIs" dxfId="404" priority="82" operator="equal">
      <formula>15</formula>
    </cfRule>
    <cfRule type="cellIs" dxfId="403" priority="83" operator="equal">
      <formula>14</formula>
    </cfRule>
    <cfRule type="cellIs" dxfId="402" priority="84" operator="equal">
      <formula>13</formula>
    </cfRule>
    <cfRule type="cellIs" dxfId="401" priority="85" operator="equal">
      <formula>12</formula>
    </cfRule>
    <cfRule type="cellIs" dxfId="400" priority="86" operator="equal">
      <formula>11</formula>
    </cfRule>
    <cfRule type="cellIs" dxfId="399" priority="87" operator="equal">
      <formula>10</formula>
    </cfRule>
    <cfRule type="cellIs" dxfId="398" priority="88" operator="equal">
      <formula>9</formula>
    </cfRule>
    <cfRule type="cellIs" dxfId="397" priority="89" operator="equal">
      <formula>8</formula>
    </cfRule>
    <cfRule type="cellIs" dxfId="396" priority="90" operator="equal">
      <formula>7</formula>
    </cfRule>
    <cfRule type="cellIs" dxfId="395" priority="91" operator="equal">
      <formula>6</formula>
    </cfRule>
    <cfRule type="cellIs" dxfId="394" priority="92" operator="equal">
      <formula>5</formula>
    </cfRule>
    <cfRule type="cellIs" dxfId="393" priority="93" operator="equal">
      <formula>4</formula>
    </cfRule>
    <cfRule type="cellIs" dxfId="392" priority="94" operator="equal">
      <formula>3</formula>
    </cfRule>
    <cfRule type="cellIs" dxfId="391" priority="95" operator="equal">
      <formula>2</formula>
    </cfRule>
    <cfRule type="cellIs" dxfId="390" priority="96" operator="equal">
      <formula>1</formula>
    </cfRule>
  </conditionalFormatting>
  <conditionalFormatting sqref="N113">
    <cfRule type="cellIs" dxfId="389" priority="65" operator="equal">
      <formula>16</formula>
    </cfRule>
    <cfRule type="cellIs" dxfId="388" priority="66" operator="equal">
      <formula>15</formula>
    </cfRule>
    <cfRule type="cellIs" dxfId="387" priority="67" operator="equal">
      <formula>14</formula>
    </cfRule>
    <cfRule type="cellIs" dxfId="386" priority="68" operator="equal">
      <formula>13</formula>
    </cfRule>
    <cfRule type="cellIs" dxfId="385" priority="69" operator="equal">
      <formula>12</formula>
    </cfRule>
    <cfRule type="cellIs" dxfId="384" priority="70" operator="equal">
      <formula>11</formula>
    </cfRule>
    <cfRule type="cellIs" dxfId="383" priority="71" operator="equal">
      <formula>10</formula>
    </cfRule>
    <cfRule type="cellIs" dxfId="382" priority="72" operator="equal">
      <formula>9</formula>
    </cfRule>
    <cfRule type="cellIs" dxfId="381" priority="73" operator="equal">
      <formula>8</formula>
    </cfRule>
    <cfRule type="cellIs" dxfId="380" priority="74" operator="equal">
      <formula>7</formula>
    </cfRule>
    <cfRule type="cellIs" dxfId="379" priority="75" operator="equal">
      <formula>6</formula>
    </cfRule>
    <cfRule type="cellIs" dxfId="378" priority="76" operator="equal">
      <formula>5</formula>
    </cfRule>
    <cfRule type="cellIs" dxfId="377" priority="77" operator="equal">
      <formula>4</formula>
    </cfRule>
    <cfRule type="cellIs" dxfId="376" priority="78" operator="equal">
      <formula>3</formula>
    </cfRule>
    <cfRule type="cellIs" dxfId="375" priority="79" operator="equal">
      <formula>2</formula>
    </cfRule>
    <cfRule type="cellIs" dxfId="374" priority="80" operator="equal">
      <formula>1</formula>
    </cfRule>
  </conditionalFormatting>
  <conditionalFormatting sqref="N112">
    <cfRule type="cellIs" dxfId="373" priority="49" operator="equal">
      <formula>16</formula>
    </cfRule>
    <cfRule type="cellIs" dxfId="372" priority="50" operator="equal">
      <formula>15</formula>
    </cfRule>
    <cfRule type="cellIs" dxfId="371" priority="51" operator="equal">
      <formula>14</formula>
    </cfRule>
    <cfRule type="cellIs" dxfId="370" priority="52" operator="equal">
      <formula>13</formula>
    </cfRule>
    <cfRule type="cellIs" dxfId="369" priority="53" operator="equal">
      <formula>12</formula>
    </cfRule>
    <cfRule type="cellIs" dxfId="368" priority="54" operator="equal">
      <formula>11</formula>
    </cfRule>
    <cfRule type="cellIs" dxfId="367" priority="55" operator="equal">
      <formula>10</formula>
    </cfRule>
    <cfRule type="cellIs" dxfId="366" priority="56" operator="equal">
      <formula>9</formula>
    </cfRule>
    <cfRule type="cellIs" dxfId="365" priority="57" operator="equal">
      <formula>8</formula>
    </cfRule>
    <cfRule type="cellIs" dxfId="364" priority="58" operator="equal">
      <formula>7</formula>
    </cfRule>
    <cfRule type="cellIs" dxfId="363" priority="59" operator="equal">
      <formula>6</formula>
    </cfRule>
    <cfRule type="cellIs" dxfId="362" priority="60" operator="equal">
      <formula>5</formula>
    </cfRule>
    <cfRule type="cellIs" dxfId="361" priority="61" operator="equal">
      <formula>4</formula>
    </cfRule>
    <cfRule type="cellIs" dxfId="360" priority="62" operator="equal">
      <formula>3</formula>
    </cfRule>
    <cfRule type="cellIs" dxfId="359" priority="63" operator="equal">
      <formula>2</formula>
    </cfRule>
    <cfRule type="cellIs" dxfId="358" priority="64" operator="equal">
      <formula>1</formula>
    </cfRule>
  </conditionalFormatting>
  <conditionalFormatting sqref="N111">
    <cfRule type="cellIs" dxfId="357" priority="33" operator="equal">
      <formula>16</formula>
    </cfRule>
    <cfRule type="cellIs" dxfId="356" priority="34" operator="equal">
      <formula>15</formula>
    </cfRule>
    <cfRule type="cellIs" dxfId="355" priority="35" operator="equal">
      <formula>14</formula>
    </cfRule>
    <cfRule type="cellIs" dxfId="354" priority="36" operator="equal">
      <formula>13</formula>
    </cfRule>
    <cfRule type="cellIs" dxfId="353" priority="37" operator="equal">
      <formula>12</formula>
    </cfRule>
    <cfRule type="cellIs" dxfId="352" priority="38" operator="equal">
      <formula>11</formula>
    </cfRule>
    <cfRule type="cellIs" dxfId="351" priority="39" operator="equal">
      <formula>10</formula>
    </cfRule>
    <cfRule type="cellIs" dxfId="350" priority="40" operator="equal">
      <formula>9</formula>
    </cfRule>
    <cfRule type="cellIs" dxfId="349" priority="41" operator="equal">
      <formula>8</formula>
    </cfRule>
    <cfRule type="cellIs" dxfId="348" priority="42" operator="equal">
      <formula>7</formula>
    </cfRule>
    <cfRule type="cellIs" dxfId="347" priority="43" operator="equal">
      <formula>6</formula>
    </cfRule>
    <cfRule type="cellIs" dxfId="346" priority="44" operator="equal">
      <formula>5</formula>
    </cfRule>
    <cfRule type="cellIs" dxfId="345" priority="45" operator="equal">
      <formula>4</formula>
    </cfRule>
    <cfRule type="cellIs" dxfId="344" priority="46" operator="equal">
      <formula>3</formula>
    </cfRule>
    <cfRule type="cellIs" dxfId="343" priority="47" operator="equal">
      <formula>2</formula>
    </cfRule>
    <cfRule type="cellIs" dxfId="342" priority="48" operator="equal">
      <formula>1</formula>
    </cfRule>
  </conditionalFormatting>
  <conditionalFormatting sqref="N91:N104">
    <cfRule type="cellIs" dxfId="341" priority="17" operator="equal">
      <formula>16</formula>
    </cfRule>
    <cfRule type="cellIs" dxfId="340" priority="18" operator="equal">
      <formula>15</formula>
    </cfRule>
    <cfRule type="cellIs" dxfId="339" priority="19" operator="equal">
      <formula>14</formula>
    </cfRule>
    <cfRule type="cellIs" dxfId="338" priority="20" operator="equal">
      <formula>13</formula>
    </cfRule>
    <cfRule type="cellIs" dxfId="337" priority="21" operator="equal">
      <formula>12</formula>
    </cfRule>
    <cfRule type="cellIs" dxfId="336" priority="22" operator="equal">
      <formula>11</formula>
    </cfRule>
    <cfRule type="cellIs" dxfId="335" priority="23" operator="equal">
      <formula>10</formula>
    </cfRule>
    <cfRule type="cellIs" dxfId="334" priority="24" operator="equal">
      <formula>9</formula>
    </cfRule>
    <cfRule type="cellIs" dxfId="333" priority="25" operator="equal">
      <formula>8</formula>
    </cfRule>
    <cfRule type="cellIs" dxfId="332" priority="26" operator="equal">
      <formula>7</formula>
    </cfRule>
    <cfRule type="cellIs" dxfId="331" priority="27" operator="equal">
      <formula>6</formula>
    </cfRule>
    <cfRule type="cellIs" dxfId="330" priority="28" operator="equal">
      <formula>5</formula>
    </cfRule>
    <cfRule type="cellIs" dxfId="329" priority="29" operator="equal">
      <formula>4</formula>
    </cfRule>
    <cfRule type="cellIs" dxfId="328" priority="30" operator="equal">
      <formula>3</formula>
    </cfRule>
    <cfRule type="cellIs" dxfId="327" priority="31" operator="equal">
      <formula>2</formula>
    </cfRule>
    <cfRule type="cellIs" dxfId="326" priority="32" operator="equal">
      <formula>1</formula>
    </cfRule>
  </conditionalFormatting>
  <conditionalFormatting sqref="N105:N110">
    <cfRule type="cellIs" dxfId="325" priority="1" operator="equal">
      <formula>16</formula>
    </cfRule>
    <cfRule type="cellIs" dxfId="324" priority="2" operator="equal">
      <formula>15</formula>
    </cfRule>
    <cfRule type="cellIs" dxfId="323" priority="3" operator="equal">
      <formula>14</formula>
    </cfRule>
    <cfRule type="cellIs" dxfId="322" priority="4" operator="equal">
      <formula>13</formula>
    </cfRule>
    <cfRule type="cellIs" dxfId="321" priority="5" operator="equal">
      <formula>12</formula>
    </cfRule>
    <cfRule type="cellIs" dxfId="320" priority="6" operator="equal">
      <formula>11</formula>
    </cfRule>
    <cfRule type="cellIs" dxfId="319" priority="7" operator="equal">
      <formula>10</formula>
    </cfRule>
    <cfRule type="cellIs" dxfId="318" priority="8" operator="equal">
      <formula>9</formula>
    </cfRule>
    <cfRule type="cellIs" dxfId="317" priority="9" operator="equal">
      <formula>8</formula>
    </cfRule>
    <cfRule type="cellIs" dxfId="316" priority="10" operator="equal">
      <formula>7</formula>
    </cfRule>
    <cfRule type="cellIs" dxfId="315" priority="11" operator="equal">
      <formula>6</formula>
    </cfRule>
    <cfRule type="cellIs" dxfId="314" priority="12" operator="equal">
      <formula>5</formula>
    </cfRule>
    <cfRule type="cellIs" dxfId="313" priority="13" operator="equal">
      <formula>4</formula>
    </cfRule>
    <cfRule type="cellIs" dxfId="312" priority="14" operator="equal">
      <formula>3</formula>
    </cfRule>
    <cfRule type="cellIs" dxfId="311" priority="15" operator="equal">
      <formula>2</formula>
    </cfRule>
    <cfRule type="cellIs" dxfId="31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7.5080846824408451E-2</v>
      </c>
      <c r="C6" s="102">
        <f>IF([1]Summ!$I1044="",0,[1]Summ!$I1044)</f>
        <v>0</v>
      </c>
      <c r="D6" s="24">
        <f t="shared" ref="D6:D29" si="0">(B6+C6)</f>
        <v>7.5080846824408451E-2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1.501616936488169E-2</v>
      </c>
      <c r="J6" s="24">
        <f t="shared" ref="J6:J13" si="3">IF(I$32&lt;=1+I$131,I6,B6*H6+J$33*(I6-B6*H6))</f>
        <v>1.501616936488169E-2</v>
      </c>
      <c r="K6" s="22">
        <f t="shared" ref="K6:K31" si="4">B6</f>
        <v>7.5080846824408451E-2</v>
      </c>
      <c r="L6" s="22">
        <f t="shared" ref="L6:L29" si="5">IF(K6="","",K6*H6)</f>
        <v>1.501616936488169E-2</v>
      </c>
      <c r="M6" s="224">
        <f t="shared" ref="M6:M31" si="6">J6</f>
        <v>1.501616936488169E-2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6.0064677459526761E-2</v>
      </c>
      <c r="Z6" s="156">
        <f>Poor!Z6</f>
        <v>0.17</v>
      </c>
      <c r="AA6" s="121">
        <f>$M6*Z6*4</f>
        <v>1.021099516811955E-2</v>
      </c>
      <c r="AB6" s="156">
        <f>Poor!AB6</f>
        <v>0.17</v>
      </c>
      <c r="AC6" s="121">
        <f t="shared" ref="AC6:AC29" si="7">$M6*AB6*4</f>
        <v>1.021099516811955E-2</v>
      </c>
      <c r="AD6" s="156">
        <f>Poor!AD6</f>
        <v>0.33</v>
      </c>
      <c r="AE6" s="121">
        <f t="shared" ref="AE6:AE29" si="8">$M6*AD6*4</f>
        <v>1.982134356164383E-2</v>
      </c>
      <c r="AF6" s="122">
        <f>1-SUM(Z6,AB6,AD6)</f>
        <v>0.32999999999999996</v>
      </c>
      <c r="AG6" s="121">
        <f>$M6*AF6*4</f>
        <v>1.982134356164383E-2</v>
      </c>
      <c r="AH6" s="123">
        <f>SUM(Z6,AB6,AD6,AF6)</f>
        <v>1</v>
      </c>
      <c r="AI6" s="184">
        <f>SUM(AA6,AC6,AE6,AG6)/4</f>
        <v>1.501616936488169E-2</v>
      </c>
      <c r="AJ6" s="120">
        <f>(AA6+AC6)/2</f>
        <v>1.021099516811955E-2</v>
      </c>
      <c r="AK6" s="119">
        <f>(AE6+AG6)/2</f>
        <v>1.982134356164383E-2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1.0808079078455794E-2</v>
      </c>
      <c r="J7" s="24">
        <f t="shared" si="3"/>
        <v>1.0808079078455794E-2</v>
      </c>
      <c r="K7" s="22">
        <f t="shared" si="4"/>
        <v>5.4040395392278964E-2</v>
      </c>
      <c r="L7" s="22">
        <f t="shared" si="5"/>
        <v>1.0808079078455794E-2</v>
      </c>
      <c r="M7" s="224">
        <f t="shared" si="6"/>
        <v>1.0808079078455794E-2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3322.5471607149429</v>
      </c>
      <c r="S7" s="222">
        <f>IF($B$81=0,0,(SUMIF($N$6:$N$28,$U7,L$6:L$28)+SUMIF($N$91:$N$118,$U7,L$91:L$118))*$I$83*Poor!$B$81/$B$81)</f>
        <v>885.57208578410291</v>
      </c>
      <c r="T7" s="222">
        <f>IF($B$81=0,0,(SUMIF($N$6:$N$28,$U7,M$6:M$28)+SUMIF($N$91:$N$118,$U7,M$91:M$118))*$I$83*Poor!$B$81/$B$81)</f>
        <v>885.57208578410291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4.3232316313823176E-2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4.3232316313823176E-2</v>
      </c>
      <c r="AH7" s="123">
        <f t="shared" ref="AH7:AH30" si="12">SUM(Z7,AB7,AD7,AF7)</f>
        <v>1</v>
      </c>
      <c r="AI7" s="184">
        <f t="shared" ref="AI7:AI30" si="13">SUM(AA7,AC7,AE7,AG7)/4</f>
        <v>1.0808079078455794E-2</v>
      </c>
      <c r="AJ7" s="120">
        <f t="shared" ref="AJ7:AJ31" si="14">(AA7+AC7)/2</f>
        <v>0</v>
      </c>
      <c r="AK7" s="119">
        <f t="shared" ref="AK7:AK31" si="15">(AE7+AG7)/2</f>
        <v>2.1616158156911588E-2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224.64246776726873</v>
      </c>
      <c r="S8" s="222">
        <f>IF($B$81=0,0,(SUMIF($N$6:$N$28,$U8,L$6:L$28)+SUMIF($N$91:$N$118,$U8,L$91:L$118))*$I$83*Poor!$B$81/$B$81)</f>
        <v>41.999999999999993</v>
      </c>
      <c r="T8" s="222">
        <f>IF($B$81=0,0,(SUMIF($N$6:$N$28,$U8,M$6:M$28)+SUMIF($N$91:$N$118,$U8,M$91:M$118))*$I$83*Poor!$B$81/$B$81)</f>
        <v>41.999999999999993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3.5487431506849305E-2</v>
      </c>
      <c r="J9" s="24">
        <f t="shared" si="3"/>
        <v>3.5487431506849305E-2</v>
      </c>
      <c r="K9" s="22">
        <f t="shared" si="4"/>
        <v>0.11829143835616435</v>
      </c>
      <c r="L9" s="22">
        <f t="shared" si="5"/>
        <v>3.5487431506849305E-2</v>
      </c>
      <c r="M9" s="224">
        <f t="shared" si="6"/>
        <v>3.5487431506849305E-2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1520.2788092411877</v>
      </c>
      <c r="S9" s="222">
        <f>IF($B$81=0,0,(SUMIF($N$6:$N$28,$U9,L$6:L$28)+SUMIF($N$91:$N$118,$U9,L$91:L$118))*$I$83*Poor!$B$81/$B$81)</f>
        <v>334.99365371734746</v>
      </c>
      <c r="T9" s="222">
        <f>IF($B$81=0,0,(SUMIF($N$6:$N$28,$U9,M$6:M$28)+SUMIF($N$91:$N$118,$U9,M$91:M$118))*$I$83*Poor!$B$81/$B$81)</f>
        <v>334.99365371734746</v>
      </c>
      <c r="U9" s="223">
        <v>3</v>
      </c>
      <c r="V9" s="56"/>
      <c r="W9" s="115"/>
      <c r="X9" s="118">
        <f>Poor!X9</f>
        <v>1</v>
      </c>
      <c r="Y9" s="184">
        <f t="shared" si="9"/>
        <v>0.14194972602739722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0.14194972602739722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3.5487431506849305E-2</v>
      </c>
      <c r="AJ9" s="120">
        <f t="shared" si="14"/>
        <v>7.0974863013698611E-2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0.2</v>
      </c>
      <c r="H10" s="24">
        <f t="shared" si="1"/>
        <v>0.2</v>
      </c>
      <c r="I10" s="22">
        <f t="shared" si="2"/>
        <v>7.090968866749689E-3</v>
      </c>
      <c r="J10" s="24">
        <f t="shared" si="3"/>
        <v>7.090968866749689E-3</v>
      </c>
      <c r="K10" s="22">
        <f t="shared" si="4"/>
        <v>3.5454844333748445E-2</v>
      </c>
      <c r="L10" s="22">
        <f t="shared" si="5"/>
        <v>7.090968866749689E-3</v>
      </c>
      <c r="M10" s="224">
        <f t="shared" si="6"/>
        <v>7.090968866749689E-3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2.8363875466998756E-2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2.8363875466998756E-2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7.090968866749689E-3</v>
      </c>
      <c r="AJ10" s="120">
        <f t="shared" si="14"/>
        <v>1.4181937733499378E-2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0.2</v>
      </c>
      <c r="H11" s="24">
        <f t="shared" si="1"/>
        <v>0.2</v>
      </c>
      <c r="I11" s="22">
        <f t="shared" si="2"/>
        <v>2.7985864259028647E-3</v>
      </c>
      <c r="J11" s="24">
        <f t="shared" si="3"/>
        <v>2.7985864259028647E-3</v>
      </c>
      <c r="K11" s="22">
        <f t="shared" si="4"/>
        <v>1.3992932129514322E-2</v>
      </c>
      <c r="L11" s="22">
        <f t="shared" si="5"/>
        <v>2.7985864259028647E-3</v>
      </c>
      <c r="M11" s="224">
        <f t="shared" si="6"/>
        <v>2.7985864259028647E-3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12729.739840145228</v>
      </c>
      <c r="S11" s="222">
        <f>IF($B$81=0,0,(SUMIF($N$6:$N$28,$U11,L$6:L$28)+SUMIF($N$91:$N$118,$U11,L$91:L$118))*$I$83*Poor!$B$81/$B$81)</f>
        <v>5074</v>
      </c>
      <c r="T11" s="222">
        <f>IF($B$81=0,0,(SUMIF($N$6:$N$28,$U11,M$6:M$28)+SUMIF($N$91:$N$118,$U11,M$91:M$118))*$I$83*Poor!$B$81/$B$81)</f>
        <v>5171.745802166407</v>
      </c>
      <c r="U11" s="223">
        <v>5</v>
      </c>
      <c r="V11" s="56"/>
      <c r="W11" s="115"/>
      <c r="X11" s="118">
        <f>Poor!X11</f>
        <v>1</v>
      </c>
      <c r="Y11" s="184">
        <f t="shared" si="9"/>
        <v>1.1194345703611459E-2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1.1194345703611459E-2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2.7985864259028647E-3</v>
      </c>
      <c r="AJ11" s="120">
        <f t="shared" si="14"/>
        <v>5.5971728518057293E-3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1.5641843088418431E-3</v>
      </c>
      <c r="C12" s="102">
        <f>IF([1]Summ!$I1050="",0,[1]Summ!$I1050)</f>
        <v>0</v>
      </c>
      <c r="D12" s="24">
        <f t="shared" si="0"/>
        <v>1.5641843088418431E-3</v>
      </c>
      <c r="E12" s="75">
        <f>Poor!E12</f>
        <v>0.2</v>
      </c>
      <c r="H12" s="24">
        <f t="shared" si="1"/>
        <v>0.2</v>
      </c>
      <c r="I12" s="22">
        <f t="shared" si="2"/>
        <v>3.1283686176836862E-4</v>
      </c>
      <c r="J12" s="24">
        <f t="shared" si="3"/>
        <v>3.1283686176836862E-4</v>
      </c>
      <c r="K12" s="22">
        <f t="shared" si="4"/>
        <v>1.5641843088418431E-3</v>
      </c>
      <c r="L12" s="22">
        <f t="shared" si="5"/>
        <v>3.1283686176836862E-4</v>
      </c>
      <c r="M12" s="224">
        <f t="shared" si="6"/>
        <v>3.1283686176836862E-4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1.2513474470734745E-3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8.3840278953922797E-4</v>
      </c>
      <c r="AF12" s="122">
        <f>1-SUM(Z12,AB12,AD12)</f>
        <v>0.32999999999999996</v>
      </c>
      <c r="AG12" s="121">
        <f>$M12*AF12*4</f>
        <v>4.129446575342465E-4</v>
      </c>
      <c r="AH12" s="123">
        <f t="shared" si="12"/>
        <v>1</v>
      </c>
      <c r="AI12" s="184">
        <f t="shared" si="13"/>
        <v>3.1283686176836862E-4</v>
      </c>
      <c r="AJ12" s="120">
        <f t="shared" si="14"/>
        <v>0</v>
      </c>
      <c r="AK12" s="119">
        <f t="shared" si="15"/>
        <v>6.2567372353673724E-4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5.9308655043586551E-3</v>
      </c>
      <c r="C13" s="102">
        <f>IF([1]Summ!$I1051="",0,[1]Summ!$I1051)</f>
        <v>0</v>
      </c>
      <c r="D13" s="24">
        <f t="shared" si="0"/>
        <v>5.9308655043586551E-3</v>
      </c>
      <c r="E13" s="75">
        <f>Poor!E13</f>
        <v>0.2</v>
      </c>
      <c r="H13" s="24">
        <f t="shared" si="1"/>
        <v>0.2</v>
      </c>
      <c r="I13" s="22">
        <f t="shared" si="2"/>
        <v>1.1861731008717311E-3</v>
      </c>
      <c r="J13" s="24">
        <f t="shared" si="3"/>
        <v>1.1861731008717311E-3</v>
      </c>
      <c r="K13" s="22">
        <f t="shared" si="4"/>
        <v>5.9308655043586551E-3</v>
      </c>
      <c r="L13" s="22">
        <f t="shared" si="5"/>
        <v>1.1861731008717311E-3</v>
      </c>
      <c r="M13" s="225">
        <f t="shared" si="6"/>
        <v>1.1861731008717311E-3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2860.4323765222593</v>
      </c>
      <c r="S13" s="222">
        <f>IF($B$81=0,0,(SUMIF($N$6:$N$28,$U13,L$6:L$28)+SUMIF($N$91:$N$118,$U13,L$91:L$118))*$I$83*Poor!$B$81/$B$81)</f>
        <v>1311.1417113194907</v>
      </c>
      <c r="T13" s="222">
        <f>IF($B$81=0,0,(SUMIF($N$6:$N$28,$U13,M$6:M$28)+SUMIF($N$91:$N$118,$U13,M$91:M$118))*$I$83*Poor!$B$81/$B$81)</f>
        <v>1034.7131856650497</v>
      </c>
      <c r="U13" s="223">
        <v>7</v>
      </c>
      <c r="V13" s="56"/>
      <c r="W13" s="110"/>
      <c r="X13" s="118"/>
      <c r="Y13" s="184">
        <f t="shared" si="9"/>
        <v>4.7446924034869244E-3</v>
      </c>
      <c r="Z13" s="156">
        <f>Poor!Z13</f>
        <v>1</v>
      </c>
      <c r="AA13" s="121">
        <f>$M13*Z13*4</f>
        <v>4.7446924034869244E-3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1.1861731008717311E-3</v>
      </c>
      <c r="AJ13" s="120">
        <f t="shared" si="14"/>
        <v>2.3723462017434622E-3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7.4298754669987538E-3</v>
      </c>
      <c r="C14" s="102">
        <f>IF([1]Summ!$I1052="",0,[1]Summ!$I1052)</f>
        <v>0</v>
      </c>
      <c r="D14" s="24">
        <f t="shared" si="0"/>
        <v>7.4298754669987538E-3</v>
      </c>
      <c r="E14" s="75">
        <f>Poor!E14</f>
        <v>0.2</v>
      </c>
      <c r="F14" s="22"/>
      <c r="H14" s="24">
        <f t="shared" si="1"/>
        <v>0.2</v>
      </c>
      <c r="I14" s="22">
        <f t="shared" si="2"/>
        <v>1.4859750933997509E-3</v>
      </c>
      <c r="J14" s="24">
        <f>IF(I$32&lt;=1+I131,I14,B14*H14+J$33*(I14-B14*H14))</f>
        <v>1.4859750933997509E-3</v>
      </c>
      <c r="K14" s="22">
        <f t="shared" si="4"/>
        <v>7.4298754669987538E-3</v>
      </c>
      <c r="L14" s="22">
        <f t="shared" si="5"/>
        <v>1.4859750933997509E-3</v>
      </c>
      <c r="M14" s="225">
        <f t="shared" si="6"/>
        <v>1.4859750933997509E-3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53914.192264144505</v>
      </c>
      <c r="S14" s="222">
        <f>IF($B$81=0,0,(SUMIF($N$6:$N$28,$U14,L$6:L$28)+SUMIF($N$91:$N$118,$U14,L$91:L$118))*$I$83*Poor!$B$81/$B$81)</f>
        <v>16992</v>
      </c>
      <c r="T14" s="222">
        <f>IF($B$81=0,0,(SUMIF($N$6:$N$28,$U14,M$6:M$28)+SUMIF($N$91:$N$118,$U14,M$91:M$118))*$I$83*Poor!$B$81/$B$81)</f>
        <v>16992</v>
      </c>
      <c r="U14" s="223">
        <v>8</v>
      </c>
      <c r="V14" s="56"/>
      <c r="W14" s="110"/>
      <c r="X14" s="118"/>
      <c r="Y14" s="184">
        <f>M14*4</f>
        <v>5.9439003735990035E-3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5.9439003735990035E-3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1.4859750933997509E-3</v>
      </c>
      <c r="AJ14" s="120">
        <f t="shared" si="14"/>
        <v>2.9719501867995018E-3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0.2</v>
      </c>
      <c r="F15" s="22"/>
      <c r="H15" s="24">
        <f t="shared" si="1"/>
        <v>0.2</v>
      </c>
      <c r="I15" s="22">
        <f t="shared" si="2"/>
        <v>1.157235691158157E-2</v>
      </c>
      <c r="J15" s="24">
        <f>IF(I$32&lt;=1+I131,I15,B15*H15+J$33*(I15-B15*H15))</f>
        <v>1.157235691158157E-2</v>
      </c>
      <c r="K15" s="22">
        <f t="shared" si="4"/>
        <v>5.7861784557907844E-2</v>
      </c>
      <c r="L15" s="22">
        <f t="shared" si="5"/>
        <v>1.157235691158157E-2</v>
      </c>
      <c r="M15" s="226">
        <f t="shared" si="6"/>
        <v>1.157235691158157E-2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4.6289427646326278E-2</v>
      </c>
      <c r="Z15" s="156">
        <f>Poor!Z15</f>
        <v>0.25</v>
      </c>
      <c r="AA15" s="121">
        <f t="shared" si="16"/>
        <v>1.157235691158157E-2</v>
      </c>
      <c r="AB15" s="156">
        <f>Poor!AB15</f>
        <v>0.25</v>
      </c>
      <c r="AC15" s="121">
        <f t="shared" si="7"/>
        <v>1.157235691158157E-2</v>
      </c>
      <c r="AD15" s="156">
        <f>Poor!AD15</f>
        <v>0.25</v>
      </c>
      <c r="AE15" s="121">
        <f t="shared" si="8"/>
        <v>1.157235691158157E-2</v>
      </c>
      <c r="AF15" s="122">
        <f t="shared" si="10"/>
        <v>0.25</v>
      </c>
      <c r="AG15" s="121">
        <f t="shared" si="11"/>
        <v>1.157235691158157E-2</v>
      </c>
      <c r="AH15" s="123">
        <f t="shared" si="12"/>
        <v>1</v>
      </c>
      <c r="AI15" s="184">
        <f t="shared" si="13"/>
        <v>1.157235691158157E-2</v>
      </c>
      <c r="AJ15" s="120">
        <f t="shared" si="14"/>
        <v>1.157235691158157E-2</v>
      </c>
      <c r="AK15" s="119">
        <f t="shared" si="15"/>
        <v>1.157235691158157E-2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3152.6468864302701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0.5</v>
      </c>
      <c r="F17" s="22"/>
      <c r="H17" s="24">
        <f t="shared" si="1"/>
        <v>0.5</v>
      </c>
      <c r="I17" s="22">
        <f t="shared" si="2"/>
        <v>1.4126712328767124E-2</v>
      </c>
      <c r="J17" s="24">
        <f t="shared" ref="J17:J25" si="17">IF(I$32&lt;=1+I131,I17,B17*H17+J$33*(I17-B17*H17))</f>
        <v>3.7836184373136413E-2</v>
      </c>
      <c r="K17" s="22">
        <f t="shared" si="4"/>
        <v>0.1182914383561644</v>
      </c>
      <c r="L17" s="22">
        <f t="shared" si="5"/>
        <v>5.9145719178082201E-2</v>
      </c>
      <c r="M17" s="225">
        <f t="shared" si="6"/>
        <v>3.7836184373136413E-2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10782.838452828899</v>
      </c>
      <c r="S17" s="222">
        <f>IF($B$81=0,0,(SUMIF($N$6:$N$28,$U17,L$6:L$28)+SUMIF($N$91:$N$118,$U17,L$91:L$118))*$I$83*Poor!$B$81/$B$81)</f>
        <v>6796.8</v>
      </c>
      <c r="T17" s="222">
        <f>IF($B$81=0,0,(SUMIF($N$6:$N$28,$U17,M$6:M$28)+SUMIF($N$91:$N$118,$U17,M$91:M$118))*$I$83*Poor!$B$81/$B$81)</f>
        <v>6796.8</v>
      </c>
      <c r="U17" s="223">
        <v>11</v>
      </c>
      <c r="V17" s="56"/>
      <c r="W17" s="110"/>
      <c r="X17" s="118"/>
      <c r="Y17" s="184">
        <f t="shared" si="9"/>
        <v>0.15134473749254565</v>
      </c>
      <c r="Z17" s="156">
        <f>Poor!Z17</f>
        <v>0.29409999999999997</v>
      </c>
      <c r="AA17" s="121">
        <f t="shared" si="16"/>
        <v>4.4510487296557669E-2</v>
      </c>
      <c r="AB17" s="156">
        <f>Poor!AB17</f>
        <v>0.17649999999999999</v>
      </c>
      <c r="AC17" s="121">
        <f t="shared" si="7"/>
        <v>2.6712346167434307E-2</v>
      </c>
      <c r="AD17" s="156">
        <f>Poor!AD17</f>
        <v>0.23530000000000001</v>
      </c>
      <c r="AE17" s="121">
        <f t="shared" si="8"/>
        <v>3.5611416731995992E-2</v>
      </c>
      <c r="AF17" s="122">
        <f t="shared" si="10"/>
        <v>0.29410000000000003</v>
      </c>
      <c r="AG17" s="121">
        <f t="shared" si="11"/>
        <v>4.4510487296557683E-2</v>
      </c>
      <c r="AH17" s="123">
        <f t="shared" si="12"/>
        <v>1</v>
      </c>
      <c r="AI17" s="184">
        <f t="shared" si="13"/>
        <v>3.7836184373136413E-2</v>
      </c>
      <c r="AJ17" s="120">
        <f t="shared" si="14"/>
        <v>3.5611416731995985E-2</v>
      </c>
      <c r="AK17" s="119">
        <f t="shared" si="15"/>
        <v>4.006095201427684E-2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12099.129570923445</v>
      </c>
      <c r="S20" s="222">
        <f>IF($B$81=0,0,(SUMIF($N$6:$N$28,$U20,L$6:L$28)+SUMIF($N$91:$N$118,$U20,L$91:L$118))*$I$83*Poor!$B$81/$B$81)</f>
        <v>9533.1303797468372</v>
      </c>
      <c r="T20" s="222">
        <f>IF($B$81=0,0,(SUMIF($N$6:$N$28,$U20,M$6:M$28)+SUMIF($N$91:$N$118,$U20,M$91:M$118))*$I$83*Poor!$B$81/$B$81)</f>
        <v>9533.1303797468372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35942.794842762996</v>
      </c>
      <c r="S21" s="222">
        <f>IF($B$81=0,0,(SUMIF($N$6:$N$28,$U21,L$6:L$28)+SUMIF($N$91:$N$118,$U21,L$91:L$118))*$I$83*Poor!$B$81/$B$81)</f>
        <v>26640.000000000004</v>
      </c>
      <c r="T21" s="222">
        <f>IF($B$81=0,0,(SUMIF($N$6:$N$28,$U21,M$6:M$28)+SUMIF($N$91:$N$118,$U21,M$91:M$118))*$I$83*Poor!$B$81/$B$81)</f>
        <v>26640.000000000004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138788.01501146518</v>
      </c>
      <c r="S23" s="179">
        <f>SUM(S7:S22)</f>
        <v>70489.637830567779</v>
      </c>
      <c r="T23" s="179">
        <f>SUM(T7:T22)</f>
        <v>70583.601993510019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1.2013531763558377E-2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1.2013531763558377E-2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4.8054127054233509E-2</v>
      </c>
      <c r="Z27" s="156">
        <f>Poor!Z27</f>
        <v>0.25</v>
      </c>
      <c r="AA27" s="121">
        <f t="shared" si="16"/>
        <v>1.2013531763558377E-2</v>
      </c>
      <c r="AB27" s="156">
        <f>Poor!AB27</f>
        <v>0.25</v>
      </c>
      <c r="AC27" s="121">
        <f t="shared" si="7"/>
        <v>1.2013531763558377E-2</v>
      </c>
      <c r="AD27" s="156">
        <f>Poor!AD27</f>
        <v>0.25</v>
      </c>
      <c r="AE27" s="121">
        <f t="shared" si="8"/>
        <v>1.2013531763558377E-2</v>
      </c>
      <c r="AF27" s="122">
        <f t="shared" si="10"/>
        <v>0.25</v>
      </c>
      <c r="AG27" s="121">
        <f t="shared" si="11"/>
        <v>1.2013531763558377E-2</v>
      </c>
      <c r="AH27" s="123">
        <f t="shared" si="12"/>
        <v>1</v>
      </c>
      <c r="AI27" s="184">
        <f t="shared" si="13"/>
        <v>1.2013531763558377E-2</v>
      </c>
      <c r="AJ27" s="120">
        <f t="shared" si="14"/>
        <v>1.2013531763558377E-2</v>
      </c>
      <c r="AK27" s="119">
        <f t="shared" si="15"/>
        <v>1.2013531763558377E-2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0.22852305603985054</v>
      </c>
      <c r="C29" s="102">
        <f>IF([1]Summ!$I1067="",0,[1]Summ!$I1067)</f>
        <v>-3.5535066702968507E-3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0.22684102039824353</v>
      </c>
      <c r="K29" s="22">
        <f t="shared" si="4"/>
        <v>0.22852305603985054</v>
      </c>
      <c r="L29" s="22">
        <f t="shared" si="5"/>
        <v>0.22852305603985054</v>
      </c>
      <c r="M29" s="224">
        <f t="shared" si="6"/>
        <v>0.22684102039824353</v>
      </c>
      <c r="N29" s="229"/>
      <c r="P29" s="22"/>
      <c r="V29" s="56"/>
      <c r="W29" s="110"/>
      <c r="X29" s="118"/>
      <c r="Y29" s="184">
        <f t="shared" si="9"/>
        <v>0.9073640815929741</v>
      </c>
      <c r="Z29" s="156">
        <f>Poor!Z29</f>
        <v>0.25</v>
      </c>
      <c r="AA29" s="121">
        <f t="shared" si="16"/>
        <v>0.22684102039824353</v>
      </c>
      <c r="AB29" s="156">
        <f>Poor!AB29</f>
        <v>0.25</v>
      </c>
      <c r="AC29" s="121">
        <f t="shared" si="7"/>
        <v>0.22684102039824353</v>
      </c>
      <c r="AD29" s="156">
        <f>Poor!AD29</f>
        <v>0.25</v>
      </c>
      <c r="AE29" s="121">
        <f t="shared" si="8"/>
        <v>0.22684102039824353</v>
      </c>
      <c r="AF29" s="122">
        <f t="shared" si="10"/>
        <v>0.25</v>
      </c>
      <c r="AG29" s="121">
        <f t="shared" si="11"/>
        <v>0.22684102039824353</v>
      </c>
      <c r="AH29" s="123">
        <f t="shared" si="12"/>
        <v>1</v>
      </c>
      <c r="AI29" s="184">
        <f t="shared" si="13"/>
        <v>0.22684102039824353</v>
      </c>
      <c r="AJ29" s="120">
        <f t="shared" si="14"/>
        <v>0.22684102039824353</v>
      </c>
      <c r="AK29" s="119">
        <f t="shared" si="15"/>
        <v>0.22684102039824353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0.61046637608966381</v>
      </c>
      <c r="C30" s="103"/>
      <c r="D30" s="24">
        <f>(D119-B124)</f>
        <v>10.184266435712006</v>
      </c>
      <c r="E30" s="75">
        <f>Poor!E30</f>
        <v>1</v>
      </c>
      <c r="H30" s="96">
        <f>(E30*F$7/F$9)</f>
        <v>1</v>
      </c>
      <c r="I30" s="29">
        <f>IF(E30&gt;=1,I119-I124,MIN(I119-I124,B30*H30))</f>
        <v>4.314498917536385</v>
      </c>
      <c r="J30" s="231">
        <f>IF(I$32&lt;=1,I30,1-SUM(J6:J29))</f>
        <v>0.62921735292126757</v>
      </c>
      <c r="K30" s="22">
        <f t="shared" si="4"/>
        <v>0.61046637608966381</v>
      </c>
      <c r="L30" s="22">
        <f>IF(L124=L119,0,IF(K30="",0,(L119-L124)/(B119-B124)*K30))</f>
        <v>0.25845830314935558</v>
      </c>
      <c r="M30" s="175">
        <f t="shared" si="6"/>
        <v>0.62921735292126757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2.5168694116850703</v>
      </c>
      <c r="Z30" s="122">
        <f>IF($Y30=0,0,AA30/($Y$30))</f>
        <v>0.18883205990767568</v>
      </c>
      <c r="AA30" s="188">
        <f>IF(AA79*4/$I$84+SUM(AA6:AA29)&lt;1,AA79*4/$I$84,1-SUM(AA6:AA29))</f>
        <v>0.47526563552711165</v>
      </c>
      <c r="AB30" s="122">
        <f>IF($Y30=0,0,AC30/($Y$30))</f>
        <v>0.28078765069671086</v>
      </c>
      <c r="AC30" s="188">
        <f>IF(AC79*4/$I$84+SUM(AC6:AC29)&lt;1,AC79*4/$I$84,1-SUM(AC6:AC29))</f>
        <v>0.7067058492174636</v>
      </c>
      <c r="AD30" s="122">
        <f>IF($Y30=0,0,AE30/($Y$30))</f>
        <v>0.27546201826151345</v>
      </c>
      <c r="AE30" s="188">
        <f>IF(AE79*4/$I$84+SUM(AE6:AE29)&lt;1,AE79*4/$I$84,1-SUM(AE6:AE29))</f>
        <v>0.69330192784343747</v>
      </c>
      <c r="AF30" s="122">
        <f>IF($Y30=0,0,AG30/($Y$30))</f>
        <v>0.25491827113410004</v>
      </c>
      <c r="AG30" s="188">
        <f>IF(AG79*4/$I$84+SUM(AG6:AG29)&lt;1,AG79*4/$I$84,1-SUM(AG6:AG29))</f>
        <v>0.64159599909705756</v>
      </c>
      <c r="AH30" s="123">
        <f t="shared" si="12"/>
        <v>1</v>
      </c>
      <c r="AI30" s="184">
        <f t="shared" si="13"/>
        <v>0.62921735292126757</v>
      </c>
      <c r="AJ30" s="120">
        <f t="shared" si="14"/>
        <v>0.59098574237228763</v>
      </c>
      <c r="AK30" s="119">
        <f t="shared" si="15"/>
        <v>0.66744896347024751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0.3369699899183074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1.3914057251971772</v>
      </c>
      <c r="C32" s="77">
        <f>SUM(C6:C31)</f>
        <v>-0.11640254153953722</v>
      </c>
      <c r="D32" s="24">
        <f>SUM(D6:D30)</f>
        <v>10.848803243279983</v>
      </c>
      <c r="E32" s="2"/>
      <c r="F32" s="2"/>
      <c r="H32" s="17"/>
      <c r="I32" s="22">
        <f>SUM(I6:I30)</f>
        <v>4.6476870897784996</v>
      </c>
      <c r="J32" s="17"/>
      <c r="L32" s="22">
        <f>SUM(L6:L30)</f>
        <v>0.6630300100816926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0.47334528894144168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</v>
      </c>
      <c r="J37" s="38">
        <f>J91*I$83</f>
        <v>944</v>
      </c>
      <c r="K37" s="40">
        <f>(B37/B$65)</f>
        <v>1.807727319207603E-2</v>
      </c>
      <c r="L37" s="22">
        <f t="shared" ref="L37" si="28">(K37*H37)</f>
        <v>1.0665591183324857E-2</v>
      </c>
      <c r="M37" s="24">
        <f>J37/B$65</f>
        <v>1.0665591183324859E-2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0.16732881136947353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157.95839793278301</v>
      </c>
      <c r="AD37" s="122">
        <f>IF($J37=0,0,AE37/($J37))</f>
        <v>0.14721764601692394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138.97345783997619</v>
      </c>
      <c r="AF37" s="122">
        <f t="shared" ref="AF37:AF64" si="29">1-SUM(Z37,AB37,AD37)</f>
        <v>0.68545354261360258</v>
      </c>
      <c r="AG37" s="147">
        <f>$J37*AF37</f>
        <v>647.06814422724085</v>
      </c>
      <c r="AH37" s="123">
        <f>SUM(Z37,AB37,AD37,AF37)</f>
        <v>1</v>
      </c>
      <c r="AI37" s="112">
        <f>SUM(AA37,AC37,AE37,AG37)</f>
        <v>944</v>
      </c>
      <c r="AJ37" s="148">
        <f>(AA37+AC37)</f>
        <v>157.95839793278301</v>
      </c>
      <c r="AK37" s="147">
        <f>(AE37+AG37)</f>
        <v>786.04160206721701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2950</v>
      </c>
      <c r="J38" s="38">
        <f t="shared" ref="J38:J64" si="32">J92*I$83</f>
        <v>2949.9999999999995</v>
      </c>
      <c r="K38" s="40">
        <f t="shared" ref="K38:K64" si="33">(B38/B$65)</f>
        <v>5.6491478725237597E-2</v>
      </c>
      <c r="L38" s="22">
        <f t="shared" ref="L38:L64" si="34">(K38*H38)</f>
        <v>3.3329972447890183E-2</v>
      </c>
      <c r="M38" s="24">
        <f t="shared" ref="M38:M64" si="35">J38/B$65</f>
        <v>3.3329972447890176E-2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0.16732881136947356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493.6199935399469</v>
      </c>
      <c r="AD38" s="122">
        <f>IF($J38=0,0,AE38/($J38))</f>
        <v>0.14721764601692394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434.29205574992557</v>
      </c>
      <c r="AF38" s="122">
        <f t="shared" si="29"/>
        <v>0.68545354261360247</v>
      </c>
      <c r="AG38" s="147">
        <f t="shared" ref="AG38:AG64" si="36">$J38*AF38</f>
        <v>2022.087950710127</v>
      </c>
      <c r="AH38" s="123">
        <f t="shared" ref="AH38:AI58" si="37">SUM(Z38,AB38,AD38,AF38)</f>
        <v>1</v>
      </c>
      <c r="AI38" s="112">
        <f t="shared" si="37"/>
        <v>2949.9999999999995</v>
      </c>
      <c r="AJ38" s="148">
        <f t="shared" ref="AJ38:AJ64" si="38">(AA38+AC38)</f>
        <v>493.6199935399469</v>
      </c>
      <c r="AK38" s="147">
        <f t="shared" ref="AK38:AK64" si="39">(AE38+AG38)</f>
        <v>2456.3800064600528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1032.5</v>
      </c>
      <c r="J39" s="38">
        <f t="shared" si="32"/>
        <v>923.74580216640754</v>
      </c>
      <c r="K39" s="40">
        <f t="shared" si="33"/>
        <v>1.5817614043066527E-2</v>
      </c>
      <c r="L39" s="22">
        <f t="shared" si="34"/>
        <v>9.3323922854092502E-3</v>
      </c>
      <c r="M39" s="24">
        <f t="shared" si="35"/>
        <v>1.043675326612223E-2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923.74580216640754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923.74580216640754</v>
      </c>
      <c r="AJ39" s="148">
        <f t="shared" si="38"/>
        <v>923.74580216640754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236</v>
      </c>
      <c r="J40" s="38">
        <f t="shared" si="32"/>
        <v>236</v>
      </c>
      <c r="K40" s="40">
        <f t="shared" si="33"/>
        <v>4.5193182980190075E-3</v>
      </c>
      <c r="L40" s="22">
        <f t="shared" si="34"/>
        <v>2.6663977958312143E-3</v>
      </c>
      <c r="M40" s="24">
        <f t="shared" si="35"/>
        <v>2.6663977958312148E-3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1</v>
      </c>
      <c r="AA40" s="147">
        <f t="shared" si="40"/>
        <v>236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236</v>
      </c>
      <c r="AJ40" s="148">
        <f t="shared" si="38"/>
        <v>236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118</v>
      </c>
      <c r="J41" s="38">
        <f t="shared" si="32"/>
        <v>118</v>
      </c>
      <c r="K41" s="40">
        <f t="shared" si="33"/>
        <v>1.1298295745047519E-3</v>
      </c>
      <c r="L41" s="22">
        <f t="shared" si="34"/>
        <v>1.3331988979156072E-3</v>
      </c>
      <c r="M41" s="24">
        <f t="shared" si="35"/>
        <v>1.3331988979156074E-3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118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118</v>
      </c>
      <c r="AJ41" s="148">
        <f t="shared" si="38"/>
        <v>118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41.999999999999993</v>
      </c>
      <c r="J45" s="38">
        <f t="shared" si="32"/>
        <v>41.999999999999993</v>
      </c>
      <c r="K45" s="40">
        <f t="shared" si="33"/>
        <v>1.6947443617571279E-3</v>
      </c>
      <c r="L45" s="22">
        <f t="shared" si="34"/>
        <v>4.7452842129199575E-4</v>
      </c>
      <c r="M45" s="24">
        <f t="shared" si="35"/>
        <v>4.7452842129199575E-4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10.499999999999998</v>
      </c>
      <c r="AB45" s="156">
        <f>Poor!AB45</f>
        <v>0.25</v>
      </c>
      <c r="AC45" s="147">
        <f t="shared" si="41"/>
        <v>10.499999999999998</v>
      </c>
      <c r="AD45" s="156">
        <f>Poor!AD45</f>
        <v>0.25</v>
      </c>
      <c r="AE45" s="147">
        <f t="shared" si="42"/>
        <v>10.499999999999998</v>
      </c>
      <c r="AF45" s="122">
        <f t="shared" si="29"/>
        <v>0.25</v>
      </c>
      <c r="AG45" s="147">
        <f t="shared" si="36"/>
        <v>10.499999999999998</v>
      </c>
      <c r="AH45" s="123">
        <f t="shared" si="37"/>
        <v>1</v>
      </c>
      <c r="AI45" s="112">
        <f t="shared" si="37"/>
        <v>41.999999999999993</v>
      </c>
      <c r="AJ45" s="148">
        <f t="shared" si="38"/>
        <v>20.999999999999996</v>
      </c>
      <c r="AK45" s="147">
        <f t="shared" si="39"/>
        <v>20.999999999999996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543.90000000000009</v>
      </c>
      <c r="J51" s="38">
        <f t="shared" si="32"/>
        <v>543.9</v>
      </c>
      <c r="K51" s="40">
        <f t="shared" si="33"/>
        <v>1.1072329830146568E-2</v>
      </c>
      <c r="L51" s="22">
        <f t="shared" si="34"/>
        <v>6.1451430557313462E-3</v>
      </c>
      <c r="M51" s="24">
        <f t="shared" si="35"/>
        <v>6.1451430557313454E-3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135.97499999999999</v>
      </c>
      <c r="AB51" s="156">
        <f>Poor!AB56</f>
        <v>0.25</v>
      </c>
      <c r="AC51" s="147">
        <f t="shared" si="41"/>
        <v>135.97499999999999</v>
      </c>
      <c r="AD51" s="156">
        <f>Poor!AD56</f>
        <v>0.25</v>
      </c>
      <c r="AE51" s="147">
        <f t="shared" si="42"/>
        <v>135.97499999999999</v>
      </c>
      <c r="AF51" s="122">
        <f t="shared" si="29"/>
        <v>0.25</v>
      </c>
      <c r="AG51" s="147">
        <f t="shared" si="36"/>
        <v>135.97499999999999</v>
      </c>
      <c r="AH51" s="123">
        <f t="shared" si="37"/>
        <v>1</v>
      </c>
      <c r="AI51" s="112">
        <f t="shared" si="37"/>
        <v>543.9</v>
      </c>
      <c r="AJ51" s="148">
        <f t="shared" si="38"/>
        <v>271.95</v>
      </c>
      <c r="AK51" s="147">
        <f t="shared" si="39"/>
        <v>271.95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0.5</v>
      </c>
      <c r="F52" s="75">
        <f>Poor!F52</f>
        <v>1.1100000000000001</v>
      </c>
      <c r="G52" s="75">
        <f>Poor!G52</f>
        <v>1.65</v>
      </c>
      <c r="H52" s="24">
        <f t="shared" si="30"/>
        <v>0.55500000000000005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0.4</v>
      </c>
      <c r="F53" s="75">
        <f>Poor!F53</f>
        <v>1.18</v>
      </c>
      <c r="G53" s="75">
        <f>Poor!G53</f>
        <v>1.65</v>
      </c>
      <c r="H53" s="24">
        <f t="shared" si="30"/>
        <v>0.47199999999999998</v>
      </c>
      <c r="I53" s="39">
        <f t="shared" si="31"/>
        <v>16992</v>
      </c>
      <c r="J53" s="38">
        <f t="shared" si="32"/>
        <v>16992</v>
      </c>
      <c r="K53" s="40">
        <f t="shared" si="33"/>
        <v>0.40673864682171068</v>
      </c>
      <c r="L53" s="22">
        <f t="shared" si="34"/>
        <v>0.19198064129984743</v>
      </c>
      <c r="M53" s="24">
        <f t="shared" si="35"/>
        <v>0.19198064129984746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3152.6468864302701</v>
      </c>
      <c r="K54" s="40">
        <f t="shared" si="33"/>
        <v>4.0673864682171067E-2</v>
      </c>
      <c r="L54" s="22">
        <f t="shared" si="34"/>
        <v>3.2539091745736853E-2</v>
      </c>
      <c r="M54" s="24">
        <f t="shared" si="35"/>
        <v>3.5619536902592432E-2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6796.7999999999993</v>
      </c>
      <c r="J55" s="38">
        <f t="shared" si="32"/>
        <v>6796.8</v>
      </c>
      <c r="K55" s="40">
        <f t="shared" si="33"/>
        <v>8.1347729364342133E-2</v>
      </c>
      <c r="L55" s="22">
        <f t="shared" si="34"/>
        <v>7.679225651993897E-2</v>
      </c>
      <c r="M55" s="24">
        <f t="shared" si="35"/>
        <v>7.6792256519938984E-2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9533.1303797468354</v>
      </c>
      <c r="J56" s="38">
        <f t="shared" si="32"/>
        <v>9533.1303797468372</v>
      </c>
      <c r="K56" s="40">
        <f t="shared" si="33"/>
        <v>9.1278073225827899E-2</v>
      </c>
      <c r="L56" s="22">
        <f t="shared" si="34"/>
        <v>0.10770812640647691</v>
      </c>
      <c r="M56" s="24">
        <f t="shared" si="35"/>
        <v>0.10770812640647694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26640.000000000004</v>
      </c>
      <c r="J59" s="38">
        <f t="shared" si="32"/>
        <v>26640.000000000004</v>
      </c>
      <c r="K59" s="40">
        <f t="shared" si="33"/>
        <v>0.27115909788114045</v>
      </c>
      <c r="L59" s="22">
        <f t="shared" si="34"/>
        <v>0.30098659864806593</v>
      </c>
      <c r="M59" s="24">
        <f t="shared" si="35"/>
        <v>0.30098659864806598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6660.0000000000009</v>
      </c>
      <c r="AB59" s="156">
        <f>Poor!AB59</f>
        <v>0.25</v>
      </c>
      <c r="AC59" s="147">
        <f t="shared" si="41"/>
        <v>6660.0000000000009</v>
      </c>
      <c r="AD59" s="156">
        <f>Poor!AD59</f>
        <v>0.25</v>
      </c>
      <c r="AE59" s="147">
        <f t="shared" si="42"/>
        <v>6660.0000000000009</v>
      </c>
      <c r="AF59" s="122">
        <f t="shared" si="29"/>
        <v>0.25</v>
      </c>
      <c r="AG59" s="147">
        <f t="shared" si="36"/>
        <v>6660.0000000000009</v>
      </c>
      <c r="AH59" s="123">
        <f t="shared" ref="AH59:AI64" si="43">SUM(Z59,AB59,AD59,AF59)</f>
        <v>1</v>
      </c>
      <c r="AI59" s="112">
        <f t="shared" si="43"/>
        <v>26640.000000000004</v>
      </c>
      <c r="AJ59" s="148">
        <f t="shared" si="38"/>
        <v>13320.000000000002</v>
      </c>
      <c r="AK59" s="147">
        <f t="shared" si="39"/>
        <v>13320.000000000002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69284.33037974684</v>
      </c>
      <c r="J65" s="39">
        <f>SUM(J37:J64)</f>
        <v>68872.223068343519</v>
      </c>
      <c r="K65" s="40">
        <f>SUM(K37:K64)</f>
        <v>0.99999999999999978</v>
      </c>
      <c r="L65" s="22">
        <f>SUM(L37:L64)</f>
        <v>0.77395393870746054</v>
      </c>
      <c r="M65" s="24">
        <f>SUM(M37:M64)</f>
        <v>0.77813874484502921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8084.2208021664082</v>
      </c>
      <c r="AB65" s="137"/>
      <c r="AC65" s="153">
        <f>SUM(AC37:AC64)</f>
        <v>7458.0533914727312</v>
      </c>
      <c r="AD65" s="137"/>
      <c r="AE65" s="153">
        <f>SUM(AE37:AE64)</f>
        <v>7379.7405135899025</v>
      </c>
      <c r="AF65" s="137"/>
      <c r="AG65" s="153">
        <f>SUM(AG37:AG64)</f>
        <v>9475.6310949373692</v>
      </c>
      <c r="AH65" s="137"/>
      <c r="AI65" s="153">
        <f>SUM(AI37:AI64)</f>
        <v>32397.645802166411</v>
      </c>
      <c r="AJ65" s="153">
        <f>SUM(AJ37:AJ64)</f>
        <v>15542.274193639139</v>
      </c>
      <c r="AK65" s="153">
        <f>SUM(AK37:AK64)</f>
        <v>16855.371608527272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0.10746615561759869</v>
      </c>
      <c r="L70" s="22">
        <f t="shared" ref="L70:L75" si="45">(L124*G$37*F$9/F$7)/B$130</f>
        <v>0.15045261786463821</v>
      </c>
      <c r="M70" s="24">
        <f>J70/B$76</f>
        <v>0.15045261786463818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0.14556724237919225</v>
      </c>
      <c r="L71" s="22">
        <f t="shared" si="45"/>
        <v>0.17176934600744687</v>
      </c>
      <c r="M71" s="24">
        <f t="shared" ref="M71:M72" si="48">J71/B$76</f>
        <v>0.17176934600744684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24553.439999999999</v>
      </c>
      <c r="K72" s="40">
        <f t="shared" si="47"/>
        <v>0.23509493786294877</v>
      </c>
      <c r="L72" s="22">
        <f t="shared" si="45"/>
        <v>0.27741202667827958</v>
      </c>
      <c r="M72" s="24">
        <f t="shared" si="48"/>
        <v>0.27741202667827952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7637.0196194822429</v>
      </c>
      <c r="K73" s="40">
        <f>B73/B$76</f>
        <v>0.25330779060396541</v>
      </c>
      <c r="L73" s="22">
        <f t="shared" si="45"/>
        <v>0.13643974357795857</v>
      </c>
      <c r="M73" s="24">
        <f>J73/B$76</f>
        <v>8.6285306271640647E-2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2381.0039999999999</v>
      </c>
      <c r="AB73" s="156">
        <f>Poor!AB73</f>
        <v>0.09</v>
      </c>
      <c r="AC73" s="147">
        <f>$H$73*$B$73*AB73</f>
        <v>2381.0039999999999</v>
      </c>
      <c r="AD73" s="156">
        <f>Poor!AD73</f>
        <v>0.23</v>
      </c>
      <c r="AE73" s="147">
        <f>$H$73*$B$73*AD73</f>
        <v>6084.7879999999996</v>
      </c>
      <c r="AF73" s="156">
        <f>Poor!AF73</f>
        <v>0.59</v>
      </c>
      <c r="AG73" s="147">
        <f>$H$73*$B$73*AF73</f>
        <v>15608.803999999998</v>
      </c>
      <c r="AH73" s="155">
        <f>SUM(Z73,AB73,AD73,AF73)</f>
        <v>1</v>
      </c>
      <c r="AI73" s="147">
        <f>SUM(AA73,AC73,AE73,AG73)</f>
        <v>26455.599999999999</v>
      </c>
      <c r="AJ73" s="148">
        <f>(AA73+AC73)</f>
        <v>4762.0079999999998</v>
      </c>
      <c r="AK73" s="147">
        <f>(AE73+AG73)</f>
        <v>21693.591999999997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4799.3971868720673</v>
      </c>
      <c r="C74" s="39"/>
      <c r="D74" s="38"/>
      <c r="E74" s="32"/>
      <c r="F74" s="32"/>
      <c r="G74" s="32"/>
      <c r="H74" s="31"/>
      <c r="I74" s="39">
        <f>I128*I$83</f>
        <v>55967.931051946696</v>
      </c>
      <c r="J74" s="51">
        <f t="shared" si="44"/>
        <v>8162.2441210611169</v>
      </c>
      <c r="K74" s="40">
        <f>B74/B$76</f>
        <v>5.4225008815229715E-2</v>
      </c>
      <c r="L74" s="22">
        <f t="shared" si="45"/>
        <v>3.7880204579137489E-2</v>
      </c>
      <c r="M74" s="24">
        <f>J74/B$76</f>
        <v>9.2219448023023939E-2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2776.756043127978</v>
      </c>
      <c r="AB74" s="156"/>
      <c r="AC74" s="147">
        <f>AC30*$I$84/4</f>
        <v>4128.9535595226916</v>
      </c>
      <c r="AD74" s="156"/>
      <c r="AE74" s="147">
        <f>AE30*$I$84/4</f>
        <v>4050.6406816398635</v>
      </c>
      <c r="AF74" s="156"/>
      <c r="AG74" s="147">
        <f>AG30*$I$84/4</f>
        <v>3748.5469904921374</v>
      </c>
      <c r="AH74" s="155"/>
      <c r="AI74" s="147">
        <f>SUM(AA74,AC74,AE74,AG74)</f>
        <v>14704.89727478267</v>
      </c>
      <c r="AJ74" s="148">
        <f>(AA74+AC74)</f>
        <v>6905.7096026506697</v>
      </c>
      <c r="AK74" s="147">
        <f>(AE74+AG74)</f>
        <v>7799.1876721320004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18085.813058189298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0.20433886472106502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6044.1910301603493</v>
      </c>
      <c r="AB75" s="158"/>
      <c r="AC75" s="149">
        <f>AA75+AC65-SUM(AC70,AC74)</f>
        <v>6044.1910301603493</v>
      </c>
      <c r="AD75" s="158"/>
      <c r="AE75" s="149">
        <f>AC75+AE65-SUM(AE70,AE74)</f>
        <v>6044.1910301603493</v>
      </c>
      <c r="AF75" s="158"/>
      <c r="AG75" s="149">
        <f>IF(SUM(AG6:AG29)+((AG65-AG70-$J$75)*4/I$83)&lt;1,0,AG65-AG70-$J$75-(1-SUM(AG6:AG29))*I$83/4)</f>
        <v>4065.8261030719577</v>
      </c>
      <c r="AH75" s="134"/>
      <c r="AI75" s="149">
        <f>AI76-SUM(AI70,AI74)</f>
        <v>4376.349199583583</v>
      </c>
      <c r="AJ75" s="151">
        <f>AJ76-SUM(AJ70,AJ74)</f>
        <v>1978.3649270883907</v>
      </c>
      <c r="AK75" s="149">
        <f>AJ75+AK76-SUM(AK70,AK74)</f>
        <v>4376.349199583583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69284.330379746854</v>
      </c>
      <c r="J76" s="51">
        <f t="shared" si="44"/>
        <v>68872.223068343519</v>
      </c>
      <c r="K76" s="40">
        <f>SUM(K70:K75)</f>
        <v>0.99999999999999978</v>
      </c>
      <c r="L76" s="22">
        <f>SUM(L70:L75)</f>
        <v>0.77395393870746076</v>
      </c>
      <c r="M76" s="24">
        <f>SUM(M70:M75)</f>
        <v>0.7781387448450291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8084.2208021664082</v>
      </c>
      <c r="AB76" s="137"/>
      <c r="AC76" s="153">
        <f>AC65</f>
        <v>7458.0533914727312</v>
      </c>
      <c r="AD76" s="137"/>
      <c r="AE76" s="153">
        <f>AE65</f>
        <v>7379.7405135899025</v>
      </c>
      <c r="AF76" s="137"/>
      <c r="AG76" s="153">
        <f>AG65</f>
        <v>9475.6310949373692</v>
      </c>
      <c r="AH76" s="137"/>
      <c r="AI76" s="153">
        <f>SUM(AA76,AC76,AE76,AG76)</f>
        <v>32397.645802166411</v>
      </c>
      <c r="AJ76" s="154">
        <f>SUM(AA76,AC76)</f>
        <v>15542.274193639139</v>
      </c>
      <c r="AK76" s="154">
        <f>SUM(AE76,AG76)</f>
        <v>16855.371608527272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4065.8261030719577</v>
      </c>
      <c r="AB78" s="112"/>
      <c r="AC78" s="112">
        <f>IF(AA75&lt;0,0,AA75)</f>
        <v>6044.1910301603493</v>
      </c>
      <c r="AD78" s="112"/>
      <c r="AE78" s="112">
        <f>AC75</f>
        <v>6044.1910301603493</v>
      </c>
      <c r="AF78" s="112"/>
      <c r="AG78" s="112">
        <f>AE75</f>
        <v>6044.1910301603493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8820.9470732883274</v>
      </c>
      <c r="AB79" s="112"/>
      <c r="AC79" s="112">
        <f>AA79-AA74+AC65-AC70</f>
        <v>10173.144589683041</v>
      </c>
      <c r="AD79" s="112"/>
      <c r="AE79" s="112">
        <f>AC79-AC74+AE65-AE70</f>
        <v>10094.831711800212</v>
      </c>
      <c r="AF79" s="112"/>
      <c r="AG79" s="112">
        <f>AE79-AE74+AG65-AG70</f>
        <v>12190.722293147679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5842.5348595808109</v>
      </c>
      <c r="AB83" s="112"/>
      <c r="AC83" s="165">
        <f>$I$84*AB82/4</f>
        <v>5842.5348595808109</v>
      </c>
      <c r="AD83" s="112"/>
      <c r="AE83" s="165">
        <f>$I$84*AD82/4</f>
        <v>5842.5348595808109</v>
      </c>
      <c r="AF83" s="112"/>
      <c r="AG83" s="165">
        <f>$I$84*AF82/4</f>
        <v>5842.5348595808109</v>
      </c>
      <c r="AH83" s="165">
        <f>SUM(AA83,AC83,AE83,AG83)</f>
        <v>23370.139438323244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0.20351435059702597</v>
      </c>
      <c r="C91" s="75">
        <f t="shared" si="50"/>
        <v>0</v>
      </c>
      <c r="D91" s="24">
        <f t="shared" ref="D91" si="51">(B91+C91)</f>
        <v>0.20351435059702597</v>
      </c>
      <c r="H91" s="24">
        <f>(E37*F37/G37*F$7/F$9)</f>
        <v>0.3575757575757576</v>
      </c>
      <c r="I91" s="22">
        <f t="shared" ref="I91" si="52">(D91*H91)</f>
        <v>7.2771798092269899E-2</v>
      </c>
      <c r="J91" s="24">
        <f>IF(I$32&lt;=1+I$131,I91,L91+J$33*(I91-L91))</f>
        <v>7.2771798092269899E-2</v>
      </c>
      <c r="K91" s="22">
        <f t="shared" ref="K91" si="53">(B91)</f>
        <v>0.20351435059702597</v>
      </c>
      <c r="L91" s="22">
        <f t="shared" ref="L91" si="54">(K91*H91)</f>
        <v>7.2771798092269899E-2</v>
      </c>
      <c r="M91" s="227">
        <f t="shared" si="49"/>
        <v>7.2771798092269899E-2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0.6359823456157061</v>
      </c>
      <c r="C92" s="75">
        <f t="shared" si="50"/>
        <v>0</v>
      </c>
      <c r="D92" s="24">
        <f t="shared" ref="D92:D118" si="56">(B92+C92)</f>
        <v>0.6359823456157061</v>
      </c>
      <c r="H92" s="24">
        <f t="shared" ref="H92:H118" si="57">(E38*F38/G38*F$7/F$9)</f>
        <v>0.3575757575757576</v>
      </c>
      <c r="I92" s="22">
        <f t="shared" ref="I92:I118" si="58">(D92*H92)</f>
        <v>0.2274118690383434</v>
      </c>
      <c r="J92" s="24">
        <f t="shared" ref="J92:J118" si="59">IF(I$32&lt;=1+I$131,I92,L92+J$33*(I92-L92))</f>
        <v>0.2274118690383434</v>
      </c>
      <c r="K92" s="22">
        <f t="shared" ref="K92:K118" si="60">(B92)</f>
        <v>0.6359823456157061</v>
      </c>
      <c r="L92" s="22">
        <f t="shared" ref="L92:L118" si="61">(K92*H92)</f>
        <v>0.2274118690383434</v>
      </c>
      <c r="M92" s="227">
        <f t="shared" ref="M92:M118" si="62">(J92)</f>
        <v>0.2274118690383434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0.17807505677239771</v>
      </c>
      <c r="C93" s="75">
        <f t="shared" si="50"/>
        <v>4.4518764193099428E-2</v>
      </c>
      <c r="D93" s="24">
        <f t="shared" si="56"/>
        <v>0.22259382096549712</v>
      </c>
      <c r="H93" s="24">
        <f t="shared" si="57"/>
        <v>0.3575757575757576</v>
      </c>
      <c r="I93" s="22">
        <f t="shared" si="58"/>
        <v>7.9594154163420194E-2</v>
      </c>
      <c r="J93" s="24">
        <f t="shared" si="59"/>
        <v>7.1210426910842908E-2</v>
      </c>
      <c r="K93" s="22">
        <f t="shared" si="60"/>
        <v>0.17807505677239771</v>
      </c>
      <c r="L93" s="22">
        <f t="shared" si="61"/>
        <v>6.3675323330736153E-2</v>
      </c>
      <c r="M93" s="227">
        <f t="shared" si="62"/>
        <v>7.1210426910842908E-2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5.0878587649256492E-2</v>
      </c>
      <c r="C94" s="75">
        <f t="shared" si="50"/>
        <v>0</v>
      </c>
      <c r="D94" s="24">
        <f t="shared" si="56"/>
        <v>5.0878587649256492E-2</v>
      </c>
      <c r="H94" s="24">
        <f t="shared" si="57"/>
        <v>0.3575757575757576</v>
      </c>
      <c r="I94" s="22">
        <f t="shared" si="58"/>
        <v>1.8192949523067475E-2</v>
      </c>
      <c r="J94" s="24">
        <f t="shared" si="59"/>
        <v>1.8192949523067475E-2</v>
      </c>
      <c r="K94" s="22">
        <f t="shared" si="60"/>
        <v>5.0878587649256492E-2</v>
      </c>
      <c r="L94" s="22">
        <f t="shared" si="61"/>
        <v>1.8192949523067475E-2</v>
      </c>
      <c r="M94" s="227">
        <f t="shared" si="62"/>
        <v>1.8192949523067475E-2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1.2719646912314123E-2</v>
      </c>
      <c r="C95" s="75">
        <f t="shared" si="50"/>
        <v>0</v>
      </c>
      <c r="D95" s="24">
        <f t="shared" si="56"/>
        <v>1.2719646912314123E-2</v>
      </c>
      <c r="H95" s="24">
        <f t="shared" si="57"/>
        <v>0.7151515151515152</v>
      </c>
      <c r="I95" s="22">
        <f t="shared" si="58"/>
        <v>9.0964747615337373E-3</v>
      </c>
      <c r="J95" s="24">
        <f t="shared" si="59"/>
        <v>9.0964747615337373E-3</v>
      </c>
      <c r="K95" s="22">
        <f t="shared" si="60"/>
        <v>1.2719646912314123E-2</v>
      </c>
      <c r="L95" s="22">
        <f t="shared" si="61"/>
        <v>9.0964747615337373E-3</v>
      </c>
      <c r="M95" s="227">
        <f t="shared" si="62"/>
        <v>9.0964747615337373E-3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0.25454545454545457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1.9079470368471185E-2</v>
      </c>
      <c r="C99" s="75">
        <f t="shared" si="50"/>
        <v>0</v>
      </c>
      <c r="D99" s="24">
        <f t="shared" si="56"/>
        <v>1.9079470368471185E-2</v>
      </c>
      <c r="H99" s="24">
        <f t="shared" si="57"/>
        <v>0.16969696969696968</v>
      </c>
      <c r="I99" s="22">
        <f t="shared" si="58"/>
        <v>3.2377283049526855E-3</v>
      </c>
      <c r="J99" s="24">
        <f t="shared" si="59"/>
        <v>3.2377283049526855E-3</v>
      </c>
      <c r="K99" s="22">
        <f t="shared" si="60"/>
        <v>1.9079470368471185E-2</v>
      </c>
      <c r="L99" s="22">
        <f t="shared" si="61"/>
        <v>3.2377283049526855E-3</v>
      </c>
      <c r="M99" s="227">
        <f t="shared" si="62"/>
        <v>3.2377283049526855E-3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0.1246525397406784</v>
      </c>
      <c r="C105" s="75">
        <f t="shared" si="50"/>
        <v>0</v>
      </c>
      <c r="D105" s="24">
        <f t="shared" si="56"/>
        <v>0.1246525397406784</v>
      </c>
      <c r="H105" s="24">
        <f t="shared" si="57"/>
        <v>0.33636363636363642</v>
      </c>
      <c r="I105" s="22">
        <f t="shared" si="58"/>
        <v>4.1928581549137284E-2</v>
      </c>
      <c r="J105" s="24">
        <f t="shared" si="59"/>
        <v>4.1928581549137284E-2</v>
      </c>
      <c r="K105" s="22">
        <f t="shared" si="60"/>
        <v>0.1246525397406784</v>
      </c>
      <c r="L105" s="22">
        <f t="shared" si="61"/>
        <v>4.1928581549137284E-2</v>
      </c>
      <c r="M105" s="227">
        <f t="shared" si="62"/>
        <v>4.1928581549137284E-2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0.33636363636363642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4.5790728884330845</v>
      </c>
      <c r="C107" s="75">
        <f t="shared" si="50"/>
        <v>0</v>
      </c>
      <c r="D107" s="24">
        <f t="shared" si="56"/>
        <v>4.5790728884330845</v>
      </c>
      <c r="H107" s="24">
        <f t="shared" si="57"/>
        <v>0.28606060606060607</v>
      </c>
      <c r="I107" s="22">
        <f t="shared" si="58"/>
        <v>1.3098923656608581</v>
      </c>
      <c r="J107" s="24">
        <f t="shared" si="59"/>
        <v>1.3098923656608581</v>
      </c>
      <c r="K107" s="22">
        <f t="shared" si="60"/>
        <v>4.5790728884330845</v>
      </c>
      <c r="L107" s="22">
        <f t="shared" si="61"/>
        <v>1.3098923656608581</v>
      </c>
      <c r="M107" s="227">
        <f t="shared" si="62"/>
        <v>1.3098923656608581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0.45790728884330845</v>
      </c>
      <c r="C108" s="75">
        <f t="shared" si="50"/>
        <v>9.1581457768661681E-2</v>
      </c>
      <c r="D108" s="24">
        <f t="shared" si="56"/>
        <v>0.54948874661197011</v>
      </c>
      <c r="H108" s="24">
        <f t="shared" si="57"/>
        <v>0.48484848484848486</v>
      </c>
      <c r="I108" s="22">
        <f t="shared" si="58"/>
        <v>0.26641878623610671</v>
      </c>
      <c r="J108" s="24">
        <f t="shared" si="59"/>
        <v>0.24303366808848195</v>
      </c>
      <c r="K108" s="22">
        <f t="shared" si="60"/>
        <v>0.45790728884330845</v>
      </c>
      <c r="L108" s="22">
        <f t="shared" si="61"/>
        <v>0.22201565519675562</v>
      </c>
      <c r="M108" s="227">
        <f t="shared" si="62"/>
        <v>0.24303366808848195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0.91581457768661689</v>
      </c>
      <c r="C109" s="75">
        <f t="shared" si="50"/>
        <v>0</v>
      </c>
      <c r="D109" s="24">
        <f t="shared" si="56"/>
        <v>0.91581457768661689</v>
      </c>
      <c r="H109" s="24">
        <f t="shared" si="57"/>
        <v>0.57212121212121214</v>
      </c>
      <c r="I109" s="22">
        <f t="shared" si="58"/>
        <v>0.5239569462643433</v>
      </c>
      <c r="J109" s="24">
        <f t="shared" si="59"/>
        <v>0.5239569462643433</v>
      </c>
      <c r="K109" s="22">
        <f t="shared" si="60"/>
        <v>0.91581457768661689</v>
      </c>
      <c r="L109" s="22">
        <f t="shared" si="61"/>
        <v>0.5239569462643433</v>
      </c>
      <c r="M109" s="227">
        <f t="shared" si="62"/>
        <v>0.5239569462643433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1.0276106135545324</v>
      </c>
      <c r="C110" s="75">
        <f t="shared" si="50"/>
        <v>0</v>
      </c>
      <c r="D110" s="24">
        <f t="shared" si="56"/>
        <v>1.0276106135545324</v>
      </c>
      <c r="H110" s="24">
        <f t="shared" si="57"/>
        <v>0.7151515151515152</v>
      </c>
      <c r="I110" s="22">
        <f t="shared" si="58"/>
        <v>0.73489728726930204</v>
      </c>
      <c r="J110" s="24">
        <f t="shared" si="59"/>
        <v>0.73489728726930204</v>
      </c>
      <c r="K110" s="22">
        <f t="shared" si="60"/>
        <v>1.0276106135545324</v>
      </c>
      <c r="L110" s="22">
        <f t="shared" si="61"/>
        <v>0.73489728726930204</v>
      </c>
      <c r="M110" s="227">
        <f t="shared" si="62"/>
        <v>0.73489728726930204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0.7151515151515152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3.0527152589553896</v>
      </c>
      <c r="C113" s="75">
        <f t="shared" si="50"/>
        <v>0</v>
      </c>
      <c r="D113" s="24">
        <f t="shared" si="56"/>
        <v>3.0527152589553896</v>
      </c>
      <c r="H113" s="24">
        <f t="shared" si="57"/>
        <v>0.67272727272727284</v>
      </c>
      <c r="I113" s="22">
        <f t="shared" si="58"/>
        <v>2.0536448105699896</v>
      </c>
      <c r="J113" s="24">
        <f t="shared" si="59"/>
        <v>2.0536448105699896</v>
      </c>
      <c r="K113" s="22">
        <f t="shared" si="60"/>
        <v>3.0527152589553896</v>
      </c>
      <c r="L113" s="22">
        <f t="shared" si="61"/>
        <v>2.0536448105699896</v>
      </c>
      <c r="M113" s="227">
        <f t="shared" si="62"/>
        <v>2.0536448105699896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11.258022625128781</v>
      </c>
      <c r="C119" s="22">
        <f>SUM(C91:C118)</f>
        <v>0.13610022196176111</v>
      </c>
      <c r="D119" s="24">
        <f>SUM(D91:D118)</f>
        <v>11.394122847090543</v>
      </c>
      <c r="E119" s="22"/>
      <c r="F119" s="2"/>
      <c r="G119" s="2"/>
      <c r="H119" s="31"/>
      <c r="I119" s="22">
        <f>SUM(I91:I118)</f>
        <v>5.3410437514333253</v>
      </c>
      <c r="J119" s="24">
        <f>SUM(J91:J118)</f>
        <v>5.3092749060331226</v>
      </c>
      <c r="K119" s="22">
        <f>SUM(K91:K118)</f>
        <v>11.258022625128781</v>
      </c>
      <c r="L119" s="22">
        <f>SUM(L91:L118)</f>
        <v>5.280721789561289</v>
      </c>
      <c r="M119" s="57">
        <f t="shared" si="49"/>
        <v>5.3092749060331226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1.2098564113785366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2">
        <f>(B124)</f>
        <v>1.2098564113785366</v>
      </c>
      <c r="L124" s="29">
        <f>IF(SUMPRODUCT($B$124:$B124,$H$124:$H124)&lt;L$119,($B124*$H124),L$119)</f>
        <v>1.0265448338969403</v>
      </c>
      <c r="M124" s="57">
        <f t="shared" si="6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64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65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64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65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2.8517448377408265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0.58872844255896783</v>
      </c>
      <c r="K127" s="22">
        <f>(B127)</f>
        <v>2.8517448377408265</v>
      </c>
      <c r="L127" s="29">
        <f>IF(SUMPRODUCT($B$124:$B127,$H$124:$H127)&lt;(L$119-L$128),($B127*$H127),IF(SUMPRODUCT($B$124:$B126,$H$124:$H126)&lt;(L$119-L128),L$119-L$128-SUMPRODUCT($B$124:$B126,$H$124:$H126),0))</f>
        <v>0.9309343758590467</v>
      </c>
      <c r="M127" s="57">
        <f t="shared" si="63"/>
        <v>0.58872844255896783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0.61046637608966381</v>
      </c>
      <c r="C128" s="2"/>
      <c r="D128" s="31"/>
      <c r="E128" s="2"/>
      <c r="F128" s="2"/>
      <c r="G128" s="2"/>
      <c r="H128" s="24"/>
      <c r="I128" s="29">
        <f>(I30)</f>
        <v>4.314498917536385</v>
      </c>
      <c r="J128" s="228">
        <f>(J30)</f>
        <v>0.62921735292126757</v>
      </c>
      <c r="K128" s="22">
        <f>(B128)</f>
        <v>0.61046637608966381</v>
      </c>
      <c r="L128" s="22">
        <f>IF(L124=L119,0,(L119-L124)/(B119-B124)*K128)</f>
        <v>0.25845830314935558</v>
      </c>
      <c r="M128" s="57">
        <f t="shared" si="63"/>
        <v>0.62921735292126757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2.3004515622228796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2.3004515622228796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11.258022625128781</v>
      </c>
      <c r="C130" s="2"/>
      <c r="D130" s="31"/>
      <c r="E130" s="2"/>
      <c r="F130" s="2"/>
      <c r="G130" s="2"/>
      <c r="H130" s="24"/>
      <c r="I130" s="29">
        <f>(I119)</f>
        <v>5.3410437514333253</v>
      </c>
      <c r="J130" s="228">
        <f>(J119)</f>
        <v>5.3092749060331226</v>
      </c>
      <c r="K130" s="22">
        <f>(B130)</f>
        <v>11.258022625128781</v>
      </c>
      <c r="L130" s="22">
        <f>(L119)</f>
        <v>5.280721789561289</v>
      </c>
      <c r="M130" s="57">
        <f t="shared" si="63"/>
        <v>5.3092749060331226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28" operator="equal">
      <formula>16</formula>
    </cfRule>
    <cfRule type="cellIs" dxfId="308" priority="629" operator="equal">
      <formula>15</formula>
    </cfRule>
    <cfRule type="cellIs" dxfId="307" priority="630" operator="equal">
      <formula>14</formula>
    </cfRule>
    <cfRule type="cellIs" dxfId="306" priority="631" operator="equal">
      <formula>13</formula>
    </cfRule>
    <cfRule type="cellIs" dxfId="305" priority="632" operator="equal">
      <formula>12</formula>
    </cfRule>
    <cfRule type="cellIs" dxfId="304" priority="633" operator="equal">
      <formula>11</formula>
    </cfRule>
    <cfRule type="cellIs" dxfId="303" priority="634" operator="equal">
      <formula>10</formula>
    </cfRule>
    <cfRule type="cellIs" dxfId="302" priority="635" operator="equal">
      <formula>9</formula>
    </cfRule>
    <cfRule type="cellIs" dxfId="301" priority="636" operator="equal">
      <formula>8</formula>
    </cfRule>
    <cfRule type="cellIs" dxfId="300" priority="637" operator="equal">
      <formula>7</formula>
    </cfRule>
    <cfRule type="cellIs" dxfId="299" priority="638" operator="equal">
      <formula>6</formula>
    </cfRule>
    <cfRule type="cellIs" dxfId="298" priority="639" operator="equal">
      <formula>5</formula>
    </cfRule>
    <cfRule type="cellIs" dxfId="297" priority="640" operator="equal">
      <formula>4</formula>
    </cfRule>
    <cfRule type="cellIs" dxfId="296" priority="641" operator="equal">
      <formula>3</formula>
    </cfRule>
    <cfRule type="cellIs" dxfId="295" priority="642" operator="equal">
      <formula>2</formula>
    </cfRule>
    <cfRule type="cellIs" dxfId="294" priority="643" operator="equal">
      <formula>1</formula>
    </cfRule>
  </conditionalFormatting>
  <conditionalFormatting sqref="N29">
    <cfRule type="cellIs" dxfId="293" priority="612" operator="equal">
      <formula>16</formula>
    </cfRule>
    <cfRule type="cellIs" dxfId="292" priority="613" operator="equal">
      <formula>15</formula>
    </cfRule>
    <cfRule type="cellIs" dxfId="291" priority="614" operator="equal">
      <formula>14</formula>
    </cfRule>
    <cfRule type="cellIs" dxfId="290" priority="615" operator="equal">
      <formula>13</formula>
    </cfRule>
    <cfRule type="cellIs" dxfId="289" priority="616" operator="equal">
      <formula>12</formula>
    </cfRule>
    <cfRule type="cellIs" dxfId="288" priority="617" operator="equal">
      <formula>11</formula>
    </cfRule>
    <cfRule type="cellIs" dxfId="287" priority="618" operator="equal">
      <formula>10</formula>
    </cfRule>
    <cfRule type="cellIs" dxfId="286" priority="619" operator="equal">
      <formula>9</formula>
    </cfRule>
    <cfRule type="cellIs" dxfId="285" priority="620" operator="equal">
      <formula>8</formula>
    </cfRule>
    <cfRule type="cellIs" dxfId="284" priority="621" operator="equal">
      <formula>7</formula>
    </cfRule>
    <cfRule type="cellIs" dxfId="283" priority="622" operator="equal">
      <formula>6</formula>
    </cfRule>
    <cfRule type="cellIs" dxfId="282" priority="623" operator="equal">
      <formula>5</formula>
    </cfRule>
    <cfRule type="cellIs" dxfId="281" priority="624" operator="equal">
      <formula>4</formula>
    </cfRule>
    <cfRule type="cellIs" dxfId="280" priority="625" operator="equal">
      <formula>3</formula>
    </cfRule>
    <cfRule type="cellIs" dxfId="279" priority="626" operator="equal">
      <formula>2</formula>
    </cfRule>
    <cfRule type="cellIs" dxfId="278" priority="627" operator="equal">
      <formula>1</formula>
    </cfRule>
  </conditionalFormatting>
  <conditionalFormatting sqref="N27:N28">
    <cfRule type="cellIs" dxfId="277" priority="420" operator="equal">
      <formula>16</formula>
    </cfRule>
    <cfRule type="cellIs" dxfId="276" priority="421" operator="equal">
      <formula>15</formula>
    </cfRule>
    <cfRule type="cellIs" dxfId="275" priority="422" operator="equal">
      <formula>14</formula>
    </cfRule>
    <cfRule type="cellIs" dxfId="274" priority="423" operator="equal">
      <formula>13</formula>
    </cfRule>
    <cfRule type="cellIs" dxfId="273" priority="424" operator="equal">
      <formula>12</formula>
    </cfRule>
    <cfRule type="cellIs" dxfId="272" priority="425" operator="equal">
      <formula>11</formula>
    </cfRule>
    <cfRule type="cellIs" dxfId="271" priority="426" operator="equal">
      <formula>10</formula>
    </cfRule>
    <cfRule type="cellIs" dxfId="270" priority="427" operator="equal">
      <formula>9</formula>
    </cfRule>
    <cfRule type="cellIs" dxfId="269" priority="428" operator="equal">
      <formula>8</formula>
    </cfRule>
    <cfRule type="cellIs" dxfId="268" priority="429" operator="equal">
      <formula>7</formula>
    </cfRule>
    <cfRule type="cellIs" dxfId="267" priority="430" operator="equal">
      <formula>6</formula>
    </cfRule>
    <cfRule type="cellIs" dxfId="266" priority="431" operator="equal">
      <formula>5</formula>
    </cfRule>
    <cfRule type="cellIs" dxfId="265" priority="432" operator="equal">
      <formula>4</formula>
    </cfRule>
    <cfRule type="cellIs" dxfId="264" priority="433" operator="equal">
      <formula>3</formula>
    </cfRule>
    <cfRule type="cellIs" dxfId="263" priority="434" operator="equal">
      <formula>2</formula>
    </cfRule>
    <cfRule type="cellIs" dxfId="262" priority="435" operator="equal">
      <formula>1</formula>
    </cfRule>
  </conditionalFormatting>
  <conditionalFormatting sqref="N114:N118">
    <cfRule type="cellIs" dxfId="261" priority="292" operator="equal">
      <formula>16</formula>
    </cfRule>
    <cfRule type="cellIs" dxfId="260" priority="293" operator="equal">
      <formula>15</formula>
    </cfRule>
    <cfRule type="cellIs" dxfId="259" priority="294" operator="equal">
      <formula>14</formula>
    </cfRule>
    <cfRule type="cellIs" dxfId="258" priority="295" operator="equal">
      <formula>13</formula>
    </cfRule>
    <cfRule type="cellIs" dxfId="257" priority="296" operator="equal">
      <formula>12</formula>
    </cfRule>
    <cfRule type="cellIs" dxfId="256" priority="297" operator="equal">
      <formula>11</formula>
    </cfRule>
    <cfRule type="cellIs" dxfId="255" priority="298" operator="equal">
      <formula>10</formula>
    </cfRule>
    <cfRule type="cellIs" dxfId="254" priority="299" operator="equal">
      <formula>9</formula>
    </cfRule>
    <cfRule type="cellIs" dxfId="253" priority="300" operator="equal">
      <formula>8</formula>
    </cfRule>
    <cfRule type="cellIs" dxfId="252" priority="301" operator="equal">
      <formula>7</formula>
    </cfRule>
    <cfRule type="cellIs" dxfId="251" priority="302" operator="equal">
      <formula>6</formula>
    </cfRule>
    <cfRule type="cellIs" dxfId="250" priority="303" operator="equal">
      <formula>5</formula>
    </cfRule>
    <cfRule type="cellIs" dxfId="249" priority="304" operator="equal">
      <formula>4</formula>
    </cfRule>
    <cfRule type="cellIs" dxfId="248" priority="305" operator="equal">
      <formula>3</formula>
    </cfRule>
    <cfRule type="cellIs" dxfId="247" priority="306" operator="equal">
      <formula>2</formula>
    </cfRule>
    <cfRule type="cellIs" dxfId="246" priority="307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9.0097016189290169E-2</v>
      </c>
      <c r="C6" s="102">
        <f>IF([1]Summ!$K1044="",0,[1]Summ!$K1044)</f>
        <v>0</v>
      </c>
      <c r="D6" s="24">
        <f t="shared" ref="D6:D29" si="0">(B6+C6)</f>
        <v>9.0097016189290169E-2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1.8019403237858035E-2</v>
      </c>
      <c r="J6" s="24">
        <f t="shared" ref="J6:J13" si="3">IF(I$32&lt;=1+I$131,I6,B6*H6+J$33*(I6-B6*H6))</f>
        <v>1.8019403237858035E-2</v>
      </c>
      <c r="K6" s="22">
        <f t="shared" ref="K6:K31" si="4">B6</f>
        <v>9.0097016189290169E-2</v>
      </c>
      <c r="L6" s="22">
        <f t="shared" ref="L6:L29" si="5">IF(K6="","",K6*H6)</f>
        <v>1.8019403237858035E-2</v>
      </c>
      <c r="M6" s="177">
        <f t="shared" ref="M6:M31" si="6">J6</f>
        <v>1.8019403237858035E-2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7.2077612951432141E-2</v>
      </c>
      <c r="Z6" s="156">
        <f>Poor!Z6</f>
        <v>0.17</v>
      </c>
      <c r="AA6" s="121">
        <f>$M6*Z6*4</f>
        <v>1.2253194201743464E-2</v>
      </c>
      <c r="AB6" s="156">
        <f>Poor!AB6</f>
        <v>0.17</v>
      </c>
      <c r="AC6" s="121">
        <f t="shared" ref="AC6:AC29" si="7">$M6*AB6*4</f>
        <v>1.2253194201743464E-2</v>
      </c>
      <c r="AD6" s="156">
        <f>Poor!AD6</f>
        <v>0.33</v>
      </c>
      <c r="AE6" s="121">
        <f t="shared" ref="AE6:AE29" si="8">$M6*AD6*4</f>
        <v>2.3785612273972606E-2</v>
      </c>
      <c r="AF6" s="122">
        <f>1-SUM(Z6,AB6,AD6)</f>
        <v>0.32999999999999996</v>
      </c>
      <c r="AG6" s="121">
        <f>$M6*AF6*4</f>
        <v>2.3785612273972603E-2</v>
      </c>
      <c r="AH6" s="123">
        <f>SUM(Z6,AB6,AD6,AF6)</f>
        <v>1</v>
      </c>
      <c r="AI6" s="184">
        <f>SUM(AA6,AC6,AE6,AG6)/4</f>
        <v>1.8019403237858035E-2</v>
      </c>
      <c r="AJ6" s="120">
        <f>(AA6+AC6)/2</f>
        <v>1.2253194201743464E-2</v>
      </c>
      <c r="AK6" s="119">
        <f>(AE6+AG6)/2</f>
        <v>2.3785612273972606E-2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2.5939389788293899E-2</v>
      </c>
      <c r="J7" s="24">
        <f t="shared" si="3"/>
        <v>2.5939389788293899E-2</v>
      </c>
      <c r="K7" s="22">
        <f t="shared" si="4"/>
        <v>0.12969694894146949</v>
      </c>
      <c r="L7" s="22">
        <f t="shared" si="5"/>
        <v>2.5939389788293899E-2</v>
      </c>
      <c r="M7" s="177">
        <f t="shared" si="6"/>
        <v>2.5939389788293899E-2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5083.4513054368035</v>
      </c>
      <c r="S7" s="222">
        <f>IF($B$81=0,0,(SUMIF($N$6:$N$28,$U7,L$6:L$28)+SUMIF($N$91:$N$118,$U7,L$91:L$118))*$I$83*Poor!$B$81/$B$81)</f>
        <v>1384.0703731250276</v>
      </c>
      <c r="T7" s="222">
        <f>IF($B$81=0,0,(SUMIF($N$6:$N$28,$U7,M$6:M$28)+SUMIF($N$91:$N$118,$U7,M$91:M$118))*$I$83*Poor!$B$81/$B$81)</f>
        <v>1422.0236592958142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0.1037575591531756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0.1037575591531756</v>
      </c>
      <c r="AH7" s="123">
        <f t="shared" ref="AH7:AH30" si="12">SUM(Z7,AB7,AD7,AF7)</f>
        <v>1</v>
      </c>
      <c r="AI7" s="184">
        <f t="shared" ref="AI7:AI30" si="13">SUM(AA7,AC7,AE7,AG7)/4</f>
        <v>2.5939389788293899E-2</v>
      </c>
      <c r="AJ7" s="120">
        <f t="shared" ref="AJ7:AJ31" si="14">(AA7+AC7)/2</f>
        <v>0</v>
      </c>
      <c r="AK7" s="119">
        <f t="shared" ref="AK7:AK31" si="15">(AE7+AG7)/2</f>
        <v>5.1878779576587798E-2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24530.957480185745</v>
      </c>
      <c r="S8" s="222">
        <f>IF($B$81=0,0,(SUMIF($N$6:$N$28,$U8,L$6:L$28)+SUMIF($N$91:$N$118,$U8,L$91:L$118))*$I$83*Poor!$B$81/$B$81)</f>
        <v>4737.6000000000004</v>
      </c>
      <c r="T8" s="222">
        <f>IF($B$81=0,0,(SUMIF($N$6:$N$28,$U8,M$6:M$28)+SUMIF($N$91:$N$118,$U8,M$91:M$118))*$I$83*Poor!$B$81/$B$81)</f>
        <v>4713.961319881565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0.17459816301369865</v>
      </c>
      <c r="J9" s="24">
        <f t="shared" si="3"/>
        <v>6.3933054523096555E-2</v>
      </c>
      <c r="K9" s="22">
        <f t="shared" si="4"/>
        <v>0.20346127397260275</v>
      </c>
      <c r="L9" s="22">
        <f t="shared" si="5"/>
        <v>6.1038382191780823E-2</v>
      </c>
      <c r="M9" s="224">
        <f t="shared" si="6"/>
        <v>6.3933054523096555E-2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2587.8631730217799</v>
      </c>
      <c r="S9" s="222">
        <f>IF($B$81=0,0,(SUMIF($N$6:$N$28,$U9,L$6:L$28)+SUMIF($N$91:$N$118,$U9,L$91:L$118))*$I$83*Poor!$B$81/$B$81)</f>
        <v>570.23602143335552</v>
      </c>
      <c r="T9" s="222">
        <f>IF($B$81=0,0,(SUMIF($N$6:$N$28,$U9,M$6:M$28)+SUMIF($N$91:$N$118,$U9,M$91:M$118))*$I$83*Poor!$B$81/$B$81)</f>
        <v>570.23602143335552</v>
      </c>
      <c r="U9" s="223">
        <v>3</v>
      </c>
      <c r="V9" s="56"/>
      <c r="W9" s="115"/>
      <c r="X9" s="118">
        <f>Poor!X9</f>
        <v>1</v>
      </c>
      <c r="Y9" s="184">
        <f t="shared" si="9"/>
        <v>0.25573221809238622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0.25573221809238622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6.3933054523096555E-2</v>
      </c>
      <c r="AJ9" s="120">
        <f t="shared" si="14"/>
        <v>0.12786610904619311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0.2</v>
      </c>
      <c r="H10" s="24">
        <f t="shared" si="1"/>
        <v>0.2</v>
      </c>
      <c r="I10" s="22">
        <f t="shared" si="2"/>
        <v>4.2545813200498134E-3</v>
      </c>
      <c r="J10" s="24">
        <f t="shared" si="3"/>
        <v>5.8093803649590988E-3</v>
      </c>
      <c r="K10" s="22">
        <f t="shared" si="4"/>
        <v>2.9250246575342465E-2</v>
      </c>
      <c r="L10" s="22">
        <f t="shared" si="5"/>
        <v>5.8500493150684934E-3</v>
      </c>
      <c r="M10" s="224">
        <f t="shared" si="6"/>
        <v>5.8093803649590988E-3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2.3237521459836395E-2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2.3237521459836395E-2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5.8093803649590988E-3</v>
      </c>
      <c r="AJ10" s="120">
        <f t="shared" si="14"/>
        <v>1.1618760729918198E-2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0.2</v>
      </c>
      <c r="H11" s="24">
        <f t="shared" si="1"/>
        <v>0.2</v>
      </c>
      <c r="I11" s="22">
        <f t="shared" si="2"/>
        <v>1.2019192229140725E-2</v>
      </c>
      <c r="J11" s="24">
        <f t="shared" si="3"/>
        <v>1.2019192229140725E-2</v>
      </c>
      <c r="K11" s="22">
        <f t="shared" si="4"/>
        <v>6.0095961145703619E-2</v>
      </c>
      <c r="L11" s="22">
        <f t="shared" si="5"/>
        <v>1.2019192229140725E-2</v>
      </c>
      <c r="M11" s="224">
        <f t="shared" si="6"/>
        <v>1.2019192229140725E-2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32537.215031411197</v>
      </c>
      <c r="S11" s="222">
        <f>IF($B$81=0,0,(SUMIF($N$6:$N$28,$U11,L$6:L$28)+SUMIF($N$91:$N$118,$U11,L$91:L$118))*$I$83*Poor!$B$81/$B$81)</f>
        <v>13105.079999999998</v>
      </c>
      <c r="T11" s="222">
        <f>IF($B$81=0,0,(SUMIF($N$6:$N$28,$U11,M$6:M$28)+SUMIF($N$91:$N$118,$U11,M$91:M$118))*$I$83*Poor!$B$81/$B$81)</f>
        <v>13086.130514578976</v>
      </c>
      <c r="U11" s="223">
        <v>5</v>
      </c>
      <c r="V11" s="56"/>
      <c r="W11" s="115"/>
      <c r="X11" s="118">
        <f>Poor!X11</f>
        <v>1</v>
      </c>
      <c r="Y11" s="184">
        <f t="shared" si="9"/>
        <v>4.8076768916562901E-2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4.8076768916562901E-2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1.2019192229140725E-2</v>
      </c>
      <c r="AJ11" s="120">
        <f t="shared" si="14"/>
        <v>2.403838445828145E-2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4.6925529265255299E-3</v>
      </c>
      <c r="C12" s="102">
        <f>IF([1]Summ!$K1050="",0,[1]Summ!$K1050)</f>
        <v>1.4077658779576591E-2</v>
      </c>
      <c r="D12" s="24">
        <f t="shared" si="0"/>
        <v>1.877021170610212E-2</v>
      </c>
      <c r="E12" s="75">
        <f>Middle!E12</f>
        <v>0.2</v>
      </c>
      <c r="H12" s="24">
        <f t="shared" si="1"/>
        <v>0.2</v>
      </c>
      <c r="I12" s="22">
        <f t="shared" si="2"/>
        <v>3.7540423412204243E-3</v>
      </c>
      <c r="J12" s="24">
        <f t="shared" si="3"/>
        <v>1.0102793207922727E-3</v>
      </c>
      <c r="K12" s="22">
        <f t="shared" si="4"/>
        <v>4.6925529265255299E-3</v>
      </c>
      <c r="L12" s="22">
        <f t="shared" si="5"/>
        <v>9.3851058530510607E-4</v>
      </c>
      <c r="M12" s="224">
        <f t="shared" si="6"/>
        <v>1.0102793207922727E-3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4.0411172831690909E-3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2.7075485797232912E-3</v>
      </c>
      <c r="AF12" s="122">
        <f>1-SUM(Z12,AB12,AD12)</f>
        <v>0.32999999999999996</v>
      </c>
      <c r="AG12" s="121">
        <f>$M12*AF12*4</f>
        <v>1.3335687034457999E-3</v>
      </c>
      <c r="AH12" s="123">
        <f t="shared" si="12"/>
        <v>1</v>
      </c>
      <c r="AI12" s="184">
        <f t="shared" si="13"/>
        <v>1.0102793207922727E-3</v>
      </c>
      <c r="AJ12" s="120">
        <f t="shared" si="14"/>
        <v>0</v>
      </c>
      <c r="AK12" s="119">
        <f t="shared" si="15"/>
        <v>2.0205586415845455E-3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1.4234077210460772E-2</v>
      </c>
      <c r="C13" s="102">
        <f>IF([1]Summ!$K1051="",0,[1]Summ!$K1051)</f>
        <v>0</v>
      </c>
      <c r="D13" s="24">
        <f t="shared" si="0"/>
        <v>1.4234077210460772E-2</v>
      </c>
      <c r="E13" s="75">
        <f>Middle!E13</f>
        <v>0.2</v>
      </c>
      <c r="H13" s="24">
        <f t="shared" si="1"/>
        <v>0.2</v>
      </c>
      <c r="I13" s="22">
        <f t="shared" si="2"/>
        <v>2.8468154420921545E-3</v>
      </c>
      <c r="J13" s="24">
        <f t="shared" si="3"/>
        <v>2.8468154420921545E-3</v>
      </c>
      <c r="K13" s="22">
        <f t="shared" si="4"/>
        <v>1.4234077210460772E-2</v>
      </c>
      <c r="L13" s="22">
        <f t="shared" si="5"/>
        <v>2.8468154420921545E-3</v>
      </c>
      <c r="M13" s="225">
        <f t="shared" si="6"/>
        <v>2.8468154420921545E-3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1.1387261768368618E-2</v>
      </c>
      <c r="Z13" s="156">
        <f>Poor!Z13</f>
        <v>1</v>
      </c>
      <c r="AA13" s="121">
        <f>$M13*Z13*4</f>
        <v>1.1387261768368618E-2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2.8468154420921545E-3</v>
      </c>
      <c r="AJ13" s="120">
        <f t="shared" si="14"/>
        <v>5.693630884184309E-3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8.9158505603985048E-3</v>
      </c>
      <c r="C14" s="102">
        <f>IF([1]Summ!$K1052="",0,[1]Summ!$K1052)</f>
        <v>0</v>
      </c>
      <c r="D14" s="24">
        <f t="shared" si="0"/>
        <v>8.9158505603985048E-3</v>
      </c>
      <c r="E14" s="75">
        <f>Middle!E14</f>
        <v>0.2</v>
      </c>
      <c r="F14" s="22"/>
      <c r="H14" s="24">
        <f t="shared" si="1"/>
        <v>0.2</v>
      </c>
      <c r="I14" s="22">
        <f t="shared" si="2"/>
        <v>1.7831701120797011E-3</v>
      </c>
      <c r="J14" s="24">
        <f>IF(I$32&lt;=1+I131,I14,B14*H14+J$33*(I14-B14*H14))</f>
        <v>1.7831701120797011E-3</v>
      </c>
      <c r="K14" s="22">
        <f t="shared" si="4"/>
        <v>8.9158505603985048E-3</v>
      </c>
      <c r="L14" s="22">
        <f t="shared" si="5"/>
        <v>1.7831701120797011E-3</v>
      </c>
      <c r="M14" s="225">
        <f t="shared" si="6"/>
        <v>1.7831701120797011E-3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366616.50739618257</v>
      </c>
      <c r="S14" s="222">
        <f>IF($B$81=0,0,(SUMIF($N$6:$N$28,$U14,L$6:L$28)+SUMIF($N$91:$N$118,$U14,L$91:L$118))*$I$83*Poor!$B$81/$B$81)</f>
        <v>115545.60000000002</v>
      </c>
      <c r="T14" s="222">
        <f>IF($B$81=0,0,(SUMIF($N$6:$N$28,$U14,M$6:M$28)+SUMIF($N$91:$N$118,$U14,M$91:M$118))*$I$83*Poor!$B$81/$B$81)</f>
        <v>115545.60000000002</v>
      </c>
      <c r="U14" s="223">
        <v>8</v>
      </c>
      <c r="V14" s="56"/>
      <c r="W14" s="110"/>
      <c r="X14" s="118"/>
      <c r="Y14" s="184">
        <f>M14*4</f>
        <v>7.1326804483188046E-3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7.1326804483188046E-3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1.7831701120797011E-3</v>
      </c>
      <c r="AJ14" s="120">
        <f t="shared" si="14"/>
        <v>3.5663402241594023E-3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0.2</v>
      </c>
      <c r="F15" s="22"/>
      <c r="H15" s="24">
        <f t="shared" si="1"/>
        <v>0.2</v>
      </c>
      <c r="I15" s="22">
        <f t="shared" si="2"/>
        <v>1.3886828293897882E-2</v>
      </c>
      <c r="J15" s="24">
        <f>IF(I$32&lt;=1+I131,I15,B15*H15+J$33*(I15-B15*H15))</f>
        <v>1.3886828293897882E-2</v>
      </c>
      <c r="K15" s="22">
        <f t="shared" si="4"/>
        <v>6.943414146948941E-2</v>
      </c>
      <c r="L15" s="22">
        <f t="shared" si="5"/>
        <v>1.3886828293897882E-2</v>
      </c>
      <c r="M15" s="226">
        <f t="shared" si="6"/>
        <v>1.3886828293897882E-2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5.5547313175591528E-2</v>
      </c>
      <c r="Z15" s="156">
        <f>Poor!Z15</f>
        <v>0.25</v>
      </c>
      <c r="AA15" s="121">
        <f t="shared" si="16"/>
        <v>1.3886828293897882E-2</v>
      </c>
      <c r="AB15" s="156">
        <f>Poor!AB15</f>
        <v>0.25</v>
      </c>
      <c r="AC15" s="121">
        <f t="shared" si="7"/>
        <v>1.3886828293897882E-2</v>
      </c>
      <c r="AD15" s="156">
        <f>Poor!AD15</f>
        <v>0.25</v>
      </c>
      <c r="AE15" s="121">
        <f t="shared" si="8"/>
        <v>1.3886828293897882E-2</v>
      </c>
      <c r="AF15" s="122">
        <f t="shared" si="10"/>
        <v>0.25</v>
      </c>
      <c r="AG15" s="121">
        <f t="shared" si="11"/>
        <v>1.3886828293897882E-2</v>
      </c>
      <c r="AH15" s="123">
        <f t="shared" si="12"/>
        <v>1</v>
      </c>
      <c r="AI15" s="184">
        <f t="shared" si="13"/>
        <v>1.3886828293897882E-2</v>
      </c>
      <c r="AJ15" s="120">
        <f t="shared" si="14"/>
        <v>1.3886828293897882E-2</v>
      </c>
      <c r="AK15" s="119">
        <f t="shared" si="15"/>
        <v>1.3886828293897882E-2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10782.838452828899</v>
      </c>
      <c r="S16" s="222">
        <f>IF($B$81=0,0,(SUMIF($N$6:$N$28,$U16,L$6:L$28)+SUMIF($N$91:$N$118,$U16,L$91:L$118))*$I$83*Poor!$B$81/$B$81)</f>
        <v>5760</v>
      </c>
      <c r="T16" s="222">
        <f>IF($B$81=0,0,(SUMIF($N$6:$N$28,$U16,M$6:M$28)+SUMIF($N$91:$N$118,$U16,M$91:M$118))*$I$83*Poor!$B$81/$B$81)</f>
        <v>5789.3648200229018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0.5</v>
      </c>
      <c r="F17" s="22"/>
      <c r="H17" s="24">
        <f t="shared" si="1"/>
        <v>0.5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25878.812286789354</v>
      </c>
      <c r="S17" s="222">
        <f>IF($B$81=0,0,(SUMIF($N$6:$N$28,$U17,L$6:L$28)+SUMIF($N$91:$N$118,$U17,L$91:L$118))*$I$83*Poor!$B$81/$B$81)</f>
        <v>16312.320000000002</v>
      </c>
      <c r="T17" s="222">
        <f>IF($B$81=0,0,(SUMIF($N$6:$N$28,$U17,M$6:M$28)+SUMIF($N$91:$N$118,$U17,M$91:M$118))*$I$83*Poor!$B$81/$B$81)</f>
        <v>16312.320000000002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14518.955485108125</v>
      </c>
      <c r="S20" s="222">
        <f>IF($B$81=0,0,(SUMIF($N$6:$N$28,$U20,L$6:L$28)+SUMIF($N$91:$N$118,$U20,L$91:L$118))*$I$83*Poor!$B$81/$B$81)</f>
        <v>11439.756455696202</v>
      </c>
      <c r="T20" s="222">
        <f>IF($B$81=0,0,(SUMIF($N$6:$N$28,$U20,M$6:M$28)+SUMIF($N$91:$N$118,$U20,M$91:M$118))*$I$83*Poor!$B$81/$B$81)</f>
        <v>11439.756455696202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64697.030716973393</v>
      </c>
      <c r="S21" s="222">
        <f>IF($B$81=0,0,(SUMIF($N$6:$N$28,$U21,L$6:L$28)+SUMIF($N$91:$N$118,$U21,L$91:L$118))*$I$83*Poor!$B$81/$B$81)</f>
        <v>47952.000000000015</v>
      </c>
      <c r="T21" s="222">
        <f>IF($B$81=0,0,(SUMIF($N$6:$N$28,$U21,M$6:M$28)+SUMIF($N$91:$N$118,$U21,M$91:M$118))*$I$83*Poor!$B$81/$B$81)</f>
        <v>47952.000000000015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547233.63132793782</v>
      </c>
      <c r="S23" s="179">
        <f>SUM(S7:S22)</f>
        <v>216806.66285025462</v>
      </c>
      <c r="T23" s="179">
        <f>SUM(T7:T22)</f>
        <v>216831.39279090881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</v>
      </c>
      <c r="S24" s="41">
        <f>IF($B$81=0,0,(SUM(($B$70*$H$70))+((1-$D$29)*$I$83))*Poor!$B$81/$B$81)</f>
        <v>23370.13943832324</v>
      </c>
      <c r="T24" s="41">
        <f>IF($B$81=0,0,(SUM(($B$70*$H$70))+((1-$D$29)*$I$83))*Poor!$B$81/$B$81)</f>
        <v>23370.13943832324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5.3350947619436262E-2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5.3350947619436262E-2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0.21340379047774505</v>
      </c>
      <c r="Z27" s="156">
        <f>Poor!Z27</f>
        <v>0.25</v>
      </c>
      <c r="AA27" s="121">
        <f t="shared" si="16"/>
        <v>5.3350947619436262E-2</v>
      </c>
      <c r="AB27" s="156">
        <f>Poor!AB27</f>
        <v>0.25</v>
      </c>
      <c r="AC27" s="121">
        <f t="shared" si="7"/>
        <v>5.3350947619436262E-2</v>
      </c>
      <c r="AD27" s="156">
        <f>Poor!AD27</f>
        <v>0.25</v>
      </c>
      <c r="AE27" s="121">
        <f t="shared" si="8"/>
        <v>5.3350947619436262E-2</v>
      </c>
      <c r="AF27" s="122">
        <f t="shared" si="10"/>
        <v>0.25</v>
      </c>
      <c r="AG27" s="121">
        <f t="shared" si="11"/>
        <v>5.3350947619436262E-2</v>
      </c>
      <c r="AH27" s="123">
        <f t="shared" si="12"/>
        <v>1</v>
      </c>
      <c r="AI27" s="184">
        <f t="shared" si="13"/>
        <v>5.3350947619436262E-2</v>
      </c>
      <c r="AJ27" s="120">
        <f t="shared" si="14"/>
        <v>5.3350947619436262E-2</v>
      </c>
      <c r="AK27" s="119">
        <f t="shared" si="15"/>
        <v>5.3350947619436262E-2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0.32304585952677456</v>
      </c>
      <c r="C29" s="102">
        <f>IF([1]Summ!$K1067="",0,[1]Summ!$K1067)</f>
        <v>-9.8076310157220931E-2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0.32054586543278407</v>
      </c>
      <c r="K29" s="22">
        <f t="shared" si="4"/>
        <v>0.32304585952677456</v>
      </c>
      <c r="L29" s="22">
        <f t="shared" si="5"/>
        <v>0.32304585952677456</v>
      </c>
      <c r="M29" s="175">
        <f t="shared" si="6"/>
        <v>0.32054586543278407</v>
      </c>
      <c r="N29" s="229"/>
      <c r="P29" s="22"/>
      <c r="V29" s="56"/>
      <c r="W29" s="110"/>
      <c r="X29" s="118"/>
      <c r="Y29" s="184">
        <f t="shared" si="9"/>
        <v>1.2821834617311363</v>
      </c>
      <c r="Z29" s="156">
        <f>Poor!Z29</f>
        <v>0.25</v>
      </c>
      <c r="AA29" s="121">
        <f t="shared" si="16"/>
        <v>0.32054586543278407</v>
      </c>
      <c r="AB29" s="156">
        <f>Poor!AB29</f>
        <v>0.25</v>
      </c>
      <c r="AC29" s="121">
        <f t="shared" si="7"/>
        <v>0.32054586543278407</v>
      </c>
      <c r="AD29" s="156">
        <f>Poor!AD29</f>
        <v>0.25</v>
      </c>
      <c r="AE29" s="121">
        <f t="shared" si="8"/>
        <v>0.32054586543278407</v>
      </c>
      <c r="AF29" s="122">
        <f t="shared" si="10"/>
        <v>0.25</v>
      </c>
      <c r="AG29" s="121">
        <f t="shared" si="11"/>
        <v>0.32054586543278407</v>
      </c>
      <c r="AH29" s="123">
        <f t="shared" si="12"/>
        <v>1</v>
      </c>
      <c r="AI29" s="184">
        <f t="shared" si="13"/>
        <v>0.32054586543278407</v>
      </c>
      <c r="AJ29" s="120">
        <f t="shared" si="14"/>
        <v>0.32054586543278407</v>
      </c>
      <c r="AK29" s="119">
        <f t="shared" si="15"/>
        <v>0.32054586543278407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0.58156372602739725</v>
      </c>
      <c r="C30" s="65"/>
      <c r="D30" s="24">
        <f>(D119-B124)</f>
        <v>44.28688440092531</v>
      </c>
      <c r="E30" s="75">
        <f>Middle!E30</f>
        <v>1</v>
      </c>
      <c r="H30" s="96">
        <f>(E30*F$7/F$9)</f>
        <v>1</v>
      </c>
      <c r="I30" s="29">
        <f>IF(E30&gt;=1,I119-I124,MIN(I119-I124,B30*H30))</f>
        <v>15.496168307696257</v>
      </c>
      <c r="J30" s="231">
        <f>IF(I$32&lt;=1,I30,1-SUM(J6:J29))</f>
        <v>0.47252234030223605</v>
      </c>
      <c r="K30" s="22">
        <f t="shared" si="4"/>
        <v>0.58156372602739725</v>
      </c>
      <c r="L30" s="22">
        <f>IF(L124=L119,0,IF(K30="",0,(L119-L124)/(B119-B124)*K30))</f>
        <v>0.2025091775551798</v>
      </c>
      <c r="M30" s="175">
        <f t="shared" si="6"/>
        <v>0.47252234030223605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1.8900893612089442</v>
      </c>
      <c r="Z30" s="122">
        <f>IF($Y30=0,0,AA30/($Y$30))</f>
        <v>0.12073294816901751</v>
      </c>
      <c r="AA30" s="188">
        <f>IF(AA79*4/$I$83+SUM(AA6:AA29)&lt;1,AA79*4/$I$83,1-SUM(AA6:AA29))</f>
        <v>0.2281960608816509</v>
      </c>
      <c r="AB30" s="122">
        <f>IF($Y30=0,0,AC30/($Y$30))</f>
        <v>0.31365209294899776</v>
      </c>
      <c r="AC30" s="188">
        <f>IF(AC79*4/$I$83+SUM(AC6:AC29)&lt;1,AC79*4/$I$83,1-SUM(AC6:AC29))</f>
        <v>0.59283048400381955</v>
      </c>
      <c r="AD30" s="122">
        <f>IF($Y30=0,0,AE30/($Y$30))</f>
        <v>0.30989180184874643</v>
      </c>
      <c r="AE30" s="188">
        <f>IF(AE79*4/$I$83+SUM(AE6:AE29)&lt;1,AE79*4/$I$83,1-SUM(AE6:AE29))</f>
        <v>0.58572319780018589</v>
      </c>
      <c r="AF30" s="122">
        <f>IF($Y30=0,0,AG30/($Y$30))</f>
        <v>0.25572315703323822</v>
      </c>
      <c r="AG30" s="188">
        <f>IF(AG79*4/$I$83+SUM(AG6:AG29)&lt;1,AG79*4/$I$83,1-SUM(AG6:AG29))</f>
        <v>0.48333961852328777</v>
      </c>
      <c r="AH30" s="123">
        <f t="shared" si="12"/>
        <v>0.99999999999999989</v>
      </c>
      <c r="AI30" s="184">
        <f t="shared" si="13"/>
        <v>0.47252234030223605</v>
      </c>
      <c r="AJ30" s="120">
        <f t="shared" si="14"/>
        <v>0.41051327244273522</v>
      </c>
      <c r="AK30" s="119">
        <f t="shared" si="15"/>
        <v>0.53453140816173683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0.26904343757973093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1.6109007720215858</v>
      </c>
      <c r="C32" s="29">
        <f>SUM(C6:C31)</f>
        <v>0.23181016057752382</v>
      </c>
      <c r="D32" s="24">
        <f>SUM(D6:D30)</f>
        <v>45.548031607497023</v>
      </c>
      <c r="E32" s="2"/>
      <c r="F32" s="2"/>
      <c r="H32" s="17"/>
      <c r="I32" s="22">
        <f>SUM(I6:I30)</f>
        <v>15.986572776177475</v>
      </c>
      <c r="J32" s="17"/>
      <c r="L32" s="22">
        <f>SUM(L6:L30)</f>
        <v>0.73095656242026907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2.5490295158768342E-2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354</v>
      </c>
      <c r="J37" s="38">
        <f>J91*I$83</f>
        <v>354</v>
      </c>
      <c r="K37" s="40">
        <f t="shared" ref="K37:K52" si="28">(B37/B$65)</f>
        <v>1.9984417213919272E-3</v>
      </c>
      <c r="L37" s="22">
        <f t="shared" ref="L37:L52" si="29">(K37*H37)</f>
        <v>1.179080615621237E-3</v>
      </c>
      <c r="M37" s="24">
        <f t="shared" ref="M37:M52" si="30">J37/B$65</f>
        <v>1.179080615621237E-3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354</v>
      </c>
      <c r="AH37" s="123">
        <f>SUM(Z37,AB37,AD37,AF37)</f>
        <v>1</v>
      </c>
      <c r="AI37" s="112">
        <f>SUM(AA37,AC37,AE37,AG37)</f>
        <v>354</v>
      </c>
      <c r="AJ37" s="148">
        <f>(AA37+AC37)</f>
        <v>0</v>
      </c>
      <c r="AK37" s="147">
        <f>(AE37+AG37)</f>
        <v>354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7080</v>
      </c>
      <c r="J38" s="38">
        <f t="shared" ref="J38:J64" si="33">J92*I$83</f>
        <v>7080.0000000000009</v>
      </c>
      <c r="K38" s="40">
        <f t="shared" si="28"/>
        <v>3.9968834427838544E-2</v>
      </c>
      <c r="L38" s="22">
        <f t="shared" si="29"/>
        <v>2.3581612312424741E-2</v>
      </c>
      <c r="M38" s="24">
        <f t="shared" si="30"/>
        <v>2.3581612312424744E-2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7080.0000000000009</v>
      </c>
      <c r="AH38" s="123">
        <f t="shared" ref="AH38:AI58" si="35">SUM(Z38,AB38,AD38,AF38)</f>
        <v>1</v>
      </c>
      <c r="AI38" s="112">
        <f t="shared" si="35"/>
        <v>7080.0000000000009</v>
      </c>
      <c r="AJ38" s="148">
        <f t="shared" ref="AJ38:AJ64" si="36">(AA38+AC38)</f>
        <v>0</v>
      </c>
      <c r="AK38" s="147">
        <f t="shared" ref="AK38:AK64" si="37">(AE38+AG38)</f>
        <v>7080.0000000000009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1858.5</v>
      </c>
      <c r="J39" s="38">
        <f t="shared" si="33"/>
        <v>2462.2087621491432</v>
      </c>
      <c r="K39" s="40">
        <f t="shared" si="28"/>
        <v>1.398909204974349E-2</v>
      </c>
      <c r="L39" s="22">
        <f t="shared" si="29"/>
        <v>8.2535643093486592E-3</v>
      </c>
      <c r="M39" s="24">
        <f t="shared" si="30"/>
        <v>8.200967861759367E-3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2462.2087621491432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2462.2087621491432</v>
      </c>
      <c r="AJ39" s="148">
        <f t="shared" si="36"/>
        <v>2462.2087621491432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531</v>
      </c>
      <c r="J40" s="38">
        <f t="shared" si="33"/>
        <v>531</v>
      </c>
      <c r="K40" s="40">
        <f t="shared" si="28"/>
        <v>2.9976625820878908E-3</v>
      </c>
      <c r="L40" s="22">
        <f t="shared" si="29"/>
        <v>1.7686209234318555E-3</v>
      </c>
      <c r="M40" s="24">
        <f t="shared" si="30"/>
        <v>1.7686209234318555E-3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531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531</v>
      </c>
      <c r="AJ40" s="148">
        <f t="shared" si="36"/>
        <v>531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</v>
      </c>
      <c r="F41" s="75">
        <f>Middle!F41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477.9</v>
      </c>
      <c r="J41" s="38">
        <f t="shared" si="33"/>
        <v>477.90000000000003</v>
      </c>
      <c r="K41" s="40">
        <f t="shared" si="28"/>
        <v>1.3489481619395509E-3</v>
      </c>
      <c r="L41" s="22">
        <f t="shared" si="29"/>
        <v>1.5917588310886701E-3</v>
      </c>
      <c r="M41" s="24">
        <f t="shared" si="30"/>
        <v>1.5917588310886701E-3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477.90000000000003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477.90000000000003</v>
      </c>
      <c r="AJ41" s="148">
        <f t="shared" si="36"/>
        <v>477.90000000000003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0.3</v>
      </c>
      <c r="F42" s="75">
        <f>Middle!F42</f>
        <v>1.4</v>
      </c>
      <c r="G42" s="22">
        <f t="shared" si="32"/>
        <v>1.65</v>
      </c>
      <c r="H42" s="24">
        <f t="shared" si="26"/>
        <v>0.42</v>
      </c>
      <c r="I42" s="39">
        <f t="shared" si="27"/>
        <v>0</v>
      </c>
      <c r="J42" s="38">
        <f t="shared" si="33"/>
        <v>368.36466842998561</v>
      </c>
      <c r="K42" s="40">
        <f t="shared" si="28"/>
        <v>2.9976625820878908E-3</v>
      </c>
      <c r="L42" s="22">
        <f t="shared" si="29"/>
        <v>1.259018284476914E-3</v>
      </c>
      <c r="M42" s="24">
        <f t="shared" si="30"/>
        <v>1.2269255367953116E-3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92.091167107496403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184.18233421499281</v>
      </c>
      <c r="AF42" s="122">
        <f t="shared" si="31"/>
        <v>0.25</v>
      </c>
      <c r="AG42" s="147">
        <f t="shared" si="34"/>
        <v>92.091167107496403</v>
      </c>
      <c r="AH42" s="123">
        <f t="shared" si="35"/>
        <v>1</v>
      </c>
      <c r="AI42" s="112">
        <f t="shared" si="35"/>
        <v>368.36466842998561</v>
      </c>
      <c r="AJ42" s="148">
        <f t="shared" si="36"/>
        <v>92.091167107496403</v>
      </c>
      <c r="AK42" s="147">
        <f t="shared" si="37"/>
        <v>276.27350132248921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67.199999999999989</v>
      </c>
      <c r="J43" s="38">
        <f t="shared" si="33"/>
        <v>42.642355438000955</v>
      </c>
      <c r="K43" s="40">
        <f t="shared" si="28"/>
        <v>4.996104303479818E-4</v>
      </c>
      <c r="L43" s="22">
        <f t="shared" si="29"/>
        <v>1.3989092049743488E-4</v>
      </c>
      <c r="M43" s="24">
        <f t="shared" si="30"/>
        <v>1.4203043700954172E-4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10.660588859500239</v>
      </c>
      <c r="AB43" s="156">
        <f>Poor!AB43</f>
        <v>0.25</v>
      </c>
      <c r="AC43" s="147">
        <f t="shared" si="39"/>
        <v>10.660588859500239</v>
      </c>
      <c r="AD43" s="156">
        <f>Poor!AD43</f>
        <v>0.25</v>
      </c>
      <c r="AE43" s="147">
        <f t="shared" si="40"/>
        <v>10.660588859500239</v>
      </c>
      <c r="AF43" s="122">
        <f t="shared" si="31"/>
        <v>0.25</v>
      </c>
      <c r="AG43" s="147">
        <f t="shared" si="34"/>
        <v>10.660588859500239</v>
      </c>
      <c r="AH43" s="123">
        <f t="shared" si="35"/>
        <v>1</v>
      </c>
      <c r="AI43" s="112">
        <f t="shared" si="35"/>
        <v>42.642355438000955</v>
      </c>
      <c r="AJ43" s="148">
        <f t="shared" si="36"/>
        <v>21.321177719000477</v>
      </c>
      <c r="AK43" s="147">
        <f t="shared" si="37"/>
        <v>21.321177719000477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409.29407603331725</v>
      </c>
      <c r="K44" s="40">
        <f t="shared" si="28"/>
        <v>4.996104303479818E-3</v>
      </c>
      <c r="L44" s="22">
        <f t="shared" si="29"/>
        <v>1.398909204974349E-3</v>
      </c>
      <c r="M44" s="24">
        <f t="shared" si="30"/>
        <v>1.3632505964392349E-3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102.32351900832931</v>
      </c>
      <c r="AB44" s="156">
        <f>Poor!AB44</f>
        <v>0.25</v>
      </c>
      <c r="AC44" s="147">
        <f t="shared" si="39"/>
        <v>102.32351900832931</v>
      </c>
      <c r="AD44" s="156">
        <f>Poor!AD44</f>
        <v>0.25</v>
      </c>
      <c r="AE44" s="147">
        <f t="shared" si="40"/>
        <v>102.32351900832931</v>
      </c>
      <c r="AF44" s="122">
        <f t="shared" si="31"/>
        <v>0.25</v>
      </c>
      <c r="AG44" s="147">
        <f t="shared" si="34"/>
        <v>102.32351900832931</v>
      </c>
      <c r="AH44" s="123">
        <f t="shared" si="35"/>
        <v>1</v>
      </c>
      <c r="AI44" s="112">
        <f t="shared" si="35"/>
        <v>409.29407603331725</v>
      </c>
      <c r="AJ44" s="148">
        <f t="shared" si="36"/>
        <v>204.64703801665863</v>
      </c>
      <c r="AK44" s="147">
        <f t="shared" si="37"/>
        <v>204.64703801665863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41.999999999999993</v>
      </c>
      <c r="J45" s="38">
        <f t="shared" si="33"/>
        <v>41.999999999999993</v>
      </c>
      <c r="K45" s="40">
        <f t="shared" si="28"/>
        <v>4.996104303479818E-4</v>
      </c>
      <c r="L45" s="22">
        <f t="shared" si="29"/>
        <v>1.3989092049743488E-4</v>
      </c>
      <c r="M45" s="24">
        <f t="shared" si="30"/>
        <v>1.3989092049743488E-4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10.499999999999998</v>
      </c>
      <c r="AB45" s="156">
        <f>Poor!AB45</f>
        <v>0.25</v>
      </c>
      <c r="AC45" s="147">
        <f t="shared" si="39"/>
        <v>10.499999999999998</v>
      </c>
      <c r="AD45" s="156">
        <f>Poor!AD45</f>
        <v>0.25</v>
      </c>
      <c r="AE45" s="147">
        <f t="shared" si="40"/>
        <v>10.499999999999998</v>
      </c>
      <c r="AF45" s="122">
        <f t="shared" si="31"/>
        <v>0.25</v>
      </c>
      <c r="AG45" s="147">
        <f t="shared" si="34"/>
        <v>10.499999999999998</v>
      </c>
      <c r="AH45" s="123">
        <f t="shared" si="35"/>
        <v>1</v>
      </c>
      <c r="AI45" s="112">
        <f t="shared" si="35"/>
        <v>41.999999999999993</v>
      </c>
      <c r="AJ45" s="148">
        <f t="shared" si="36"/>
        <v>20.999999999999996</v>
      </c>
      <c r="AK45" s="147">
        <f t="shared" si="37"/>
        <v>20.999999999999996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1959.9999999999998</v>
      </c>
      <c r="J46" s="38">
        <f t="shared" si="33"/>
        <v>1959.9999999999995</v>
      </c>
      <c r="K46" s="40">
        <f t="shared" si="28"/>
        <v>2.3315153416239152E-2</v>
      </c>
      <c r="L46" s="22">
        <f t="shared" si="29"/>
        <v>6.5282429565469624E-3</v>
      </c>
      <c r="M46" s="24">
        <f t="shared" si="30"/>
        <v>6.5282429565469606E-3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489.99999999999989</v>
      </c>
      <c r="AB46" s="156">
        <f>Poor!AB46</f>
        <v>0.25</v>
      </c>
      <c r="AC46" s="147">
        <f t="shared" si="39"/>
        <v>489.99999999999989</v>
      </c>
      <c r="AD46" s="156">
        <f>Poor!AD46</f>
        <v>0.25</v>
      </c>
      <c r="AE46" s="147">
        <f t="shared" si="40"/>
        <v>489.99999999999989</v>
      </c>
      <c r="AF46" s="122">
        <f t="shared" si="31"/>
        <v>0.25</v>
      </c>
      <c r="AG46" s="147">
        <f t="shared" si="34"/>
        <v>489.99999999999989</v>
      </c>
      <c r="AH46" s="123">
        <f t="shared" si="35"/>
        <v>1</v>
      </c>
      <c r="AI46" s="112">
        <f t="shared" si="35"/>
        <v>1959.9999999999995</v>
      </c>
      <c r="AJ46" s="148">
        <f t="shared" si="36"/>
        <v>979.99999999999977</v>
      </c>
      <c r="AK46" s="147">
        <f t="shared" si="37"/>
        <v>979.99999999999977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979.99999999999989</v>
      </c>
      <c r="J47" s="38">
        <f t="shared" si="33"/>
        <v>979.99999999999977</v>
      </c>
      <c r="K47" s="40">
        <f t="shared" si="28"/>
        <v>1.1657576708119576E-2</v>
      </c>
      <c r="L47" s="22">
        <f t="shared" si="29"/>
        <v>3.2641214782734812E-3</v>
      </c>
      <c r="M47" s="24">
        <f t="shared" si="30"/>
        <v>3.2641214782734803E-3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244.99999999999994</v>
      </c>
      <c r="AB47" s="156">
        <f>Poor!AB47</f>
        <v>0.25</v>
      </c>
      <c r="AC47" s="147">
        <f t="shared" si="39"/>
        <v>244.99999999999994</v>
      </c>
      <c r="AD47" s="156">
        <f>Poor!AD47</f>
        <v>0.25</v>
      </c>
      <c r="AE47" s="147">
        <f t="shared" si="40"/>
        <v>244.99999999999994</v>
      </c>
      <c r="AF47" s="122">
        <f t="shared" si="31"/>
        <v>0.25</v>
      </c>
      <c r="AG47" s="147">
        <f t="shared" si="34"/>
        <v>244.99999999999994</v>
      </c>
      <c r="AH47" s="123">
        <f t="shared" si="35"/>
        <v>1</v>
      </c>
      <c r="AI47" s="112">
        <f t="shared" si="35"/>
        <v>979.99999999999977</v>
      </c>
      <c r="AJ47" s="148">
        <f t="shared" si="36"/>
        <v>489.99999999999989</v>
      </c>
      <c r="AK47" s="147">
        <f t="shared" si="37"/>
        <v>489.99999999999989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55.999999999999993</v>
      </c>
      <c r="J48" s="38">
        <f t="shared" si="33"/>
        <v>55.999999999999986</v>
      </c>
      <c r="K48" s="40">
        <f t="shared" si="28"/>
        <v>6.6614724046397573E-4</v>
      </c>
      <c r="L48" s="22">
        <f t="shared" si="29"/>
        <v>1.8652122732991318E-4</v>
      </c>
      <c r="M48" s="24">
        <f t="shared" si="30"/>
        <v>1.8652122732991315E-4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13.999999999999996</v>
      </c>
      <c r="AB48" s="156">
        <f>Poor!AB48</f>
        <v>0.25</v>
      </c>
      <c r="AC48" s="147">
        <f t="shared" si="39"/>
        <v>13.999999999999996</v>
      </c>
      <c r="AD48" s="156">
        <f>Poor!AD48</f>
        <v>0.25</v>
      </c>
      <c r="AE48" s="147">
        <f t="shared" si="40"/>
        <v>13.999999999999996</v>
      </c>
      <c r="AF48" s="122">
        <f t="shared" si="31"/>
        <v>0.25</v>
      </c>
      <c r="AG48" s="147">
        <f t="shared" si="34"/>
        <v>13.999999999999996</v>
      </c>
      <c r="AH48" s="123">
        <f t="shared" si="35"/>
        <v>1</v>
      </c>
      <c r="AI48" s="112">
        <f t="shared" si="35"/>
        <v>55.999999999999986</v>
      </c>
      <c r="AJ48" s="148">
        <f t="shared" si="36"/>
        <v>27.999999999999993</v>
      </c>
      <c r="AK48" s="147">
        <f t="shared" si="37"/>
        <v>27.999999999999993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69.999999999999986</v>
      </c>
      <c r="J49" s="38">
        <f t="shared" si="33"/>
        <v>70</v>
      </c>
      <c r="K49" s="40">
        <f t="shared" si="28"/>
        <v>8.3268405057996967E-4</v>
      </c>
      <c r="L49" s="22">
        <f t="shared" si="29"/>
        <v>2.3315153416239147E-4</v>
      </c>
      <c r="M49" s="24">
        <f t="shared" si="30"/>
        <v>2.331515341623915E-4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17.5</v>
      </c>
      <c r="AB49" s="156">
        <f>Poor!AB49</f>
        <v>0.25</v>
      </c>
      <c r="AC49" s="147">
        <f t="shared" si="39"/>
        <v>17.5</v>
      </c>
      <c r="AD49" s="156">
        <f>Poor!AD49</f>
        <v>0.25</v>
      </c>
      <c r="AE49" s="147">
        <f t="shared" si="40"/>
        <v>17.5</v>
      </c>
      <c r="AF49" s="122">
        <f t="shared" si="31"/>
        <v>0.25</v>
      </c>
      <c r="AG49" s="147">
        <f t="shared" si="34"/>
        <v>17.5</v>
      </c>
      <c r="AH49" s="123">
        <f t="shared" si="35"/>
        <v>1</v>
      </c>
      <c r="AI49" s="112">
        <f t="shared" si="35"/>
        <v>70</v>
      </c>
      <c r="AJ49" s="148">
        <f t="shared" si="36"/>
        <v>35</v>
      </c>
      <c r="AK49" s="147">
        <f t="shared" si="37"/>
        <v>35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1.65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0.5</v>
      </c>
      <c r="F52" s="75">
        <f>Middle!F52</f>
        <v>1.1100000000000001</v>
      </c>
      <c r="G52" s="22">
        <f t="shared" si="32"/>
        <v>1.65</v>
      </c>
      <c r="H52" s="24">
        <f t="shared" si="26"/>
        <v>0.55500000000000005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0.4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0.47199999999999998</v>
      </c>
      <c r="I53" s="39">
        <f t="shared" ref="I53:I64" si="42">D53*H53</f>
        <v>96288</v>
      </c>
      <c r="J53" s="38">
        <f t="shared" si="33"/>
        <v>96288.000000000015</v>
      </c>
      <c r="K53" s="40">
        <f t="shared" ref="K53:K64" si="43">(B53/B$65)</f>
        <v>0.67947018527325531</v>
      </c>
      <c r="L53" s="22">
        <f t="shared" ref="L53:L64" si="44">(K53*H53)</f>
        <v>0.32070992744897647</v>
      </c>
      <c r="M53" s="24">
        <f t="shared" ref="M53:M64" si="45">J53/B$65</f>
        <v>0.32070992744897653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5760</v>
      </c>
      <c r="J54" s="38">
        <f t="shared" si="33"/>
        <v>4824.4706833524178</v>
      </c>
      <c r="K54" s="40">
        <f t="shared" si="43"/>
        <v>1.9984417213919272E-2</v>
      </c>
      <c r="L54" s="22">
        <f t="shared" si="44"/>
        <v>1.5987533771135418E-2</v>
      </c>
      <c r="M54" s="24">
        <f t="shared" si="45"/>
        <v>1.6069039162072821E-2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13593.599999999999</v>
      </c>
      <c r="J55" s="38">
        <f t="shared" si="33"/>
        <v>13593.6</v>
      </c>
      <c r="K55" s="40">
        <f t="shared" si="43"/>
        <v>4.7962601313406253E-2</v>
      </c>
      <c r="L55" s="22">
        <f t="shared" si="44"/>
        <v>4.5276695639855501E-2</v>
      </c>
      <c r="M55" s="24">
        <f t="shared" si="45"/>
        <v>4.5276695639855508E-2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9533.1303797468354</v>
      </c>
      <c r="J56" s="38">
        <f t="shared" si="33"/>
        <v>9533.1303797468354</v>
      </c>
      <c r="K56" s="40">
        <f t="shared" si="43"/>
        <v>2.6908764811235799E-2</v>
      </c>
      <c r="L56" s="22">
        <f t="shared" si="44"/>
        <v>3.1752342477258243E-2</v>
      </c>
      <c r="M56" s="24">
        <f t="shared" si="45"/>
        <v>3.1752342477258236E-2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1.18</v>
      </c>
      <c r="G57" s="22">
        <f t="shared" si="32"/>
        <v>1.65</v>
      </c>
      <c r="H57" s="24">
        <f t="shared" si="41"/>
        <v>1.18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1.1100000000000001</v>
      </c>
      <c r="G59" s="22">
        <f t="shared" si="32"/>
        <v>1.65</v>
      </c>
      <c r="H59" s="24">
        <f t="shared" si="41"/>
        <v>1.1100000000000001</v>
      </c>
      <c r="I59" s="39">
        <f t="shared" si="42"/>
        <v>39960</v>
      </c>
      <c r="J59" s="38">
        <f t="shared" si="33"/>
        <v>39960.000000000007</v>
      </c>
      <c r="K59" s="40">
        <f t="shared" si="43"/>
        <v>0.11990650328351564</v>
      </c>
      <c r="L59" s="22">
        <f t="shared" si="44"/>
        <v>0.13309621864470236</v>
      </c>
      <c r="M59" s="24">
        <f t="shared" si="45"/>
        <v>0.13309621864470239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9990.0000000000018</v>
      </c>
      <c r="AB59" s="156">
        <f>Poor!AB59</f>
        <v>0.25</v>
      </c>
      <c r="AC59" s="147">
        <f t="shared" si="39"/>
        <v>9990.0000000000018</v>
      </c>
      <c r="AD59" s="156">
        <f>Poor!AD59</f>
        <v>0.25</v>
      </c>
      <c r="AE59" s="147">
        <f t="shared" si="40"/>
        <v>9990.0000000000018</v>
      </c>
      <c r="AF59" s="122">
        <f t="shared" si="31"/>
        <v>0.25</v>
      </c>
      <c r="AG59" s="147">
        <f t="shared" si="34"/>
        <v>9990.0000000000018</v>
      </c>
      <c r="AH59" s="123">
        <f t="shared" ref="AH59:AI64" si="46">SUM(Z59,AB59,AD59,AF59)</f>
        <v>1</v>
      </c>
      <c r="AI59" s="112">
        <f t="shared" si="46"/>
        <v>39960.000000000007</v>
      </c>
      <c r="AJ59" s="148">
        <f t="shared" si="36"/>
        <v>19980.000000000004</v>
      </c>
      <c r="AK59" s="147">
        <f t="shared" si="37"/>
        <v>19980.000000000004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178611.33037974685</v>
      </c>
      <c r="J65" s="39">
        <f>SUM(J37:J64)</f>
        <v>179032.61092514973</v>
      </c>
      <c r="K65" s="40">
        <f>SUM(K37:K64)</f>
        <v>1</v>
      </c>
      <c r="L65" s="22">
        <f>SUM(L37:L64)</f>
        <v>0.59634710150060199</v>
      </c>
      <c r="M65" s="24">
        <f>SUM(M37:M64)</f>
        <v>0.59631039860424551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14443.184037124471</v>
      </c>
      <c r="AB65" s="137"/>
      <c r="AC65" s="153">
        <f>SUM(AC37:AC64)</f>
        <v>10879.984107867831</v>
      </c>
      <c r="AD65" s="137"/>
      <c r="AE65" s="153">
        <f>SUM(AE37:AE64)</f>
        <v>11064.166442082824</v>
      </c>
      <c r="AF65" s="137"/>
      <c r="AG65" s="153">
        <f>SUM(AG37:AG64)</f>
        <v>18406.07527497533</v>
      </c>
      <c r="AH65" s="137"/>
      <c r="AI65" s="153">
        <f>SUM(AI37:AI64)</f>
        <v>54793.409862050452</v>
      </c>
      <c r="AJ65" s="153">
        <f>SUM(AJ37:AJ64)</f>
        <v>25323.168144992302</v>
      </c>
      <c r="AK65" s="153">
        <f>SUM(AK37:AK64)</f>
        <v>29470.241717058154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7926.4281713096143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11096.99943983346</v>
      </c>
      <c r="J70" s="51">
        <f>J124*I$83</f>
        <v>11096.99943983346</v>
      </c>
      <c r="K70" s="40">
        <f>B70/B$76</f>
        <v>2.6400841265269086E-2</v>
      </c>
      <c r="L70" s="22">
        <f>(L124*G$37*F$9/F$7)/B$130</f>
        <v>3.6961177771376717E-2</v>
      </c>
      <c r="M70" s="24">
        <f>J70/B$76</f>
        <v>3.6961177771376717E-2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2774.2498599583651</v>
      </c>
      <c r="AB70" s="156">
        <f>Poor!AB70</f>
        <v>0.25</v>
      </c>
      <c r="AC70" s="147">
        <f>$J70*AB70</f>
        <v>2774.2498599583651</v>
      </c>
      <c r="AD70" s="156">
        <f>Poor!AD70</f>
        <v>0.25</v>
      </c>
      <c r="AE70" s="147">
        <f>$J70*AD70</f>
        <v>2774.2498599583651</v>
      </c>
      <c r="AF70" s="156">
        <f>Poor!AF70</f>
        <v>0.25</v>
      </c>
      <c r="AG70" s="147">
        <f>$J70*AF70</f>
        <v>2774.2498599583651</v>
      </c>
      <c r="AH70" s="155">
        <f>SUM(Z70,AB70,AD70,AF70)</f>
        <v>1</v>
      </c>
      <c r="AI70" s="147">
        <f>SUM(AA70,AC70,AE70,AG70)</f>
        <v>11096.99943983346</v>
      </c>
      <c r="AJ70" s="148">
        <f>(AA70+AC70)</f>
        <v>5548.4997199167301</v>
      </c>
      <c r="AK70" s="147">
        <f>(AE70+AG70)</f>
        <v>5548.4997199167301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12669.26666666667</v>
      </c>
      <c r="J71" s="51">
        <f t="shared" ref="J71:J72" si="49">J125*I$83</f>
        <v>12669.26666666667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50816.700000000004</v>
      </c>
      <c r="K73" s="40">
        <f>B73/B$76</f>
        <v>0.14343815455290557</v>
      </c>
      <c r="L73" s="22">
        <f>(L127*G$37*F$9/F$7)/B$130</f>
        <v>0.16925702237242859</v>
      </c>
      <c r="M73" s="24">
        <f>J73/B$76</f>
        <v>0.16925702237242859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4573.5029999999997</v>
      </c>
      <c r="AB73" s="156">
        <f>Poor!AB73</f>
        <v>0.09</v>
      </c>
      <c r="AC73" s="147">
        <f>$H$73*$B$73*AB73</f>
        <v>4573.5029999999997</v>
      </c>
      <c r="AD73" s="156">
        <f>Poor!AD73</f>
        <v>0.23</v>
      </c>
      <c r="AE73" s="147">
        <f>$H$73*$B$73*AD73</f>
        <v>11687.841</v>
      </c>
      <c r="AF73" s="156">
        <f>Poor!AF73</f>
        <v>0.59</v>
      </c>
      <c r="AG73" s="147">
        <f>$H$73*$B$73*AF73</f>
        <v>29981.852999999996</v>
      </c>
      <c r="AH73" s="155">
        <f>SUM(Z73,AB73,AD73,AF73)</f>
        <v>1</v>
      </c>
      <c r="AI73" s="147">
        <f>SUM(AA73,AC73,AE73,AG73)</f>
        <v>50816.7</v>
      </c>
      <c r="AJ73" s="148">
        <f>(AA73+AC73)</f>
        <v>9147.0059999999994</v>
      </c>
      <c r="AK73" s="147">
        <f>(AE73+AG73)</f>
        <v>41669.693999999996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3810.1406563965156</v>
      </c>
      <c r="C74" s="39"/>
      <c r="D74" s="38"/>
      <c r="E74" s="32"/>
      <c r="F74" s="32"/>
      <c r="G74" s="32"/>
      <c r="H74" s="31"/>
      <c r="I74" s="39">
        <f>I128*I$83</f>
        <v>167514.3309399134</v>
      </c>
      <c r="J74" s="51">
        <f>J128*I$83</f>
        <v>5107.9894150722894</v>
      </c>
      <c r="K74" s="40">
        <f>B74/B$76</f>
        <v>1.26905734201907E-2</v>
      </c>
      <c r="L74" s="22">
        <f>(L128*G$37*F$9/F$7)/B$130</f>
        <v>7.2914279676787597E-3</v>
      </c>
      <c r="M74" s="24">
        <f>J74/B$76</f>
        <v>1.7013365265848016E-2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616.70262129781281</v>
      </c>
      <c r="AB74" s="156"/>
      <c r="AC74" s="147">
        <f>AC30*$I$83/4</f>
        <v>1602.1315707987503</v>
      </c>
      <c r="AD74" s="156"/>
      <c r="AE74" s="147">
        <f>AE30*$I$83/4</f>
        <v>1582.924043661076</v>
      </c>
      <c r="AF74" s="156"/>
      <c r="AG74" s="147">
        <f>AG30*$I$83/4</f>
        <v>1306.2311793146496</v>
      </c>
      <c r="AH74" s="155"/>
      <c r="AI74" s="147">
        <f>SUM(AA74,AC74,AE74,AG74)</f>
        <v>5107.9894150722885</v>
      </c>
      <c r="AJ74" s="148">
        <f>(AA74+AC74)</f>
        <v>2218.8341920965631</v>
      </c>
      <c r="AK74" s="147">
        <f>(AE74+AG74)</f>
        <v>2889.1552229757253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217355.68855626011</v>
      </c>
      <c r="C75" s="39"/>
      <c r="D75" s="38"/>
      <c r="E75" s="32"/>
      <c r="F75" s="32"/>
      <c r="G75" s="32"/>
      <c r="H75" s="31"/>
      <c r="I75" s="47"/>
      <c r="J75" s="51">
        <f>J129*I$83</f>
        <v>78880.455403577304</v>
      </c>
      <c r="K75" s="40">
        <f>B75/B$76</f>
        <v>0.72395446065450009</v>
      </c>
      <c r="L75" s="22">
        <f>(L129*G$37*F$9/F$7)/B$130</f>
        <v>0.27248862866269929</v>
      </c>
      <c r="M75" s="24">
        <f>J75/B$76</f>
        <v>0.26272998846817364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11052.231555868293</v>
      </c>
      <c r="AB75" s="158"/>
      <c r="AC75" s="149">
        <f>AA75+AC65-SUM(AC70,AC74)</f>
        <v>17555.83423297901</v>
      </c>
      <c r="AD75" s="158"/>
      <c r="AE75" s="149">
        <f>AC75+AE65-SUM(AE70,AE74)</f>
        <v>24262.826771442393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38588.421007144701</v>
      </c>
      <c r="AJ75" s="151">
        <f>AJ76-SUM(AJ70,AJ74)</f>
        <v>17555.83423297901</v>
      </c>
      <c r="AK75" s="149">
        <f>AJ75+AK76-SUM(AK70,AK74)</f>
        <v>38588.421007144709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178611.33037974685</v>
      </c>
      <c r="J76" s="51">
        <f>J130*I$83</f>
        <v>179032.61092514973</v>
      </c>
      <c r="K76" s="40">
        <f>SUM(K70:K75)</f>
        <v>0.90648402989286547</v>
      </c>
      <c r="L76" s="22">
        <f>SUM(L70:L75)</f>
        <v>0.4859982567741834</v>
      </c>
      <c r="M76" s="24">
        <f>SUM(M70:M75)</f>
        <v>0.48596155387782697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14443.184037124471</v>
      </c>
      <c r="AB76" s="137"/>
      <c r="AC76" s="153">
        <f>AC65</f>
        <v>10879.984107867831</v>
      </c>
      <c r="AD76" s="137"/>
      <c r="AE76" s="153">
        <f>AE65</f>
        <v>11064.166442082824</v>
      </c>
      <c r="AF76" s="137"/>
      <c r="AG76" s="153">
        <f>AG65</f>
        <v>18406.07527497533</v>
      </c>
      <c r="AH76" s="137"/>
      <c r="AI76" s="153">
        <f>SUM(AA76,AC76,AE76,AG76)</f>
        <v>54793.409862050452</v>
      </c>
      <c r="AJ76" s="154">
        <f>SUM(AA76,AC76)</f>
        <v>25323.168144992302</v>
      </c>
      <c r="AK76" s="154">
        <f>SUM(AE76,AG76)</f>
        <v>29470.241717058154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12669.266666666663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11052.231555868293</v>
      </c>
      <c r="AD78" s="112"/>
      <c r="AE78" s="112">
        <f>AC75</f>
        <v>17555.83423297901</v>
      </c>
      <c r="AF78" s="112"/>
      <c r="AG78" s="112">
        <f>AE75</f>
        <v>24262.826771442393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11668.934177166106</v>
      </c>
      <c r="AB79" s="112"/>
      <c r="AC79" s="112">
        <f>AA79-AA74+AC65-AC70</f>
        <v>19157.965803777763</v>
      </c>
      <c r="AD79" s="112"/>
      <c r="AE79" s="112">
        <f>AC79-AC74+AE65-AE70</f>
        <v>25845.750815103471</v>
      </c>
      <c r="AF79" s="112"/>
      <c r="AG79" s="112">
        <f>AE79-AE74+AG65-AG70</f>
        <v>39894.652186459367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6551.5445442637892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10810.048498035252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2702.512124508813</v>
      </c>
      <c r="AB83" s="112"/>
      <c r="AC83" s="165">
        <f>$I$83*AB82/4</f>
        <v>2702.512124508813</v>
      </c>
      <c r="AD83" s="112"/>
      <c r="AE83" s="165">
        <f>$I$83*AD82/4</f>
        <v>2702.512124508813</v>
      </c>
      <c r="AF83" s="112"/>
      <c r="AG83" s="165">
        <f>$I$83*AF82/4</f>
        <v>2702.512124508813</v>
      </c>
      <c r="AH83" s="165">
        <f>SUM(AA83,AC83,AE83,AG83)</f>
        <v>10810.048498035252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13004.074691775822</v>
      </c>
      <c r="C84" s="46"/>
      <c r="D84" s="235"/>
      <c r="E84" s="64"/>
      <c r="F84" s="64"/>
      <c r="G84" s="64"/>
      <c r="H84" s="236">
        <f>IF(B84=0,0,I84/B84)</f>
        <v>1.4976164517817914</v>
      </c>
      <c r="I84" s="234">
        <f>(B70*H70)+((1-(D29*H29))*I83)</f>
        <v>19475.1161986027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9.1581457768661667E-2</v>
      </c>
      <c r="C91" s="75">
        <f>(C37/$B$83)</f>
        <v>0</v>
      </c>
      <c r="D91" s="24">
        <f t="shared" ref="D91" si="51">(B91+C91)</f>
        <v>9.1581457768661667E-2</v>
      </c>
      <c r="H91" s="24">
        <f>(E37*F37/G37*F$7/F$9)</f>
        <v>0.3575757575757576</v>
      </c>
      <c r="I91" s="22">
        <f t="shared" ref="I91" si="52">(D91*H91)</f>
        <v>3.274730914152145E-2</v>
      </c>
      <c r="J91" s="24">
        <f>IF(I$32&lt;=1+I$131,I91,L91+J$33*(I91-L91))</f>
        <v>3.274730914152145E-2</v>
      </c>
      <c r="K91" s="22">
        <f t="shared" ref="K91" si="53">(B91)</f>
        <v>9.1581457768661667E-2</v>
      </c>
      <c r="L91" s="22">
        <f t="shared" ref="L91" si="54">(K91*H91)</f>
        <v>3.274730914152145E-2</v>
      </c>
      <c r="M91" s="227">
        <f t="shared" si="50"/>
        <v>3.274730914152145E-2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1.8316291553732336</v>
      </c>
      <c r="C92" s="75">
        <f t="shared" si="56"/>
        <v>0</v>
      </c>
      <c r="D92" s="24">
        <f t="shared" ref="D92:D118" si="57">(B92+C92)</f>
        <v>1.8316291553732336</v>
      </c>
      <c r="H92" s="24">
        <f t="shared" ref="H92:H118" si="58">(E38*F38/G38*F$7/F$9)</f>
        <v>0.3575757575757576</v>
      </c>
      <c r="I92" s="22">
        <f t="shared" ref="I92:I118" si="59">(D92*H92)</f>
        <v>0.65494618283042905</v>
      </c>
      <c r="J92" s="24">
        <f t="shared" ref="J92:J118" si="60">IF(I$32&lt;=1+I$131,I92,L92+J$33*(I92-L92))</f>
        <v>0.65494618283042905</v>
      </c>
      <c r="K92" s="22">
        <f t="shared" ref="K92:K118" si="61">(B92)</f>
        <v>1.8316291553732336</v>
      </c>
      <c r="L92" s="22">
        <f t="shared" ref="L92:L118" si="62">(K92*H92)</f>
        <v>0.65494618283042905</v>
      </c>
      <c r="M92" s="227">
        <f t="shared" ref="M92:M118" si="63">(J92)</f>
        <v>0.65494618283042905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0.64107020438063167</v>
      </c>
      <c r="C93" s="75">
        <f t="shared" si="64"/>
        <v>-0.16026755109515792</v>
      </c>
      <c r="D93" s="24">
        <f t="shared" si="57"/>
        <v>0.48080265328547378</v>
      </c>
      <c r="H93" s="24">
        <f t="shared" si="58"/>
        <v>0.3575757575757576</v>
      </c>
      <c r="I93" s="22">
        <f t="shared" si="59"/>
        <v>0.1719233729929876</v>
      </c>
      <c r="J93" s="24">
        <f t="shared" si="60"/>
        <v>0.22777037148322271</v>
      </c>
      <c r="K93" s="22">
        <f t="shared" si="61"/>
        <v>0.64107020438063167</v>
      </c>
      <c r="L93" s="22">
        <f t="shared" si="62"/>
        <v>0.22923116399065013</v>
      </c>
      <c r="M93" s="227">
        <f t="shared" si="63"/>
        <v>0.22777037148322271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0.1373721866529925</v>
      </c>
      <c r="C94" s="75">
        <f t="shared" si="65"/>
        <v>0</v>
      </c>
      <c r="D94" s="24">
        <f t="shared" si="57"/>
        <v>0.1373721866529925</v>
      </c>
      <c r="H94" s="24">
        <f t="shared" si="58"/>
        <v>0.3575757575757576</v>
      </c>
      <c r="I94" s="22">
        <f t="shared" si="59"/>
        <v>4.9120963712282167E-2</v>
      </c>
      <c r="J94" s="24">
        <f t="shared" si="60"/>
        <v>4.9120963712282167E-2</v>
      </c>
      <c r="K94" s="22">
        <f t="shared" si="61"/>
        <v>0.1373721866529925</v>
      </c>
      <c r="L94" s="22">
        <f t="shared" si="62"/>
        <v>4.9120963712282167E-2</v>
      </c>
      <c r="M94" s="227">
        <f t="shared" si="63"/>
        <v>4.9120963712282167E-2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6.1817483993846629E-2</v>
      </c>
      <c r="C95" s="75">
        <f t="shared" si="66"/>
        <v>0</v>
      </c>
      <c r="D95" s="24">
        <f t="shared" si="57"/>
        <v>6.1817483993846629E-2</v>
      </c>
      <c r="H95" s="24">
        <f t="shared" si="58"/>
        <v>0.7151515151515152</v>
      </c>
      <c r="I95" s="22">
        <f t="shared" si="59"/>
        <v>4.4208867341053955E-2</v>
      </c>
      <c r="J95" s="24">
        <f t="shared" si="60"/>
        <v>4.4208867341053955E-2</v>
      </c>
      <c r="K95" s="22">
        <f t="shared" si="61"/>
        <v>6.1817483993846629E-2</v>
      </c>
      <c r="L95" s="22">
        <f t="shared" si="62"/>
        <v>4.4208867341053955E-2</v>
      </c>
      <c r="M95" s="227">
        <f t="shared" si="63"/>
        <v>4.4208867341053955E-2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0.1373721866529925</v>
      </c>
      <c r="C96" s="75">
        <f t="shared" si="67"/>
        <v>-0.1373721866529925</v>
      </c>
      <c r="D96" s="24">
        <f t="shared" si="57"/>
        <v>0</v>
      </c>
      <c r="H96" s="24">
        <f t="shared" si="58"/>
        <v>0.25454545454545457</v>
      </c>
      <c r="I96" s="22">
        <f t="shared" si="59"/>
        <v>0</v>
      </c>
      <c r="J96" s="24">
        <f t="shared" si="60"/>
        <v>3.4076134672007867E-2</v>
      </c>
      <c r="K96" s="22">
        <f t="shared" si="61"/>
        <v>0.1373721866529925</v>
      </c>
      <c r="L96" s="22">
        <f t="shared" si="62"/>
        <v>3.4967465693489005E-2</v>
      </c>
      <c r="M96" s="227">
        <f t="shared" si="63"/>
        <v>3.4076134672007867E-2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2.2895364442165417E-2</v>
      </c>
      <c r="C97" s="75">
        <f t="shared" si="68"/>
        <v>1.373721866529925E-2</v>
      </c>
      <c r="D97" s="24">
        <f t="shared" si="57"/>
        <v>3.6632583107464665E-2</v>
      </c>
      <c r="H97" s="24">
        <f t="shared" si="58"/>
        <v>0.16969696969696968</v>
      </c>
      <c r="I97" s="22">
        <f t="shared" si="59"/>
        <v>6.2164383455091546E-3</v>
      </c>
      <c r="J97" s="24">
        <f t="shared" si="60"/>
        <v>3.9446960340419647E-3</v>
      </c>
      <c r="K97" s="22">
        <f t="shared" si="61"/>
        <v>2.2895364442165417E-2</v>
      </c>
      <c r="L97" s="22">
        <f t="shared" si="62"/>
        <v>3.885273965943222E-3</v>
      </c>
      <c r="M97" s="227">
        <f t="shared" si="63"/>
        <v>3.9446960340419647E-3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0.2289536444216542</v>
      </c>
      <c r="C98" s="75">
        <f t="shared" si="69"/>
        <v>-0.2289536444216542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3.7862371857786507E-2</v>
      </c>
      <c r="K98" s="22">
        <f t="shared" si="61"/>
        <v>0.2289536444216542</v>
      </c>
      <c r="L98" s="22">
        <f t="shared" si="62"/>
        <v>3.8852739659432221E-2</v>
      </c>
      <c r="M98" s="227">
        <f t="shared" si="63"/>
        <v>3.7862371857786507E-2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2.2895364442165417E-2</v>
      </c>
      <c r="C99" s="75">
        <f t="shared" si="70"/>
        <v>0</v>
      </c>
      <c r="D99" s="24">
        <f t="shared" si="57"/>
        <v>2.2895364442165417E-2</v>
      </c>
      <c r="H99" s="24">
        <f t="shared" si="58"/>
        <v>0.16969696969696968</v>
      </c>
      <c r="I99" s="22">
        <f t="shared" si="59"/>
        <v>3.885273965943222E-3</v>
      </c>
      <c r="J99" s="24">
        <f t="shared" si="60"/>
        <v>3.885273965943222E-3</v>
      </c>
      <c r="K99" s="22">
        <f t="shared" si="61"/>
        <v>2.2895364442165417E-2</v>
      </c>
      <c r="L99" s="22">
        <f t="shared" si="62"/>
        <v>3.885273965943222E-3</v>
      </c>
      <c r="M99" s="227">
        <f t="shared" si="63"/>
        <v>3.885273965943222E-3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1.0684503406343862</v>
      </c>
      <c r="C100" s="75">
        <f t="shared" si="71"/>
        <v>0</v>
      </c>
      <c r="D100" s="24">
        <f t="shared" si="57"/>
        <v>1.0684503406343862</v>
      </c>
      <c r="H100" s="24">
        <f t="shared" si="58"/>
        <v>0.16969696969696968</v>
      </c>
      <c r="I100" s="22">
        <f t="shared" si="59"/>
        <v>0.18131278507735035</v>
      </c>
      <c r="J100" s="24">
        <f t="shared" si="60"/>
        <v>0.18131278507735035</v>
      </c>
      <c r="K100" s="22">
        <f t="shared" si="61"/>
        <v>1.0684503406343862</v>
      </c>
      <c r="L100" s="22">
        <f t="shared" si="62"/>
        <v>0.18131278507735035</v>
      </c>
      <c r="M100" s="227">
        <f t="shared" si="63"/>
        <v>0.18131278507735035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0.53422517031719308</v>
      </c>
      <c r="C101" s="75">
        <f t="shared" si="72"/>
        <v>0</v>
      </c>
      <c r="D101" s="24">
        <f t="shared" si="57"/>
        <v>0.53422517031719308</v>
      </c>
      <c r="H101" s="24">
        <f t="shared" si="58"/>
        <v>0.16969696969696968</v>
      </c>
      <c r="I101" s="22">
        <f t="shared" si="59"/>
        <v>9.0656392538675176E-2</v>
      </c>
      <c r="J101" s="24">
        <f t="shared" si="60"/>
        <v>9.0656392538675176E-2</v>
      </c>
      <c r="K101" s="22">
        <f t="shared" si="61"/>
        <v>0.53422517031719308</v>
      </c>
      <c r="L101" s="22">
        <f t="shared" si="62"/>
        <v>9.0656392538675176E-2</v>
      </c>
      <c r="M101" s="227">
        <f t="shared" si="63"/>
        <v>9.0656392538675176E-2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3.052715258955389E-2</v>
      </c>
      <c r="C102" s="75">
        <f t="shared" si="73"/>
        <v>0</v>
      </c>
      <c r="D102" s="24">
        <f t="shared" si="57"/>
        <v>3.052715258955389E-2</v>
      </c>
      <c r="H102" s="24">
        <f t="shared" si="58"/>
        <v>0.16969696969696968</v>
      </c>
      <c r="I102" s="22">
        <f t="shared" si="59"/>
        <v>5.1803652879242957E-3</v>
      </c>
      <c r="J102" s="24">
        <f t="shared" si="60"/>
        <v>5.1803652879242957E-3</v>
      </c>
      <c r="K102" s="22">
        <f t="shared" si="61"/>
        <v>3.052715258955389E-2</v>
      </c>
      <c r="L102" s="22">
        <f t="shared" si="62"/>
        <v>5.1803652879242957E-3</v>
      </c>
      <c r="M102" s="227">
        <f t="shared" si="63"/>
        <v>5.1803652879242957E-3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3.8158940736942364E-2</v>
      </c>
      <c r="C103" s="75">
        <f t="shared" si="74"/>
        <v>0</v>
      </c>
      <c r="D103" s="24">
        <f t="shared" si="57"/>
        <v>3.8158940736942364E-2</v>
      </c>
      <c r="H103" s="24">
        <f t="shared" si="58"/>
        <v>0.16969696969696968</v>
      </c>
      <c r="I103" s="22">
        <f t="shared" si="59"/>
        <v>6.4754566099053702E-3</v>
      </c>
      <c r="J103" s="24">
        <f t="shared" si="60"/>
        <v>6.4754566099053702E-3</v>
      </c>
      <c r="K103" s="22">
        <f t="shared" si="61"/>
        <v>3.8158940736942364E-2</v>
      </c>
      <c r="L103" s="22">
        <f t="shared" si="62"/>
        <v>6.4754566099053702E-3</v>
      </c>
      <c r="M103" s="227">
        <f t="shared" si="63"/>
        <v>6.4754566099053702E-3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0.33636363636363642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0.33636363636363642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31.137695641344969</v>
      </c>
      <c r="C107" s="75">
        <f t="shared" si="78"/>
        <v>0</v>
      </c>
      <c r="D107" s="24">
        <f t="shared" si="57"/>
        <v>31.137695641344969</v>
      </c>
      <c r="H107" s="24">
        <f t="shared" si="58"/>
        <v>0.28606060606060607</v>
      </c>
      <c r="I107" s="22">
        <f t="shared" si="59"/>
        <v>8.9072680864938345</v>
      </c>
      <c r="J107" s="24">
        <f t="shared" si="60"/>
        <v>8.9072680864938345</v>
      </c>
      <c r="K107" s="22">
        <f t="shared" si="61"/>
        <v>31.137695641344969</v>
      </c>
      <c r="L107" s="22">
        <f t="shared" si="62"/>
        <v>8.9072680864938345</v>
      </c>
      <c r="M107" s="227">
        <f t="shared" si="63"/>
        <v>8.9072680864938345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0.91581457768661678</v>
      </c>
      <c r="C108" s="75">
        <f t="shared" si="79"/>
        <v>0.18316291553732333</v>
      </c>
      <c r="D108" s="24">
        <f t="shared" si="57"/>
        <v>1.09897749322394</v>
      </c>
      <c r="H108" s="24">
        <f t="shared" si="58"/>
        <v>0.48484848484848486</v>
      </c>
      <c r="I108" s="22">
        <f t="shared" si="59"/>
        <v>0.53283757247221331</v>
      </c>
      <c r="J108" s="24">
        <f t="shared" si="60"/>
        <v>0.44629500822584423</v>
      </c>
      <c r="K108" s="22">
        <f t="shared" si="61"/>
        <v>0.91581457768661678</v>
      </c>
      <c r="L108" s="22">
        <f t="shared" si="62"/>
        <v>0.44403131039351118</v>
      </c>
      <c r="M108" s="227">
        <f t="shared" si="63"/>
        <v>0.44629500822584423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2.19795498644788</v>
      </c>
      <c r="C109" s="75">
        <f t="shared" si="80"/>
        <v>0</v>
      </c>
      <c r="D109" s="24">
        <f t="shared" si="57"/>
        <v>2.19795498644788</v>
      </c>
      <c r="H109" s="24">
        <f t="shared" si="58"/>
        <v>0.57212121212121214</v>
      </c>
      <c r="I109" s="22">
        <f t="shared" si="59"/>
        <v>1.2574966710344235</v>
      </c>
      <c r="J109" s="24">
        <f t="shared" si="60"/>
        <v>1.2574966710344235</v>
      </c>
      <c r="K109" s="22">
        <f t="shared" si="61"/>
        <v>2.19795498644788</v>
      </c>
      <c r="L109" s="22">
        <f t="shared" si="62"/>
        <v>1.2574966710344235</v>
      </c>
      <c r="M109" s="227">
        <f t="shared" si="63"/>
        <v>1.2574966710344235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1.2331327362654385</v>
      </c>
      <c r="C110" s="75">
        <f t="shared" si="81"/>
        <v>0</v>
      </c>
      <c r="D110" s="24">
        <f t="shared" si="57"/>
        <v>1.2331327362654385</v>
      </c>
      <c r="H110" s="24">
        <f t="shared" si="58"/>
        <v>0.7151515151515152</v>
      </c>
      <c r="I110" s="22">
        <f t="shared" si="59"/>
        <v>0.88187674472316213</v>
      </c>
      <c r="J110" s="24">
        <f t="shared" si="60"/>
        <v>0.88187674472316213</v>
      </c>
      <c r="K110" s="22">
        <f t="shared" si="61"/>
        <v>1.2331327362654385</v>
      </c>
      <c r="L110" s="22">
        <f t="shared" si="62"/>
        <v>0.88187674472316213</v>
      </c>
      <c r="M110" s="227">
        <f t="shared" si="63"/>
        <v>0.88187674472316213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0.7151515151515152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5.4948874661197005</v>
      </c>
      <c r="C113" s="75">
        <f t="shared" si="84"/>
        <v>0</v>
      </c>
      <c r="D113" s="24">
        <f t="shared" si="57"/>
        <v>5.4948874661197005</v>
      </c>
      <c r="H113" s="24">
        <f t="shared" si="58"/>
        <v>0.67272727272727284</v>
      </c>
      <c r="I113" s="22">
        <f t="shared" si="59"/>
        <v>3.6965606590259807</v>
      </c>
      <c r="J113" s="24">
        <f t="shared" si="60"/>
        <v>3.6965606590259807</v>
      </c>
      <c r="K113" s="22">
        <f t="shared" si="61"/>
        <v>5.4948874661197005</v>
      </c>
      <c r="L113" s="22">
        <f t="shared" si="62"/>
        <v>3.6965606590259807</v>
      </c>
      <c r="M113" s="227">
        <f t="shared" si="63"/>
        <v>3.6965606590259807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45.826434060271026</v>
      </c>
      <c r="C119" s="22">
        <f>SUM(C91:C118)</f>
        <v>-0.32969324796718202</v>
      </c>
      <c r="D119" s="24">
        <f>SUM(D91:D118)</f>
        <v>45.496740812303848</v>
      </c>
      <c r="E119" s="22"/>
      <c r="F119" s="2"/>
      <c r="G119" s="2"/>
      <c r="H119" s="31"/>
      <c r="I119" s="22">
        <f>SUM(I91:I118)</f>
        <v>16.522713141593197</v>
      </c>
      <c r="J119" s="24">
        <f>SUM(J91:J118)</f>
        <v>16.56168434005539</v>
      </c>
      <c r="K119" s="22">
        <f>SUM(K91:K118)</f>
        <v>45.826434060271026</v>
      </c>
      <c r="L119" s="22">
        <f>SUM(L91:L118)</f>
        <v>16.562703711485511</v>
      </c>
      <c r="M119" s="57">
        <f t="shared" si="50"/>
        <v>16.56168434005539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1.2098564113785359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1.0265448338969396</v>
      </c>
      <c r="J124" s="237">
        <f>IF(SUMPRODUCT($B$124:$B124,$H$124:$H124)&lt;J$119,($B124*$H124),J$119)</f>
        <v>1.0265448338969396</v>
      </c>
      <c r="K124" s="22">
        <f>(B124)</f>
        <v>1.2098564113785359</v>
      </c>
      <c r="L124" s="29">
        <f>IF(SUMPRODUCT($B$124:$B124,$H$124:$H124)&lt;L$119,($B124*$H124),L$119)</f>
        <v>1.0265448338969396</v>
      </c>
      <c r="M124" s="57">
        <f t="shared" si="90"/>
        <v>1.0265448338969396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91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92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91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92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6.5732591313456918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4.7008762272654039</v>
      </c>
      <c r="K127" s="22">
        <f>(B127)</f>
        <v>6.5732591313456918</v>
      </c>
      <c r="L127" s="29">
        <f>IF(SUMPRODUCT($B$124:$B127,$H$124:$H127)&lt;(L$119-L$128),($B127*$H127),IF(SUMPRODUCT($B$124:$B126,$H$124:$H126)&lt;(L$119-L128),L$119-L$128-SUMPRODUCT($B$124:$B126,$H$124:$H126),0))</f>
        <v>4.7008762272654039</v>
      </c>
      <c r="M127" s="57">
        <f t="shared" si="90"/>
        <v>4.7008762272654039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0.58156372602739725</v>
      </c>
      <c r="C128" s="2"/>
      <c r="D128" s="31"/>
      <c r="E128" s="2"/>
      <c r="F128" s="2"/>
      <c r="G128" s="2"/>
      <c r="H128" s="24"/>
      <c r="I128" s="29">
        <f>(I30)</f>
        <v>15.496168307696257</v>
      </c>
      <c r="J128" s="228">
        <f>(J30)</f>
        <v>0.47252234030223605</v>
      </c>
      <c r="K128" s="22">
        <f>(B128)</f>
        <v>0.58156372602739725</v>
      </c>
      <c r="L128" s="22">
        <f>IF(L124=L119,0,(L119-L124)/(B119-B124)*K128)</f>
        <v>0.2025091775551798</v>
      </c>
      <c r="M128" s="57">
        <f t="shared" si="90"/>
        <v>0.47252234030223605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33.176251353822522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7.296956661934864</v>
      </c>
      <c r="K129" s="29">
        <f>(B129)</f>
        <v>33.176251353822522</v>
      </c>
      <c r="L129" s="60">
        <f>IF(SUM(L124:L128)&gt;L130,0,L130-SUM(L124:L128))</f>
        <v>7.5679891961120411</v>
      </c>
      <c r="M129" s="57">
        <f t="shared" si="90"/>
        <v>7.296956661934864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45.826434060271026</v>
      </c>
      <c r="C130" s="2"/>
      <c r="D130" s="31"/>
      <c r="E130" s="2"/>
      <c r="F130" s="2"/>
      <c r="G130" s="2"/>
      <c r="H130" s="24"/>
      <c r="I130" s="29">
        <f>(I119)</f>
        <v>16.522713141593197</v>
      </c>
      <c r="J130" s="228">
        <f>(J119)</f>
        <v>16.56168434005539</v>
      </c>
      <c r="K130" s="22">
        <f>(B130)</f>
        <v>45.826434060271026</v>
      </c>
      <c r="L130" s="22">
        <f>(L119)</f>
        <v>16.562703711485511</v>
      </c>
      <c r="M130" s="57">
        <f t="shared" si="90"/>
        <v>16.56168434005539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1.1719898082760061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7" workbookViewId="0">
      <selection activeCell="S84" sqref="S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2185.5673832980883</v>
      </c>
      <c r="C72" s="109">
        <f>Poor!R7</f>
        <v>3391.0728935315869</v>
      </c>
      <c r="D72" s="109">
        <f>Middle!R7</f>
        <v>3322.5471607149429</v>
      </c>
      <c r="E72" s="109">
        <f>Rich!R7</f>
        <v>5083.4513054368035</v>
      </c>
      <c r="F72" s="109">
        <f>V.Poor!T7</f>
        <v>561.38322443112236</v>
      </c>
      <c r="G72" s="109">
        <f>Poor!T7</f>
        <v>859.75218290399573</v>
      </c>
      <c r="H72" s="109">
        <f>Middle!T7</f>
        <v>885.57208578410291</v>
      </c>
      <c r="I72" s="109">
        <f>Rich!T7</f>
        <v>1422.0236592958142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224.64246776726873</v>
      </c>
      <c r="E73" s="109">
        <f>Rich!R8</f>
        <v>24530.957480185745</v>
      </c>
      <c r="F73" s="109">
        <f>V.Poor!T8</f>
        <v>0</v>
      </c>
      <c r="G73" s="109">
        <f>Poor!T8</f>
        <v>0</v>
      </c>
      <c r="H73" s="109">
        <f>Middle!T8</f>
        <v>41.999999999999993</v>
      </c>
      <c r="I73" s="109">
        <f>Rich!T8</f>
        <v>4713.961319881565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139.0849840203409</v>
      </c>
      <c r="D74" s="109">
        <f>Middle!R9</f>
        <v>1520.2788092411877</v>
      </c>
      <c r="E74" s="109">
        <f>Rich!R9</f>
        <v>2587.8631730217799</v>
      </c>
      <c r="F74" s="109">
        <f>V.Poor!T9</f>
        <v>0</v>
      </c>
      <c r="G74" s="109">
        <f>Poor!T9</f>
        <v>30.64739618218351</v>
      </c>
      <c r="H74" s="109">
        <f>Middle!T9</f>
        <v>334.99365371734746</v>
      </c>
      <c r="I74" s="109">
        <f>Rich!T9</f>
        <v>570.23602143335552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950.9864468814377</v>
      </c>
      <c r="C76" s="109">
        <f>Poor!R11</f>
        <v>4190.330832085453</v>
      </c>
      <c r="D76" s="109">
        <f>Middle!R11</f>
        <v>12729.739840145228</v>
      </c>
      <c r="E76" s="109">
        <f>Rich!R11</f>
        <v>32537.215031411197</v>
      </c>
      <c r="F76" s="109">
        <f>V.Poor!T11</f>
        <v>454.29999999999995</v>
      </c>
      <c r="G76" s="109">
        <f>Poor!T11</f>
        <v>1767.64</v>
      </c>
      <c r="H76" s="109">
        <f>Middle!T11</f>
        <v>5171.745802166407</v>
      </c>
      <c r="I76" s="109">
        <f>Rich!T11</f>
        <v>13086.130514578976</v>
      </c>
    </row>
    <row r="77" spans="1:9">
      <c r="A77" t="str">
        <f>V.Poor!Q12</f>
        <v>Wild foods consumed and sold</v>
      </c>
      <c r="B77" s="109">
        <f>V.Poor!R12</f>
        <v>958.47452914034659</v>
      </c>
      <c r="C77" s="109">
        <f>Poor!R12</f>
        <v>958.47452914034659</v>
      </c>
      <c r="D77" s="109">
        <f>Middle!R12</f>
        <v>0</v>
      </c>
      <c r="E77" s="109">
        <f>Rich!R12</f>
        <v>0</v>
      </c>
      <c r="F77" s="109">
        <f>V.Poor!T12</f>
        <v>945.34239996056874</v>
      </c>
      <c r="G77" s="109">
        <f>Poor!T12</f>
        <v>811.86871820674025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9000.6748752085678</v>
      </c>
      <c r="C78" s="109">
        <f>Poor!R13</f>
        <v>18046.278243970588</v>
      </c>
      <c r="D78" s="109">
        <f>Middle!R13</f>
        <v>2860.4323765222593</v>
      </c>
      <c r="E78" s="109">
        <f>Rich!R13</f>
        <v>0</v>
      </c>
      <c r="F78" s="109">
        <f>V.Poor!T13</f>
        <v>3335.5500000000006</v>
      </c>
      <c r="G78" s="109">
        <f>Poor!T13</f>
        <v>6687.7500000000009</v>
      </c>
      <c r="H78" s="109">
        <f>Middle!T13</f>
        <v>1034.7131856650497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53914.192264144505</v>
      </c>
      <c r="E79" s="109">
        <f>Rich!R14</f>
        <v>366616.50739618257</v>
      </c>
      <c r="F79" s="109">
        <f>V.Poor!T14</f>
        <v>0</v>
      </c>
      <c r="G79" s="109">
        <f>Poor!T14</f>
        <v>0</v>
      </c>
      <c r="H79" s="109">
        <f>Middle!T14</f>
        <v>16992</v>
      </c>
      <c r="I79" s="109">
        <f>Rich!T14</f>
        <v>115545.60000000002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840.16282944958505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5391.4192264144494</v>
      </c>
      <c r="C81" s="109">
        <f>Poor!R16</f>
        <v>6140.2274523053457</v>
      </c>
      <c r="D81" s="109">
        <f>Middle!R16</f>
        <v>5391.4192264144494</v>
      </c>
      <c r="E81" s="109">
        <f>Rich!R16</f>
        <v>10782.838452828899</v>
      </c>
      <c r="F81" s="109">
        <f>V.Poor!T16</f>
        <v>3050.1532990519895</v>
      </c>
      <c r="G81" s="109">
        <f>Poor!T16</f>
        <v>3472.2719474374148</v>
      </c>
      <c r="H81" s="109">
        <f>Middle!T16</f>
        <v>3152.6468864302701</v>
      </c>
      <c r="I81" s="109">
        <f>Rich!T16</f>
        <v>5789.3648200229018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1257.997819496705</v>
      </c>
      <c r="D82" s="109">
        <f>Middle!R17</f>
        <v>10782.838452828899</v>
      </c>
      <c r="E82" s="109">
        <f>Rich!R17</f>
        <v>25878.812286789354</v>
      </c>
      <c r="F82" s="109">
        <f>V.Poor!T17</f>
        <v>0</v>
      </c>
      <c r="G82" s="109">
        <f>Poor!T17</f>
        <v>792.96</v>
      </c>
      <c r="H82" s="109">
        <f>Middle!T17</f>
        <v>6796.8</v>
      </c>
      <c r="I82" s="109">
        <f>Rich!T17</f>
        <v>16312.320000000002</v>
      </c>
    </row>
    <row r="83" spans="1:9">
      <c r="A83" t="str">
        <f>V.Poor!Q18</f>
        <v>Food transfer - official</v>
      </c>
      <c r="B83" s="109">
        <f>V.Poor!R18</f>
        <v>979.24999138474607</v>
      </c>
      <c r="C83" s="109">
        <f>Poor!R18</f>
        <v>961.32907650973095</v>
      </c>
      <c r="D83" s="109">
        <f>Middle!R18</f>
        <v>0</v>
      </c>
      <c r="E83" s="109">
        <f>Rich!R18</f>
        <v>0</v>
      </c>
      <c r="F83" s="109">
        <f>V.Poor!T18</f>
        <v>1078.8893804301326</v>
      </c>
      <c r="G83" s="109">
        <f>Poor!T18</f>
        <v>1059.1449996118035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29923.737011656467</v>
      </c>
      <c r="C85" s="109">
        <f>Poor!R20</f>
        <v>29923.737011656467</v>
      </c>
      <c r="D85" s="109">
        <f>Middle!R20</f>
        <v>12099.129570923445</v>
      </c>
      <c r="E85" s="109">
        <f>Rich!R20</f>
        <v>14518.955485108125</v>
      </c>
      <c r="F85" s="109">
        <f>V.Poor!T20</f>
        <v>23577.471809784471</v>
      </c>
      <c r="G85" s="109">
        <f>Poor!T20</f>
        <v>23577.471809784471</v>
      </c>
      <c r="H85" s="109">
        <f>Middle!T20</f>
        <v>9533.1303797468372</v>
      </c>
      <c r="I85" s="109">
        <f>Rich!T20</f>
        <v>11439.756455696202</v>
      </c>
    </row>
    <row r="86" spans="1:9">
      <c r="A86" t="str">
        <f>V.Poor!Q21</f>
        <v>Cash transfer - gifts</v>
      </c>
      <c r="B86" s="109">
        <f>V.Poor!R21</f>
        <v>3594.2794842762996</v>
      </c>
      <c r="C86" s="109">
        <f>Poor!R21</f>
        <v>5391.4192264144494</v>
      </c>
      <c r="D86" s="109">
        <f>Middle!R21</f>
        <v>35942.794842762996</v>
      </c>
      <c r="E86" s="109">
        <f>Rich!R21</f>
        <v>64697.030716973393</v>
      </c>
      <c r="F86" s="109">
        <f>V.Poor!T21</f>
        <v>2664.0000000000005</v>
      </c>
      <c r="G86" s="109">
        <f>Poor!T21</f>
        <v>3996.0000000000005</v>
      </c>
      <c r="H86" s="109">
        <f>Middle!T21</f>
        <v>26640.000000000004</v>
      </c>
      <c r="I86" s="109">
        <f>Rich!T21</f>
        <v>47952.000000000015</v>
      </c>
    </row>
    <row r="87" spans="1:9">
      <c r="A87" t="str">
        <f>V.Poor!Q22</f>
        <v>Other</v>
      </c>
      <c r="B87" s="109">
        <f>V.Poor!R22</f>
        <v>673.92740330180618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450.00000000000006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53658.316351562207</v>
      </c>
      <c r="C88" s="109">
        <f>Poor!R23</f>
        <v>71240.114898580607</v>
      </c>
      <c r="D88" s="109">
        <f>Middle!R23</f>
        <v>138788.01501146518</v>
      </c>
      <c r="E88" s="109">
        <f>Rich!R23</f>
        <v>547233.63132793782</v>
      </c>
      <c r="F88" s="109">
        <f>V.Poor!T23</f>
        <v>36117.090113658283</v>
      </c>
      <c r="G88" s="109">
        <f>Poor!T23</f>
        <v>43717.487054126614</v>
      </c>
      <c r="H88" s="109">
        <f>Middle!T23</f>
        <v>70583.601993510019</v>
      </c>
      <c r="I88" s="109">
        <f>Rich!T23</f>
        <v>216831.39279090881</v>
      </c>
    </row>
    <row r="89" spans="1:9">
      <c r="A89" t="str">
        <f>V.Poor!Q24</f>
        <v>Food Poverty line</v>
      </c>
      <c r="B89" s="109">
        <f>V.Poor!R24</f>
        <v>23370.139438323244</v>
      </c>
      <c r="C89" s="109">
        <f>Poor!R24</f>
        <v>23370.139438323244</v>
      </c>
      <c r="D89" s="109">
        <f>Middle!R24</f>
        <v>23370.139438323244</v>
      </c>
      <c r="E89" s="109">
        <f>Rich!R24</f>
        <v>23370.13943832324</v>
      </c>
      <c r="F89" s="109">
        <f>V.Poor!T24</f>
        <v>23370.139438323244</v>
      </c>
      <c r="G89" s="109">
        <f>Poor!T24</f>
        <v>23370.139438323244</v>
      </c>
      <c r="H89" s="109">
        <f>Middle!T24</f>
        <v>23370.139438323244</v>
      </c>
      <c r="I89" s="109">
        <f>Rich!T24</f>
        <v>23370.13943832324</v>
      </c>
    </row>
    <row r="90" spans="1:9">
      <c r="A90" s="108" t="str">
        <f>V.Poor!Q25</f>
        <v>Lower Bound Poverty line</v>
      </c>
      <c r="B90" s="109">
        <f>V.Poor!R25</f>
        <v>38573.259438323243</v>
      </c>
      <c r="C90" s="109">
        <f>Poor!R25</f>
        <v>38573.259438323243</v>
      </c>
      <c r="D90" s="109">
        <f>Middle!R25</f>
        <v>38573.259438323243</v>
      </c>
      <c r="E90" s="109">
        <f>Rich!R25</f>
        <v>38573.259438323243</v>
      </c>
      <c r="F90" s="109">
        <f>V.Poor!T25</f>
        <v>38573.259438323243</v>
      </c>
      <c r="G90" s="109">
        <f>Poor!T25</f>
        <v>38573.259438323243</v>
      </c>
      <c r="H90" s="109">
        <f>Middle!T25</f>
        <v>38573.259438323243</v>
      </c>
      <c r="I90" s="109">
        <f>Rich!T25</f>
        <v>38573.259438323243</v>
      </c>
    </row>
    <row r="91" spans="1:9">
      <c r="A91" s="108" t="str">
        <f>V.Poor!Q26</f>
        <v>Upper Bound Poverty line</v>
      </c>
      <c r="B91" s="109">
        <f>V.Poor!R26</f>
        <v>63126.699438323245</v>
      </c>
      <c r="C91" s="109">
        <f>Poor!R26</f>
        <v>63126.699438323245</v>
      </c>
      <c r="D91" s="109">
        <f>Middle!R26</f>
        <v>63126.699438323245</v>
      </c>
      <c r="E91" s="109">
        <f>Rich!R26</f>
        <v>63126.699438323245</v>
      </c>
      <c r="F91" s="109">
        <f>V.Poor!T26</f>
        <v>63126.699438323245</v>
      </c>
      <c r="G91" s="109">
        <f>Poor!T26</f>
        <v>63126.699438323245</v>
      </c>
      <c r="H91" s="109">
        <f>Middle!T26</f>
        <v>63126.699438323245</v>
      </c>
      <c r="I91" s="109">
        <f>Rich!T26</f>
        <v>63126.699438323245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23370.139438323244</v>
      </c>
      <c r="G93" s="109">
        <f>Poor!T24</f>
        <v>23370.139438323244</v>
      </c>
      <c r="H93" s="109">
        <f>Middle!T24</f>
        <v>23370.139438323244</v>
      </c>
      <c r="I93" s="109">
        <f>Rich!T24</f>
        <v>23370.13943832324</v>
      </c>
    </row>
    <row r="94" spans="1:9">
      <c r="A94" t="str">
        <f>V.Poor!Q25</f>
        <v>Lower Bound Poverty line</v>
      </c>
      <c r="F94" s="109">
        <f>V.Poor!T25</f>
        <v>38573.259438323243</v>
      </c>
      <c r="G94" s="109">
        <f>Poor!T25</f>
        <v>38573.259438323243</v>
      </c>
      <c r="H94" s="109">
        <f>Middle!T25</f>
        <v>38573.259438323243</v>
      </c>
      <c r="I94" s="109">
        <f>Rich!T25</f>
        <v>38573.259438323243</v>
      </c>
    </row>
    <row r="95" spans="1:9">
      <c r="A95" t="str">
        <f>V.Poor!Q26</f>
        <v>Upper Bound Poverty line</v>
      </c>
      <c r="F95" s="109">
        <f>V.Poor!T26</f>
        <v>63126.699438323245</v>
      </c>
      <c r="G95" s="109">
        <f>Poor!T26</f>
        <v>63126.699438323245</v>
      </c>
      <c r="H95" s="109">
        <f>Middle!T26</f>
        <v>63126.699438323245</v>
      </c>
      <c r="I95" s="109">
        <f>Rich!T26</f>
        <v>63126.699438323245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2456.1693246649593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9468.3830867610377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27009.609324664962</v>
      </c>
      <c r="G100" s="239">
        <f t="shared" si="0"/>
        <v>19409.212384196631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2185.5673832980883</v>
      </c>
      <c r="C3" s="204">
        <f>Income!C72</f>
        <v>3391.0728935315869</v>
      </c>
      <c r="D3" s="204">
        <f>Income!D72</f>
        <v>3322.5471607149429</v>
      </c>
      <c r="E3" s="204">
        <f>Income!E72</f>
        <v>5083.4513054368035</v>
      </c>
      <c r="F3" s="205">
        <f>IF(F$2&lt;=($B$2+$C$2+$D$2),IF(F$2&lt;=($B$2+$C$2),IF(F$2&lt;=$B$2,$B3,$C3),$D3),$E3)</f>
        <v>2185.5673832980883</v>
      </c>
      <c r="G3" s="205">
        <f t="shared" ref="G3:AW7" si="0">IF(G$2&lt;=($B$2+$C$2+$D$2),IF(G$2&lt;=($B$2+$C$2),IF(G$2&lt;=$B$2,$B3,$C3),$D3),$E3)</f>
        <v>2185.5673832980883</v>
      </c>
      <c r="H3" s="205">
        <f t="shared" si="0"/>
        <v>2185.5673832980883</v>
      </c>
      <c r="I3" s="205">
        <f t="shared" si="0"/>
        <v>2185.5673832980883</v>
      </c>
      <c r="J3" s="205">
        <f t="shared" si="0"/>
        <v>2185.5673832980883</v>
      </c>
      <c r="K3" s="205">
        <f t="shared" si="0"/>
        <v>2185.5673832980883</v>
      </c>
      <c r="L3" s="205">
        <f t="shared" si="0"/>
        <v>2185.5673832980883</v>
      </c>
      <c r="M3" s="205">
        <f t="shared" si="0"/>
        <v>2185.5673832980883</v>
      </c>
      <c r="N3" s="205">
        <f t="shared" si="0"/>
        <v>2185.5673832980883</v>
      </c>
      <c r="O3" s="205">
        <f t="shared" si="0"/>
        <v>2185.5673832980883</v>
      </c>
      <c r="P3" s="205">
        <f t="shared" si="0"/>
        <v>2185.5673832980883</v>
      </c>
      <c r="Q3" s="205">
        <f t="shared" si="0"/>
        <v>2185.5673832980883</v>
      </c>
      <c r="R3" s="205">
        <f t="shared" si="0"/>
        <v>2185.5673832980883</v>
      </c>
      <c r="S3" s="205">
        <f t="shared" si="0"/>
        <v>2185.5673832980883</v>
      </c>
      <c r="T3" s="205">
        <f t="shared" si="0"/>
        <v>2185.5673832980883</v>
      </c>
      <c r="U3" s="205">
        <f t="shared" si="0"/>
        <v>2185.5673832980883</v>
      </c>
      <c r="V3" s="205">
        <f t="shared" si="0"/>
        <v>2185.5673832980883</v>
      </c>
      <c r="W3" s="205">
        <f t="shared" si="0"/>
        <v>2185.5673832980883</v>
      </c>
      <c r="X3" s="205">
        <f t="shared" si="0"/>
        <v>2185.5673832980883</v>
      </c>
      <c r="Y3" s="205">
        <f t="shared" si="0"/>
        <v>2185.5673832980883</v>
      </c>
      <c r="Z3" s="205">
        <f t="shared" si="0"/>
        <v>2185.5673832980883</v>
      </c>
      <c r="AA3" s="205">
        <f t="shared" si="0"/>
        <v>2185.5673832980883</v>
      </c>
      <c r="AB3" s="205">
        <f t="shared" si="0"/>
        <v>2185.5673832980883</v>
      </c>
      <c r="AC3" s="205">
        <f t="shared" si="0"/>
        <v>2185.5673832980883</v>
      </c>
      <c r="AD3" s="205">
        <f t="shared" si="0"/>
        <v>2185.5673832980883</v>
      </c>
      <c r="AE3" s="205">
        <f t="shared" si="0"/>
        <v>2185.5673832980883</v>
      </c>
      <c r="AF3" s="205">
        <f t="shared" si="0"/>
        <v>2185.5673832980883</v>
      </c>
      <c r="AG3" s="205">
        <f t="shared" si="0"/>
        <v>2185.5673832980883</v>
      </c>
      <c r="AH3" s="205">
        <f t="shared" si="0"/>
        <v>2185.5673832980883</v>
      </c>
      <c r="AI3" s="205">
        <f t="shared" si="0"/>
        <v>2185.5673832980883</v>
      </c>
      <c r="AJ3" s="205">
        <f t="shared" si="0"/>
        <v>2185.5673832980883</v>
      </c>
      <c r="AK3" s="205">
        <f t="shared" si="0"/>
        <v>2185.5673832980883</v>
      </c>
      <c r="AL3" s="205">
        <f t="shared" si="0"/>
        <v>2185.5673832980883</v>
      </c>
      <c r="AM3" s="205">
        <f t="shared" si="0"/>
        <v>2185.5673832980883</v>
      </c>
      <c r="AN3" s="205">
        <f t="shared" si="0"/>
        <v>2185.5673832980883</v>
      </c>
      <c r="AO3" s="205">
        <f t="shared" si="0"/>
        <v>2185.5673832980883</v>
      </c>
      <c r="AP3" s="205">
        <f t="shared" si="0"/>
        <v>2185.5673832980883</v>
      </c>
      <c r="AQ3" s="205">
        <f t="shared" si="0"/>
        <v>2185.5673832980883</v>
      </c>
      <c r="AR3" s="205">
        <f t="shared" si="0"/>
        <v>2185.5673832980883</v>
      </c>
      <c r="AS3" s="205">
        <f t="shared" si="0"/>
        <v>2185.5673832980883</v>
      </c>
      <c r="AT3" s="205">
        <f t="shared" si="0"/>
        <v>2185.5673832980883</v>
      </c>
      <c r="AU3" s="205">
        <f t="shared" si="0"/>
        <v>2185.5673832980883</v>
      </c>
      <c r="AV3" s="205">
        <f t="shared" si="0"/>
        <v>2185.5673832980883</v>
      </c>
      <c r="AW3" s="205">
        <f t="shared" si="0"/>
        <v>2185.5673832980883</v>
      </c>
      <c r="AX3" s="205">
        <f t="shared" ref="AX3:BZ10" si="1">IF(AX$2&lt;=($B$2+$C$2+$D$2),IF(AX$2&lt;=($B$2+$C$2),IF(AX$2&lt;=$B$2,$B3,$C3),$D3),$E3)</f>
        <v>2185.5673832980883</v>
      </c>
      <c r="AY3" s="205">
        <f t="shared" si="1"/>
        <v>2185.5673832980883</v>
      </c>
      <c r="AZ3" s="205">
        <f t="shared" si="1"/>
        <v>2185.5673832980883</v>
      </c>
      <c r="BA3" s="205">
        <f t="shared" si="1"/>
        <v>2185.5673832980883</v>
      </c>
      <c r="BB3" s="205">
        <f t="shared" si="1"/>
        <v>2185.5673832980883</v>
      </c>
      <c r="BC3" s="205">
        <f t="shared" si="1"/>
        <v>5083.4513054368035</v>
      </c>
      <c r="BD3" s="205">
        <f t="shared" si="1"/>
        <v>5083.4513054368035</v>
      </c>
      <c r="BE3" s="205">
        <f t="shared" si="1"/>
        <v>5083.4513054368035</v>
      </c>
      <c r="BF3" s="205">
        <f t="shared" si="1"/>
        <v>5083.4513054368035</v>
      </c>
      <c r="BG3" s="205">
        <f t="shared" si="1"/>
        <v>5083.4513054368035</v>
      </c>
      <c r="BH3" s="205">
        <f t="shared" si="1"/>
        <v>5083.4513054368035</v>
      </c>
      <c r="BI3" s="205">
        <f t="shared" si="1"/>
        <v>5083.4513054368035</v>
      </c>
      <c r="BJ3" s="205">
        <f t="shared" si="1"/>
        <v>5083.4513054368035</v>
      </c>
      <c r="BK3" s="205">
        <f t="shared" si="1"/>
        <v>5083.4513054368035</v>
      </c>
      <c r="BL3" s="205">
        <f t="shared" si="1"/>
        <v>5083.4513054368035</v>
      </c>
      <c r="BM3" s="205">
        <f t="shared" si="1"/>
        <v>5083.4513054368035</v>
      </c>
      <c r="BN3" s="205">
        <f t="shared" si="1"/>
        <v>5083.4513054368035</v>
      </c>
      <c r="BO3" s="205">
        <f t="shared" si="1"/>
        <v>5083.4513054368035</v>
      </c>
      <c r="BP3" s="205">
        <f t="shared" si="1"/>
        <v>5083.4513054368035</v>
      </c>
      <c r="BQ3" s="205">
        <f t="shared" si="1"/>
        <v>5083.4513054368035</v>
      </c>
      <c r="BR3" s="205">
        <f t="shared" si="1"/>
        <v>5083.4513054368035</v>
      </c>
      <c r="BS3" s="205">
        <f t="shared" si="1"/>
        <v>5083.4513054368035</v>
      </c>
      <c r="BT3" s="205">
        <f t="shared" si="1"/>
        <v>5083.4513054368035</v>
      </c>
      <c r="BU3" s="205">
        <f t="shared" si="1"/>
        <v>5083.4513054368035</v>
      </c>
      <c r="BV3" s="205">
        <f t="shared" si="1"/>
        <v>5083.4513054368035</v>
      </c>
      <c r="BW3" s="205">
        <f t="shared" si="1"/>
        <v>5083.4513054368035</v>
      </c>
      <c r="BX3" s="205">
        <f t="shared" si="1"/>
        <v>5083.4513054368035</v>
      </c>
      <c r="BY3" s="205">
        <f t="shared" si="1"/>
        <v>5083.4513054368035</v>
      </c>
      <c r="BZ3" s="205">
        <f t="shared" si="1"/>
        <v>5083.4513054368035</v>
      </c>
      <c r="CA3" s="205">
        <f t="shared" ref="CA3:CR15" si="2">IF(CA$2&lt;=($B$2+$C$2+$D$2),IF(CA$2&lt;=($B$2+$C$2),IF(CA$2&lt;=$B$2,$B3,$C3),$D3),$E3)</f>
        <v>5083.4513054368035</v>
      </c>
      <c r="CB3" s="205">
        <f t="shared" si="2"/>
        <v>5083.4513054368035</v>
      </c>
      <c r="CC3" s="205">
        <f t="shared" si="2"/>
        <v>5083.4513054368035</v>
      </c>
      <c r="CD3" s="205">
        <f t="shared" si="2"/>
        <v>5083.4513054368035</v>
      </c>
      <c r="CE3" s="205">
        <f t="shared" si="2"/>
        <v>5083.4513054368035</v>
      </c>
      <c r="CF3" s="205">
        <f t="shared" si="2"/>
        <v>5083.4513054368035</v>
      </c>
      <c r="CG3" s="205">
        <f t="shared" si="2"/>
        <v>5083.4513054368035</v>
      </c>
      <c r="CH3" s="205">
        <f t="shared" si="2"/>
        <v>5083.4513054368035</v>
      </c>
      <c r="CI3" s="205">
        <f t="shared" si="2"/>
        <v>5083.4513054368035</v>
      </c>
      <c r="CJ3" s="205">
        <f t="shared" si="2"/>
        <v>5083.4513054368035</v>
      </c>
      <c r="CK3" s="205">
        <f t="shared" si="2"/>
        <v>5083.4513054368035</v>
      </c>
      <c r="CL3" s="205">
        <f t="shared" si="2"/>
        <v>5083.4513054368035</v>
      </c>
      <c r="CM3" s="205">
        <f t="shared" si="2"/>
        <v>5083.4513054368035</v>
      </c>
      <c r="CN3" s="205">
        <f t="shared" si="2"/>
        <v>5083.4513054368035</v>
      </c>
      <c r="CO3" s="205">
        <f t="shared" si="2"/>
        <v>5083.4513054368035</v>
      </c>
      <c r="CP3" s="205">
        <f t="shared" si="2"/>
        <v>5083.4513054368035</v>
      </c>
      <c r="CQ3" s="205">
        <f t="shared" si="2"/>
        <v>5083.4513054368035</v>
      </c>
      <c r="CR3" s="205">
        <f t="shared" si="2"/>
        <v>5083.4513054368035</v>
      </c>
      <c r="CS3" s="205">
        <f t="shared" ref="CS3:DA15" si="3">IF(CS$2&lt;=($B$2+$C$2+$D$2),IF(CS$2&lt;=($B$2+$C$2),IF(CS$2&lt;=$B$2,$B3,$C3),$D3),$E3)</f>
        <v>5083.4513054368035</v>
      </c>
      <c r="CT3" s="205">
        <f t="shared" si="3"/>
        <v>5083.4513054368035</v>
      </c>
      <c r="CU3" s="205">
        <f t="shared" si="3"/>
        <v>5083.4513054368035</v>
      </c>
      <c r="CV3" s="205">
        <f t="shared" si="3"/>
        <v>5083.4513054368035</v>
      </c>
      <c r="CW3" s="205">
        <f t="shared" si="3"/>
        <v>5083.4513054368035</v>
      </c>
      <c r="CX3" s="205">
        <f t="shared" si="3"/>
        <v>5083.4513054368035</v>
      </c>
      <c r="CY3" s="205">
        <f t="shared" si="3"/>
        <v>5083.4513054368035</v>
      </c>
      <c r="CZ3" s="205">
        <f t="shared" si="3"/>
        <v>5083.4513054368035</v>
      </c>
      <c r="DA3" s="205">
        <f t="shared" si="3"/>
        <v>5083.4513054368035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224.64246776726873</v>
      </c>
      <c r="E4" s="204">
        <f>Income!E73</f>
        <v>24530.957480185745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24530.957480185745</v>
      </c>
      <c r="BD4" s="205">
        <f t="shared" si="1"/>
        <v>24530.957480185745</v>
      </c>
      <c r="BE4" s="205">
        <f t="shared" si="1"/>
        <v>24530.957480185745</v>
      </c>
      <c r="BF4" s="205">
        <f t="shared" si="1"/>
        <v>24530.957480185745</v>
      </c>
      <c r="BG4" s="205">
        <f t="shared" si="1"/>
        <v>24530.957480185745</v>
      </c>
      <c r="BH4" s="205">
        <f t="shared" si="1"/>
        <v>24530.957480185745</v>
      </c>
      <c r="BI4" s="205">
        <f t="shared" si="1"/>
        <v>24530.957480185745</v>
      </c>
      <c r="BJ4" s="205">
        <f t="shared" si="1"/>
        <v>24530.957480185745</v>
      </c>
      <c r="BK4" s="205">
        <f t="shared" si="1"/>
        <v>24530.957480185745</v>
      </c>
      <c r="BL4" s="205">
        <f t="shared" si="1"/>
        <v>24530.957480185745</v>
      </c>
      <c r="BM4" s="205">
        <f t="shared" si="1"/>
        <v>24530.957480185745</v>
      </c>
      <c r="BN4" s="205">
        <f t="shared" si="1"/>
        <v>24530.957480185745</v>
      </c>
      <c r="BO4" s="205">
        <f t="shared" si="1"/>
        <v>24530.957480185745</v>
      </c>
      <c r="BP4" s="205">
        <f t="shared" si="1"/>
        <v>24530.957480185745</v>
      </c>
      <c r="BQ4" s="205">
        <f t="shared" si="1"/>
        <v>24530.957480185745</v>
      </c>
      <c r="BR4" s="205">
        <f t="shared" si="1"/>
        <v>24530.957480185745</v>
      </c>
      <c r="BS4" s="205">
        <f t="shared" si="1"/>
        <v>24530.957480185745</v>
      </c>
      <c r="BT4" s="205">
        <f t="shared" si="1"/>
        <v>24530.957480185745</v>
      </c>
      <c r="BU4" s="205">
        <f t="shared" si="1"/>
        <v>24530.957480185745</v>
      </c>
      <c r="BV4" s="205">
        <f t="shared" si="1"/>
        <v>24530.957480185745</v>
      </c>
      <c r="BW4" s="205">
        <f t="shared" si="1"/>
        <v>24530.957480185745</v>
      </c>
      <c r="BX4" s="205">
        <f t="shared" si="1"/>
        <v>24530.957480185745</v>
      </c>
      <c r="BY4" s="205">
        <f t="shared" si="1"/>
        <v>24530.957480185745</v>
      </c>
      <c r="BZ4" s="205">
        <f t="shared" si="1"/>
        <v>24530.957480185745</v>
      </c>
      <c r="CA4" s="205">
        <f t="shared" si="2"/>
        <v>24530.957480185745</v>
      </c>
      <c r="CB4" s="205">
        <f t="shared" si="2"/>
        <v>24530.957480185745</v>
      </c>
      <c r="CC4" s="205">
        <f t="shared" si="2"/>
        <v>24530.957480185745</v>
      </c>
      <c r="CD4" s="205">
        <f t="shared" si="2"/>
        <v>24530.957480185745</v>
      </c>
      <c r="CE4" s="205">
        <f t="shared" si="2"/>
        <v>24530.957480185745</v>
      </c>
      <c r="CF4" s="205">
        <f t="shared" si="2"/>
        <v>24530.957480185745</v>
      </c>
      <c r="CG4" s="205">
        <f t="shared" si="2"/>
        <v>24530.957480185745</v>
      </c>
      <c r="CH4" s="205">
        <f t="shared" si="2"/>
        <v>24530.957480185745</v>
      </c>
      <c r="CI4" s="205">
        <f t="shared" si="2"/>
        <v>24530.957480185745</v>
      </c>
      <c r="CJ4" s="205">
        <f t="shared" si="2"/>
        <v>24530.957480185745</v>
      </c>
      <c r="CK4" s="205">
        <f t="shared" si="2"/>
        <v>24530.957480185745</v>
      </c>
      <c r="CL4" s="205">
        <f t="shared" si="2"/>
        <v>24530.957480185745</v>
      </c>
      <c r="CM4" s="205">
        <f t="shared" si="2"/>
        <v>24530.957480185745</v>
      </c>
      <c r="CN4" s="205">
        <f t="shared" si="2"/>
        <v>24530.957480185745</v>
      </c>
      <c r="CO4" s="205">
        <f t="shared" si="2"/>
        <v>24530.957480185745</v>
      </c>
      <c r="CP4" s="205">
        <f t="shared" si="2"/>
        <v>24530.957480185745</v>
      </c>
      <c r="CQ4" s="205">
        <f t="shared" si="2"/>
        <v>24530.957480185745</v>
      </c>
      <c r="CR4" s="205">
        <f t="shared" si="2"/>
        <v>24530.957480185745</v>
      </c>
      <c r="CS4" s="205">
        <f t="shared" si="3"/>
        <v>24530.957480185745</v>
      </c>
      <c r="CT4" s="205">
        <f t="shared" si="3"/>
        <v>24530.957480185745</v>
      </c>
      <c r="CU4" s="205">
        <f t="shared" si="3"/>
        <v>24530.957480185745</v>
      </c>
      <c r="CV4" s="205">
        <f t="shared" si="3"/>
        <v>24530.957480185745</v>
      </c>
      <c r="CW4" s="205">
        <f t="shared" si="3"/>
        <v>24530.957480185745</v>
      </c>
      <c r="CX4" s="205">
        <f t="shared" si="3"/>
        <v>24530.957480185745</v>
      </c>
      <c r="CY4" s="205">
        <f t="shared" si="3"/>
        <v>24530.957480185745</v>
      </c>
      <c r="CZ4" s="205">
        <f t="shared" si="3"/>
        <v>24530.957480185745</v>
      </c>
      <c r="DA4" s="205">
        <f t="shared" si="3"/>
        <v>24530.957480185745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139.0849840203409</v>
      </c>
      <c r="D5" s="204">
        <f>Income!D74</f>
        <v>1520.2788092411877</v>
      </c>
      <c r="E5" s="204">
        <f>Income!E74</f>
        <v>2587.8631730217799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2587.8631730217799</v>
      </c>
      <c r="BD5" s="205">
        <f t="shared" si="1"/>
        <v>2587.8631730217799</v>
      </c>
      <c r="BE5" s="205">
        <f t="shared" si="1"/>
        <v>2587.8631730217799</v>
      </c>
      <c r="BF5" s="205">
        <f t="shared" si="1"/>
        <v>2587.8631730217799</v>
      </c>
      <c r="BG5" s="205">
        <f t="shared" si="1"/>
        <v>2587.8631730217799</v>
      </c>
      <c r="BH5" s="205">
        <f t="shared" si="1"/>
        <v>2587.8631730217799</v>
      </c>
      <c r="BI5" s="205">
        <f t="shared" si="1"/>
        <v>2587.8631730217799</v>
      </c>
      <c r="BJ5" s="205">
        <f t="shared" si="1"/>
        <v>2587.8631730217799</v>
      </c>
      <c r="BK5" s="205">
        <f t="shared" si="1"/>
        <v>2587.8631730217799</v>
      </c>
      <c r="BL5" s="205">
        <f t="shared" si="1"/>
        <v>2587.8631730217799</v>
      </c>
      <c r="BM5" s="205">
        <f t="shared" si="1"/>
        <v>2587.8631730217799</v>
      </c>
      <c r="BN5" s="205">
        <f t="shared" si="1"/>
        <v>2587.8631730217799</v>
      </c>
      <c r="BO5" s="205">
        <f t="shared" si="1"/>
        <v>2587.8631730217799</v>
      </c>
      <c r="BP5" s="205">
        <f t="shared" si="1"/>
        <v>2587.8631730217799</v>
      </c>
      <c r="BQ5" s="205">
        <f t="shared" si="1"/>
        <v>2587.8631730217799</v>
      </c>
      <c r="BR5" s="205">
        <f t="shared" si="1"/>
        <v>2587.8631730217799</v>
      </c>
      <c r="BS5" s="205">
        <f t="shared" si="1"/>
        <v>2587.8631730217799</v>
      </c>
      <c r="BT5" s="205">
        <f t="shared" si="1"/>
        <v>2587.8631730217799</v>
      </c>
      <c r="BU5" s="205">
        <f t="shared" si="1"/>
        <v>2587.8631730217799</v>
      </c>
      <c r="BV5" s="205">
        <f t="shared" si="1"/>
        <v>2587.8631730217799</v>
      </c>
      <c r="BW5" s="205">
        <f t="shared" si="1"/>
        <v>2587.8631730217799</v>
      </c>
      <c r="BX5" s="205">
        <f t="shared" si="1"/>
        <v>2587.8631730217799</v>
      </c>
      <c r="BY5" s="205">
        <f t="shared" si="1"/>
        <v>2587.8631730217799</v>
      </c>
      <c r="BZ5" s="205">
        <f t="shared" si="1"/>
        <v>2587.8631730217799</v>
      </c>
      <c r="CA5" s="205">
        <f t="shared" si="2"/>
        <v>2587.8631730217799</v>
      </c>
      <c r="CB5" s="205">
        <f t="shared" si="2"/>
        <v>2587.8631730217799</v>
      </c>
      <c r="CC5" s="205">
        <f t="shared" si="2"/>
        <v>2587.8631730217799</v>
      </c>
      <c r="CD5" s="205">
        <f t="shared" si="2"/>
        <v>2587.8631730217799</v>
      </c>
      <c r="CE5" s="205">
        <f t="shared" si="2"/>
        <v>2587.8631730217799</v>
      </c>
      <c r="CF5" s="205">
        <f t="shared" si="2"/>
        <v>2587.8631730217799</v>
      </c>
      <c r="CG5" s="205">
        <f t="shared" si="2"/>
        <v>2587.8631730217799</v>
      </c>
      <c r="CH5" s="205">
        <f t="shared" si="2"/>
        <v>2587.8631730217799</v>
      </c>
      <c r="CI5" s="205">
        <f t="shared" si="2"/>
        <v>2587.8631730217799</v>
      </c>
      <c r="CJ5" s="205">
        <f t="shared" si="2"/>
        <v>2587.8631730217799</v>
      </c>
      <c r="CK5" s="205">
        <f t="shared" si="2"/>
        <v>2587.8631730217799</v>
      </c>
      <c r="CL5" s="205">
        <f t="shared" si="2"/>
        <v>2587.8631730217799</v>
      </c>
      <c r="CM5" s="205">
        <f t="shared" si="2"/>
        <v>2587.8631730217799</v>
      </c>
      <c r="CN5" s="205">
        <f t="shared" si="2"/>
        <v>2587.8631730217799</v>
      </c>
      <c r="CO5" s="205">
        <f t="shared" si="2"/>
        <v>2587.8631730217799</v>
      </c>
      <c r="CP5" s="205">
        <f t="shared" si="2"/>
        <v>2587.8631730217799</v>
      </c>
      <c r="CQ5" s="205">
        <f t="shared" si="2"/>
        <v>2587.8631730217799</v>
      </c>
      <c r="CR5" s="205">
        <f t="shared" si="2"/>
        <v>2587.8631730217799</v>
      </c>
      <c r="CS5" s="205">
        <f t="shared" si="3"/>
        <v>2587.8631730217799</v>
      </c>
      <c r="CT5" s="205">
        <f t="shared" si="3"/>
        <v>2587.8631730217799</v>
      </c>
      <c r="CU5" s="205">
        <f t="shared" si="3"/>
        <v>2587.8631730217799</v>
      </c>
      <c r="CV5" s="205">
        <f t="shared" si="3"/>
        <v>2587.8631730217799</v>
      </c>
      <c r="CW5" s="205">
        <f t="shared" si="3"/>
        <v>2587.8631730217799</v>
      </c>
      <c r="CX5" s="205">
        <f t="shared" si="3"/>
        <v>2587.8631730217799</v>
      </c>
      <c r="CY5" s="205">
        <f t="shared" si="3"/>
        <v>2587.8631730217799</v>
      </c>
      <c r="CZ5" s="205">
        <f t="shared" si="3"/>
        <v>2587.8631730217799</v>
      </c>
      <c r="DA5" s="205">
        <f t="shared" si="3"/>
        <v>2587.8631730217799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950.9864468814377</v>
      </c>
      <c r="C7" s="204">
        <f>Income!C76</f>
        <v>4190.330832085453</v>
      </c>
      <c r="D7" s="204">
        <f>Income!D76</f>
        <v>12729.739840145228</v>
      </c>
      <c r="E7" s="204">
        <f>Income!E76</f>
        <v>32537.215031411197</v>
      </c>
      <c r="F7" s="205">
        <f t="shared" si="4"/>
        <v>950.9864468814377</v>
      </c>
      <c r="G7" s="205">
        <f t="shared" si="0"/>
        <v>950.9864468814377</v>
      </c>
      <c r="H7" s="205">
        <f t="shared" si="0"/>
        <v>950.9864468814377</v>
      </c>
      <c r="I7" s="205">
        <f t="shared" si="0"/>
        <v>950.9864468814377</v>
      </c>
      <c r="J7" s="205">
        <f t="shared" si="0"/>
        <v>950.9864468814377</v>
      </c>
      <c r="K7" s="205">
        <f t="shared" si="0"/>
        <v>950.9864468814377</v>
      </c>
      <c r="L7" s="205">
        <f t="shared" si="0"/>
        <v>950.9864468814377</v>
      </c>
      <c r="M7" s="205">
        <f t="shared" si="0"/>
        <v>950.9864468814377</v>
      </c>
      <c r="N7" s="205">
        <f t="shared" si="0"/>
        <v>950.9864468814377</v>
      </c>
      <c r="O7" s="205">
        <f t="shared" si="0"/>
        <v>950.9864468814377</v>
      </c>
      <c r="P7" s="205">
        <f t="shared" si="0"/>
        <v>950.9864468814377</v>
      </c>
      <c r="Q7" s="205">
        <f t="shared" si="0"/>
        <v>950.9864468814377</v>
      </c>
      <c r="R7" s="205">
        <f t="shared" si="0"/>
        <v>950.9864468814377</v>
      </c>
      <c r="S7" s="205">
        <f t="shared" si="0"/>
        <v>950.9864468814377</v>
      </c>
      <c r="T7" s="205">
        <f t="shared" si="0"/>
        <v>950.9864468814377</v>
      </c>
      <c r="U7" s="205">
        <f t="shared" si="0"/>
        <v>950.9864468814377</v>
      </c>
      <c r="V7" s="205">
        <f t="shared" si="0"/>
        <v>950.9864468814377</v>
      </c>
      <c r="W7" s="205">
        <f t="shared" si="0"/>
        <v>950.9864468814377</v>
      </c>
      <c r="X7" s="205">
        <f t="shared" si="0"/>
        <v>950.9864468814377</v>
      </c>
      <c r="Y7" s="205">
        <f t="shared" si="0"/>
        <v>950.9864468814377</v>
      </c>
      <c r="Z7" s="205">
        <f t="shared" si="0"/>
        <v>950.9864468814377</v>
      </c>
      <c r="AA7" s="205">
        <f t="shared" si="0"/>
        <v>950.9864468814377</v>
      </c>
      <c r="AB7" s="205">
        <f t="shared" si="0"/>
        <v>950.9864468814377</v>
      </c>
      <c r="AC7" s="205">
        <f t="shared" si="0"/>
        <v>950.9864468814377</v>
      </c>
      <c r="AD7" s="205">
        <f t="shared" si="0"/>
        <v>950.9864468814377</v>
      </c>
      <c r="AE7" s="205">
        <f t="shared" si="0"/>
        <v>950.9864468814377</v>
      </c>
      <c r="AF7" s="205">
        <f t="shared" si="0"/>
        <v>950.9864468814377</v>
      </c>
      <c r="AG7" s="205">
        <f t="shared" si="0"/>
        <v>950.9864468814377</v>
      </c>
      <c r="AH7" s="205">
        <f t="shared" si="0"/>
        <v>950.9864468814377</v>
      </c>
      <c r="AI7" s="205">
        <f t="shared" si="0"/>
        <v>950.9864468814377</v>
      </c>
      <c r="AJ7" s="205">
        <f t="shared" si="0"/>
        <v>950.9864468814377</v>
      </c>
      <c r="AK7" s="205">
        <f t="shared" si="0"/>
        <v>950.9864468814377</v>
      </c>
      <c r="AL7" s="205">
        <f t="shared" si="0"/>
        <v>950.9864468814377</v>
      </c>
      <c r="AM7" s="205">
        <f t="shared" si="0"/>
        <v>950.9864468814377</v>
      </c>
      <c r="AN7" s="205">
        <f t="shared" si="0"/>
        <v>950.9864468814377</v>
      </c>
      <c r="AO7" s="205">
        <f t="shared" si="0"/>
        <v>950.9864468814377</v>
      </c>
      <c r="AP7" s="205">
        <f t="shared" si="0"/>
        <v>950.9864468814377</v>
      </c>
      <c r="AQ7" s="205">
        <f t="shared" si="0"/>
        <v>950.9864468814377</v>
      </c>
      <c r="AR7" s="205">
        <f t="shared" si="0"/>
        <v>950.9864468814377</v>
      </c>
      <c r="AS7" s="205">
        <f t="shared" si="0"/>
        <v>950.9864468814377</v>
      </c>
      <c r="AT7" s="205">
        <f t="shared" si="0"/>
        <v>950.9864468814377</v>
      </c>
      <c r="AU7" s="205">
        <f t="shared" ref="AU7:BJ8" si="5">IF(AU$2&lt;=($B$2+$C$2+$D$2),IF(AU$2&lt;=($B$2+$C$2),IF(AU$2&lt;=$B$2,$B7,$C7),$D7),$E7)</f>
        <v>950.9864468814377</v>
      </c>
      <c r="AV7" s="205">
        <f t="shared" si="5"/>
        <v>950.9864468814377</v>
      </c>
      <c r="AW7" s="205">
        <f t="shared" si="5"/>
        <v>950.9864468814377</v>
      </c>
      <c r="AX7" s="205">
        <f t="shared" si="5"/>
        <v>950.9864468814377</v>
      </c>
      <c r="AY7" s="205">
        <f t="shared" si="5"/>
        <v>950.9864468814377</v>
      </c>
      <c r="AZ7" s="205">
        <f t="shared" si="5"/>
        <v>950.9864468814377</v>
      </c>
      <c r="BA7" s="205">
        <f t="shared" si="5"/>
        <v>950.9864468814377</v>
      </c>
      <c r="BB7" s="205">
        <f t="shared" si="5"/>
        <v>950.9864468814377</v>
      </c>
      <c r="BC7" s="205">
        <f t="shared" si="5"/>
        <v>32537.215031411197</v>
      </c>
      <c r="BD7" s="205">
        <f t="shared" si="5"/>
        <v>32537.215031411197</v>
      </c>
      <c r="BE7" s="205">
        <f t="shared" si="5"/>
        <v>32537.215031411197</v>
      </c>
      <c r="BF7" s="205">
        <f t="shared" si="5"/>
        <v>32537.215031411197</v>
      </c>
      <c r="BG7" s="205">
        <f t="shared" si="5"/>
        <v>32537.215031411197</v>
      </c>
      <c r="BH7" s="205">
        <f t="shared" si="5"/>
        <v>32537.215031411197</v>
      </c>
      <c r="BI7" s="205">
        <f t="shared" si="5"/>
        <v>32537.215031411197</v>
      </c>
      <c r="BJ7" s="205">
        <f t="shared" si="5"/>
        <v>32537.215031411197</v>
      </c>
      <c r="BK7" s="205">
        <f t="shared" si="1"/>
        <v>32537.215031411197</v>
      </c>
      <c r="BL7" s="205">
        <f t="shared" si="1"/>
        <v>32537.215031411197</v>
      </c>
      <c r="BM7" s="205">
        <f t="shared" si="1"/>
        <v>32537.215031411197</v>
      </c>
      <c r="BN7" s="205">
        <f t="shared" si="1"/>
        <v>32537.215031411197</v>
      </c>
      <c r="BO7" s="205">
        <f t="shared" si="1"/>
        <v>32537.215031411197</v>
      </c>
      <c r="BP7" s="205">
        <f t="shared" si="1"/>
        <v>32537.215031411197</v>
      </c>
      <c r="BQ7" s="205">
        <f t="shared" si="1"/>
        <v>32537.215031411197</v>
      </c>
      <c r="BR7" s="205">
        <f t="shared" si="1"/>
        <v>32537.215031411197</v>
      </c>
      <c r="BS7" s="205">
        <f t="shared" si="1"/>
        <v>32537.215031411197</v>
      </c>
      <c r="BT7" s="205">
        <f t="shared" si="1"/>
        <v>32537.215031411197</v>
      </c>
      <c r="BU7" s="205">
        <f t="shared" si="1"/>
        <v>32537.215031411197</v>
      </c>
      <c r="BV7" s="205">
        <f t="shared" si="1"/>
        <v>32537.215031411197</v>
      </c>
      <c r="BW7" s="205">
        <f t="shared" si="1"/>
        <v>32537.215031411197</v>
      </c>
      <c r="BX7" s="205">
        <f t="shared" si="1"/>
        <v>32537.215031411197</v>
      </c>
      <c r="BY7" s="205">
        <f t="shared" si="1"/>
        <v>32537.215031411197</v>
      </c>
      <c r="BZ7" s="205">
        <f t="shared" si="1"/>
        <v>32537.215031411197</v>
      </c>
      <c r="CA7" s="205">
        <f t="shared" si="2"/>
        <v>32537.215031411197</v>
      </c>
      <c r="CB7" s="205">
        <f t="shared" si="2"/>
        <v>32537.215031411197</v>
      </c>
      <c r="CC7" s="205">
        <f t="shared" si="2"/>
        <v>32537.215031411197</v>
      </c>
      <c r="CD7" s="205">
        <f t="shared" si="2"/>
        <v>32537.215031411197</v>
      </c>
      <c r="CE7" s="205">
        <f t="shared" si="2"/>
        <v>32537.215031411197</v>
      </c>
      <c r="CF7" s="205">
        <f t="shared" si="2"/>
        <v>32537.215031411197</v>
      </c>
      <c r="CG7" s="205">
        <f t="shared" si="2"/>
        <v>32537.215031411197</v>
      </c>
      <c r="CH7" s="205">
        <f t="shared" si="2"/>
        <v>32537.215031411197</v>
      </c>
      <c r="CI7" s="205">
        <f t="shared" si="2"/>
        <v>32537.215031411197</v>
      </c>
      <c r="CJ7" s="205">
        <f t="shared" si="2"/>
        <v>32537.215031411197</v>
      </c>
      <c r="CK7" s="205">
        <f t="shared" si="2"/>
        <v>32537.215031411197</v>
      </c>
      <c r="CL7" s="205">
        <f t="shared" si="2"/>
        <v>32537.215031411197</v>
      </c>
      <c r="CM7" s="205">
        <f t="shared" si="2"/>
        <v>32537.215031411197</v>
      </c>
      <c r="CN7" s="205">
        <f t="shared" si="2"/>
        <v>32537.215031411197</v>
      </c>
      <c r="CO7" s="205">
        <f t="shared" si="2"/>
        <v>32537.215031411197</v>
      </c>
      <c r="CP7" s="205">
        <f t="shared" si="2"/>
        <v>32537.215031411197</v>
      </c>
      <c r="CQ7" s="205">
        <f t="shared" si="2"/>
        <v>32537.215031411197</v>
      </c>
      <c r="CR7" s="205">
        <f t="shared" si="2"/>
        <v>32537.215031411197</v>
      </c>
      <c r="CS7" s="205">
        <f t="shared" si="3"/>
        <v>32537.215031411197</v>
      </c>
      <c r="CT7" s="205">
        <f t="shared" si="3"/>
        <v>32537.215031411197</v>
      </c>
      <c r="CU7" s="205">
        <f t="shared" si="3"/>
        <v>32537.215031411197</v>
      </c>
      <c r="CV7" s="205">
        <f t="shared" si="3"/>
        <v>32537.215031411197</v>
      </c>
      <c r="CW7" s="205">
        <f t="shared" si="3"/>
        <v>32537.215031411197</v>
      </c>
      <c r="CX7" s="205">
        <f t="shared" si="3"/>
        <v>32537.215031411197</v>
      </c>
      <c r="CY7" s="205">
        <f t="shared" si="3"/>
        <v>32537.215031411197</v>
      </c>
      <c r="CZ7" s="205">
        <f t="shared" si="3"/>
        <v>32537.215031411197</v>
      </c>
      <c r="DA7" s="205">
        <f t="shared" si="3"/>
        <v>32537.215031411197</v>
      </c>
      <c r="DB7" s="205"/>
    </row>
    <row r="8" spans="1:106">
      <c r="A8" s="202" t="str">
        <f>Income!A77</f>
        <v>Wild foods consumed and sold</v>
      </c>
      <c r="B8" s="204">
        <f>Income!B77</f>
        <v>958.47452914034659</v>
      </c>
      <c r="C8" s="204">
        <f>Income!C77</f>
        <v>958.47452914034659</v>
      </c>
      <c r="D8" s="204">
        <f>Income!D77</f>
        <v>0</v>
      </c>
      <c r="E8" s="204">
        <f>Income!E77</f>
        <v>0</v>
      </c>
      <c r="F8" s="205">
        <f t="shared" si="4"/>
        <v>958.47452914034659</v>
      </c>
      <c r="G8" s="205">
        <f t="shared" si="4"/>
        <v>958.47452914034659</v>
      </c>
      <c r="H8" s="205">
        <f t="shared" si="4"/>
        <v>958.47452914034659</v>
      </c>
      <c r="I8" s="205">
        <f t="shared" si="4"/>
        <v>958.47452914034659</v>
      </c>
      <c r="J8" s="205">
        <f t="shared" si="4"/>
        <v>958.47452914034659</v>
      </c>
      <c r="K8" s="205">
        <f t="shared" si="4"/>
        <v>958.47452914034659</v>
      </c>
      <c r="L8" s="205">
        <f t="shared" si="4"/>
        <v>958.47452914034659</v>
      </c>
      <c r="M8" s="205">
        <f t="shared" si="4"/>
        <v>958.47452914034659</v>
      </c>
      <c r="N8" s="205">
        <f t="shared" si="4"/>
        <v>958.47452914034659</v>
      </c>
      <c r="O8" s="205">
        <f t="shared" si="4"/>
        <v>958.47452914034659</v>
      </c>
      <c r="P8" s="205">
        <f t="shared" si="4"/>
        <v>958.47452914034659</v>
      </c>
      <c r="Q8" s="205">
        <f t="shared" si="4"/>
        <v>958.47452914034659</v>
      </c>
      <c r="R8" s="205">
        <f t="shared" si="4"/>
        <v>958.47452914034659</v>
      </c>
      <c r="S8" s="205">
        <f t="shared" si="4"/>
        <v>958.47452914034659</v>
      </c>
      <c r="T8" s="205">
        <f t="shared" si="4"/>
        <v>958.47452914034659</v>
      </c>
      <c r="U8" s="205">
        <f t="shared" si="4"/>
        <v>958.47452914034659</v>
      </c>
      <c r="V8" s="205">
        <f t="shared" ref="V8:AK18" si="6">IF(V$2&lt;=($B$2+$C$2+$D$2),IF(V$2&lt;=($B$2+$C$2),IF(V$2&lt;=$B$2,$B8,$C8),$D8),$E8)</f>
        <v>958.47452914034659</v>
      </c>
      <c r="W8" s="205">
        <f t="shared" si="6"/>
        <v>958.47452914034659</v>
      </c>
      <c r="X8" s="205">
        <f t="shared" si="6"/>
        <v>958.47452914034659</v>
      </c>
      <c r="Y8" s="205">
        <f t="shared" si="6"/>
        <v>958.47452914034659</v>
      </c>
      <c r="Z8" s="205">
        <f t="shared" si="6"/>
        <v>958.47452914034659</v>
      </c>
      <c r="AA8" s="205">
        <f t="shared" si="6"/>
        <v>958.47452914034659</v>
      </c>
      <c r="AB8" s="205">
        <f t="shared" si="6"/>
        <v>958.47452914034659</v>
      </c>
      <c r="AC8" s="205">
        <f t="shared" si="6"/>
        <v>958.47452914034659</v>
      </c>
      <c r="AD8" s="205">
        <f t="shared" si="6"/>
        <v>958.47452914034659</v>
      </c>
      <c r="AE8" s="205">
        <f t="shared" si="6"/>
        <v>958.47452914034659</v>
      </c>
      <c r="AF8" s="205">
        <f t="shared" si="6"/>
        <v>958.47452914034659</v>
      </c>
      <c r="AG8" s="205">
        <f t="shared" si="6"/>
        <v>958.47452914034659</v>
      </c>
      <c r="AH8" s="205">
        <f t="shared" si="6"/>
        <v>958.47452914034659</v>
      </c>
      <c r="AI8" s="205">
        <f t="shared" si="6"/>
        <v>958.47452914034659</v>
      </c>
      <c r="AJ8" s="205">
        <f t="shared" si="6"/>
        <v>958.47452914034659</v>
      </c>
      <c r="AK8" s="205">
        <f t="shared" si="6"/>
        <v>958.47452914034659</v>
      </c>
      <c r="AL8" s="205">
        <f t="shared" ref="AL8:BA18" si="7">IF(AL$2&lt;=($B$2+$C$2+$D$2),IF(AL$2&lt;=($B$2+$C$2),IF(AL$2&lt;=$B$2,$B8,$C8),$D8),$E8)</f>
        <v>958.47452914034659</v>
      </c>
      <c r="AM8" s="205">
        <f t="shared" si="7"/>
        <v>958.47452914034659</v>
      </c>
      <c r="AN8" s="205">
        <f t="shared" si="7"/>
        <v>958.47452914034659</v>
      </c>
      <c r="AO8" s="205">
        <f t="shared" si="7"/>
        <v>958.47452914034659</v>
      </c>
      <c r="AP8" s="205">
        <f t="shared" si="7"/>
        <v>958.47452914034659</v>
      </c>
      <c r="AQ8" s="205">
        <f t="shared" si="7"/>
        <v>958.47452914034659</v>
      </c>
      <c r="AR8" s="205">
        <f t="shared" si="7"/>
        <v>958.47452914034659</v>
      </c>
      <c r="AS8" s="205">
        <f t="shared" si="7"/>
        <v>958.47452914034659</v>
      </c>
      <c r="AT8" s="205">
        <f t="shared" si="7"/>
        <v>958.47452914034659</v>
      </c>
      <c r="AU8" s="205">
        <f t="shared" si="7"/>
        <v>958.47452914034659</v>
      </c>
      <c r="AV8" s="205">
        <f t="shared" si="7"/>
        <v>958.47452914034659</v>
      </c>
      <c r="AW8" s="205">
        <f t="shared" si="7"/>
        <v>958.47452914034659</v>
      </c>
      <c r="AX8" s="205">
        <f t="shared" si="7"/>
        <v>958.47452914034659</v>
      </c>
      <c r="AY8" s="205">
        <f t="shared" si="7"/>
        <v>958.47452914034659</v>
      </c>
      <c r="AZ8" s="205">
        <f t="shared" si="7"/>
        <v>958.47452914034659</v>
      </c>
      <c r="BA8" s="205">
        <f t="shared" si="7"/>
        <v>958.47452914034659</v>
      </c>
      <c r="BB8" s="205">
        <f t="shared" si="5"/>
        <v>958.47452914034659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9000.6748752085678</v>
      </c>
      <c r="C9" s="204">
        <f>Income!C78</f>
        <v>18046.278243970588</v>
      </c>
      <c r="D9" s="204">
        <f>Income!D78</f>
        <v>2860.4323765222593</v>
      </c>
      <c r="E9" s="204">
        <f>Income!E78</f>
        <v>0</v>
      </c>
      <c r="F9" s="205">
        <f t="shared" si="4"/>
        <v>9000.6748752085678</v>
      </c>
      <c r="G9" s="205">
        <f t="shared" si="4"/>
        <v>9000.6748752085678</v>
      </c>
      <c r="H9" s="205">
        <f t="shared" si="4"/>
        <v>9000.6748752085678</v>
      </c>
      <c r="I9" s="205">
        <f t="shared" si="4"/>
        <v>9000.6748752085678</v>
      </c>
      <c r="J9" s="205">
        <f t="shared" si="4"/>
        <v>9000.6748752085678</v>
      </c>
      <c r="K9" s="205">
        <f t="shared" si="4"/>
        <v>9000.6748752085678</v>
      </c>
      <c r="L9" s="205">
        <f t="shared" si="4"/>
        <v>9000.6748752085678</v>
      </c>
      <c r="M9" s="205">
        <f t="shared" si="4"/>
        <v>9000.6748752085678</v>
      </c>
      <c r="N9" s="205">
        <f t="shared" si="4"/>
        <v>9000.6748752085678</v>
      </c>
      <c r="O9" s="205">
        <f t="shared" si="4"/>
        <v>9000.6748752085678</v>
      </c>
      <c r="P9" s="205">
        <f t="shared" si="4"/>
        <v>9000.6748752085678</v>
      </c>
      <c r="Q9" s="205">
        <f t="shared" si="4"/>
        <v>9000.6748752085678</v>
      </c>
      <c r="R9" s="205">
        <f t="shared" si="4"/>
        <v>9000.6748752085678</v>
      </c>
      <c r="S9" s="205">
        <f t="shared" si="4"/>
        <v>9000.6748752085678</v>
      </c>
      <c r="T9" s="205">
        <f t="shared" si="4"/>
        <v>9000.6748752085678</v>
      </c>
      <c r="U9" s="205">
        <f t="shared" si="4"/>
        <v>9000.6748752085678</v>
      </c>
      <c r="V9" s="205">
        <f t="shared" si="6"/>
        <v>9000.6748752085678</v>
      </c>
      <c r="W9" s="205">
        <f t="shared" si="6"/>
        <v>9000.6748752085678</v>
      </c>
      <c r="X9" s="205">
        <f t="shared" si="6"/>
        <v>9000.6748752085678</v>
      </c>
      <c r="Y9" s="205">
        <f t="shared" si="6"/>
        <v>9000.6748752085678</v>
      </c>
      <c r="Z9" s="205">
        <f t="shared" si="6"/>
        <v>9000.6748752085678</v>
      </c>
      <c r="AA9" s="205">
        <f t="shared" si="6"/>
        <v>9000.6748752085678</v>
      </c>
      <c r="AB9" s="205">
        <f t="shared" si="6"/>
        <v>9000.6748752085678</v>
      </c>
      <c r="AC9" s="205">
        <f t="shared" si="6"/>
        <v>9000.6748752085678</v>
      </c>
      <c r="AD9" s="205">
        <f t="shared" si="6"/>
        <v>9000.6748752085678</v>
      </c>
      <c r="AE9" s="205">
        <f t="shared" si="6"/>
        <v>9000.6748752085678</v>
      </c>
      <c r="AF9" s="205">
        <f t="shared" si="6"/>
        <v>9000.6748752085678</v>
      </c>
      <c r="AG9" s="205">
        <f t="shared" si="6"/>
        <v>9000.6748752085678</v>
      </c>
      <c r="AH9" s="205">
        <f t="shared" si="6"/>
        <v>9000.6748752085678</v>
      </c>
      <c r="AI9" s="205">
        <f t="shared" si="6"/>
        <v>9000.6748752085678</v>
      </c>
      <c r="AJ9" s="205">
        <f t="shared" si="6"/>
        <v>9000.6748752085678</v>
      </c>
      <c r="AK9" s="205">
        <f t="shared" si="6"/>
        <v>9000.6748752085678</v>
      </c>
      <c r="AL9" s="205">
        <f t="shared" si="7"/>
        <v>9000.6748752085678</v>
      </c>
      <c r="AM9" s="205">
        <f t="shared" si="7"/>
        <v>9000.6748752085678</v>
      </c>
      <c r="AN9" s="205">
        <f t="shared" si="7"/>
        <v>9000.6748752085678</v>
      </c>
      <c r="AO9" s="205">
        <f t="shared" si="7"/>
        <v>9000.6748752085678</v>
      </c>
      <c r="AP9" s="205">
        <f t="shared" si="7"/>
        <v>9000.6748752085678</v>
      </c>
      <c r="AQ9" s="205">
        <f t="shared" si="7"/>
        <v>9000.6748752085678</v>
      </c>
      <c r="AR9" s="205">
        <f t="shared" si="7"/>
        <v>9000.6748752085678</v>
      </c>
      <c r="AS9" s="205">
        <f t="shared" si="7"/>
        <v>9000.6748752085678</v>
      </c>
      <c r="AT9" s="205">
        <f t="shared" si="7"/>
        <v>9000.6748752085678</v>
      </c>
      <c r="AU9" s="205">
        <f t="shared" si="7"/>
        <v>9000.6748752085678</v>
      </c>
      <c r="AV9" s="205">
        <f t="shared" si="7"/>
        <v>9000.6748752085678</v>
      </c>
      <c r="AW9" s="205">
        <f t="shared" si="7"/>
        <v>9000.6748752085678</v>
      </c>
      <c r="AX9" s="205">
        <f t="shared" si="1"/>
        <v>9000.6748752085678</v>
      </c>
      <c r="AY9" s="205">
        <f t="shared" si="1"/>
        <v>9000.6748752085678</v>
      </c>
      <c r="AZ9" s="205">
        <f t="shared" si="1"/>
        <v>9000.6748752085678</v>
      </c>
      <c r="BA9" s="205">
        <f t="shared" si="1"/>
        <v>9000.6748752085678</v>
      </c>
      <c r="BB9" s="205">
        <f t="shared" si="1"/>
        <v>9000.6748752085678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53914.192264144505</v>
      </c>
      <c r="E10" s="204">
        <f>Income!E79</f>
        <v>366616.50739618257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366616.50739618257</v>
      </c>
      <c r="BD10" s="205">
        <f t="shared" si="1"/>
        <v>366616.50739618257</v>
      </c>
      <c r="BE10" s="205">
        <f t="shared" si="1"/>
        <v>366616.50739618257</v>
      </c>
      <c r="BF10" s="205">
        <f t="shared" si="1"/>
        <v>366616.50739618257</v>
      </c>
      <c r="BG10" s="205">
        <f t="shared" si="1"/>
        <v>366616.50739618257</v>
      </c>
      <c r="BH10" s="205">
        <f t="shared" si="1"/>
        <v>366616.50739618257</v>
      </c>
      <c r="BI10" s="205">
        <f t="shared" si="1"/>
        <v>366616.50739618257</v>
      </c>
      <c r="BJ10" s="205">
        <f t="shared" si="1"/>
        <v>366616.50739618257</v>
      </c>
      <c r="BK10" s="205">
        <f t="shared" si="1"/>
        <v>366616.50739618257</v>
      </c>
      <c r="BL10" s="205">
        <f t="shared" si="1"/>
        <v>366616.50739618257</v>
      </c>
      <c r="BM10" s="205">
        <f t="shared" si="1"/>
        <v>366616.50739618257</v>
      </c>
      <c r="BN10" s="205">
        <f t="shared" si="1"/>
        <v>366616.50739618257</v>
      </c>
      <c r="BO10" s="205">
        <f t="shared" si="1"/>
        <v>366616.50739618257</v>
      </c>
      <c r="BP10" s="205">
        <f t="shared" si="1"/>
        <v>366616.50739618257</v>
      </c>
      <c r="BQ10" s="205">
        <f t="shared" si="1"/>
        <v>366616.50739618257</v>
      </c>
      <c r="BR10" s="205">
        <f t="shared" ref="AX10:BZ18" si="8">IF(BR$2&lt;=($B$2+$C$2+$D$2),IF(BR$2&lt;=($B$2+$C$2),IF(BR$2&lt;=$B$2,$B10,$C10),$D10),$E10)</f>
        <v>366616.50739618257</v>
      </c>
      <c r="BS10" s="205">
        <f t="shared" si="8"/>
        <v>366616.50739618257</v>
      </c>
      <c r="BT10" s="205">
        <f t="shared" si="8"/>
        <v>366616.50739618257</v>
      </c>
      <c r="BU10" s="205">
        <f t="shared" si="8"/>
        <v>366616.50739618257</v>
      </c>
      <c r="BV10" s="205">
        <f t="shared" si="8"/>
        <v>366616.50739618257</v>
      </c>
      <c r="BW10" s="205">
        <f t="shared" si="8"/>
        <v>366616.50739618257</v>
      </c>
      <c r="BX10" s="205">
        <f t="shared" si="8"/>
        <v>366616.50739618257</v>
      </c>
      <c r="BY10" s="205">
        <f t="shared" si="8"/>
        <v>366616.50739618257</v>
      </c>
      <c r="BZ10" s="205">
        <f t="shared" si="8"/>
        <v>366616.50739618257</v>
      </c>
      <c r="CA10" s="205">
        <f t="shared" si="2"/>
        <v>366616.50739618257</v>
      </c>
      <c r="CB10" s="205">
        <f t="shared" si="2"/>
        <v>366616.50739618257</v>
      </c>
      <c r="CC10" s="205">
        <f t="shared" si="2"/>
        <v>366616.50739618257</v>
      </c>
      <c r="CD10" s="205">
        <f t="shared" si="2"/>
        <v>366616.50739618257</v>
      </c>
      <c r="CE10" s="205">
        <f t="shared" si="2"/>
        <v>366616.50739618257</v>
      </c>
      <c r="CF10" s="205">
        <f t="shared" si="2"/>
        <v>366616.50739618257</v>
      </c>
      <c r="CG10" s="205">
        <f t="shared" si="2"/>
        <v>366616.50739618257</v>
      </c>
      <c r="CH10" s="205">
        <f t="shared" si="2"/>
        <v>366616.50739618257</v>
      </c>
      <c r="CI10" s="205">
        <f t="shared" si="2"/>
        <v>366616.50739618257</v>
      </c>
      <c r="CJ10" s="205">
        <f t="shared" si="2"/>
        <v>366616.50739618257</v>
      </c>
      <c r="CK10" s="205">
        <f t="shared" si="2"/>
        <v>366616.50739618257</v>
      </c>
      <c r="CL10" s="205">
        <f t="shared" si="2"/>
        <v>366616.50739618257</v>
      </c>
      <c r="CM10" s="205">
        <f t="shared" si="2"/>
        <v>366616.50739618257</v>
      </c>
      <c r="CN10" s="205">
        <f t="shared" si="2"/>
        <v>366616.50739618257</v>
      </c>
      <c r="CO10" s="205">
        <f t="shared" si="2"/>
        <v>366616.50739618257</v>
      </c>
      <c r="CP10" s="205">
        <f t="shared" si="2"/>
        <v>366616.50739618257</v>
      </c>
      <c r="CQ10" s="205">
        <f t="shared" si="2"/>
        <v>366616.50739618257</v>
      </c>
      <c r="CR10" s="205">
        <f t="shared" si="2"/>
        <v>366616.50739618257</v>
      </c>
      <c r="CS10" s="205">
        <f t="shared" si="3"/>
        <v>366616.50739618257</v>
      </c>
      <c r="CT10" s="205">
        <f t="shared" si="3"/>
        <v>366616.50739618257</v>
      </c>
      <c r="CU10" s="205">
        <f t="shared" si="3"/>
        <v>366616.50739618257</v>
      </c>
      <c r="CV10" s="205">
        <f t="shared" si="3"/>
        <v>366616.50739618257</v>
      </c>
      <c r="CW10" s="205">
        <f t="shared" si="3"/>
        <v>366616.50739618257</v>
      </c>
      <c r="CX10" s="205">
        <f t="shared" si="3"/>
        <v>366616.50739618257</v>
      </c>
      <c r="CY10" s="205">
        <f t="shared" si="3"/>
        <v>366616.50739618257</v>
      </c>
      <c r="CZ10" s="205">
        <f t="shared" si="3"/>
        <v>366616.50739618257</v>
      </c>
      <c r="DA10" s="205">
        <f t="shared" si="3"/>
        <v>366616.50739618257</v>
      </c>
      <c r="DB10" s="205"/>
    </row>
    <row r="11" spans="1:106">
      <c r="A11" s="202" t="str">
        <f>Income!A81</f>
        <v>Self - employment</v>
      </c>
      <c r="B11" s="204">
        <f>Income!B81</f>
        <v>5391.4192264144494</v>
      </c>
      <c r="C11" s="204">
        <f>Income!C81</f>
        <v>6140.2274523053457</v>
      </c>
      <c r="D11" s="204">
        <f>Income!D81</f>
        <v>5391.4192264144494</v>
      </c>
      <c r="E11" s="204">
        <f>Income!E81</f>
        <v>10782.838452828899</v>
      </c>
      <c r="F11" s="205">
        <f t="shared" si="4"/>
        <v>5391.4192264144494</v>
      </c>
      <c r="G11" s="205">
        <f t="shared" si="4"/>
        <v>5391.4192264144494</v>
      </c>
      <c r="H11" s="205">
        <f t="shared" si="4"/>
        <v>5391.4192264144494</v>
      </c>
      <c r="I11" s="205">
        <f t="shared" si="4"/>
        <v>5391.4192264144494</v>
      </c>
      <c r="J11" s="205">
        <f t="shared" si="4"/>
        <v>5391.4192264144494</v>
      </c>
      <c r="K11" s="205">
        <f t="shared" si="4"/>
        <v>5391.4192264144494</v>
      </c>
      <c r="L11" s="205">
        <f t="shared" si="4"/>
        <v>5391.4192264144494</v>
      </c>
      <c r="M11" s="205">
        <f t="shared" si="4"/>
        <v>5391.4192264144494</v>
      </c>
      <c r="N11" s="205">
        <f t="shared" si="4"/>
        <v>5391.4192264144494</v>
      </c>
      <c r="O11" s="205">
        <f t="shared" si="4"/>
        <v>5391.4192264144494</v>
      </c>
      <c r="P11" s="205">
        <f t="shared" si="4"/>
        <v>5391.4192264144494</v>
      </c>
      <c r="Q11" s="205">
        <f t="shared" si="4"/>
        <v>5391.4192264144494</v>
      </c>
      <c r="R11" s="205">
        <f t="shared" si="4"/>
        <v>5391.4192264144494</v>
      </c>
      <c r="S11" s="205">
        <f t="shared" si="4"/>
        <v>5391.4192264144494</v>
      </c>
      <c r="T11" s="205">
        <f t="shared" si="4"/>
        <v>5391.4192264144494</v>
      </c>
      <c r="U11" s="205">
        <f t="shared" si="4"/>
        <v>5391.4192264144494</v>
      </c>
      <c r="V11" s="205">
        <f t="shared" si="6"/>
        <v>5391.4192264144494</v>
      </c>
      <c r="W11" s="205">
        <f t="shared" si="6"/>
        <v>5391.4192264144494</v>
      </c>
      <c r="X11" s="205">
        <f t="shared" si="6"/>
        <v>5391.4192264144494</v>
      </c>
      <c r="Y11" s="205">
        <f t="shared" si="6"/>
        <v>5391.4192264144494</v>
      </c>
      <c r="Z11" s="205">
        <f t="shared" si="6"/>
        <v>5391.4192264144494</v>
      </c>
      <c r="AA11" s="205">
        <f t="shared" si="6"/>
        <v>5391.4192264144494</v>
      </c>
      <c r="AB11" s="205">
        <f t="shared" si="6"/>
        <v>5391.4192264144494</v>
      </c>
      <c r="AC11" s="205">
        <f t="shared" si="6"/>
        <v>5391.4192264144494</v>
      </c>
      <c r="AD11" s="205">
        <f t="shared" si="6"/>
        <v>5391.4192264144494</v>
      </c>
      <c r="AE11" s="205">
        <f t="shared" si="6"/>
        <v>5391.4192264144494</v>
      </c>
      <c r="AF11" s="205">
        <f t="shared" si="6"/>
        <v>5391.4192264144494</v>
      </c>
      <c r="AG11" s="205">
        <f t="shared" si="6"/>
        <v>5391.4192264144494</v>
      </c>
      <c r="AH11" s="205">
        <f t="shared" si="6"/>
        <v>5391.4192264144494</v>
      </c>
      <c r="AI11" s="205">
        <f t="shared" si="6"/>
        <v>5391.4192264144494</v>
      </c>
      <c r="AJ11" s="205">
        <f t="shared" si="6"/>
        <v>5391.4192264144494</v>
      </c>
      <c r="AK11" s="205">
        <f t="shared" si="6"/>
        <v>5391.4192264144494</v>
      </c>
      <c r="AL11" s="205">
        <f t="shared" si="7"/>
        <v>5391.4192264144494</v>
      </c>
      <c r="AM11" s="205">
        <f t="shared" si="7"/>
        <v>5391.4192264144494</v>
      </c>
      <c r="AN11" s="205">
        <f t="shared" si="7"/>
        <v>5391.4192264144494</v>
      </c>
      <c r="AO11" s="205">
        <f t="shared" si="7"/>
        <v>5391.4192264144494</v>
      </c>
      <c r="AP11" s="205">
        <f t="shared" si="7"/>
        <v>5391.4192264144494</v>
      </c>
      <c r="AQ11" s="205">
        <f t="shared" si="7"/>
        <v>5391.4192264144494</v>
      </c>
      <c r="AR11" s="205">
        <f t="shared" si="7"/>
        <v>5391.4192264144494</v>
      </c>
      <c r="AS11" s="205">
        <f t="shared" si="7"/>
        <v>5391.4192264144494</v>
      </c>
      <c r="AT11" s="205">
        <f t="shared" si="7"/>
        <v>5391.4192264144494</v>
      </c>
      <c r="AU11" s="205">
        <f t="shared" si="7"/>
        <v>5391.4192264144494</v>
      </c>
      <c r="AV11" s="205">
        <f t="shared" si="7"/>
        <v>5391.4192264144494</v>
      </c>
      <c r="AW11" s="205">
        <f t="shared" si="7"/>
        <v>5391.4192264144494</v>
      </c>
      <c r="AX11" s="205">
        <f t="shared" si="8"/>
        <v>5391.4192264144494</v>
      </c>
      <c r="AY11" s="205">
        <f t="shared" si="8"/>
        <v>5391.4192264144494</v>
      </c>
      <c r="AZ11" s="205">
        <f t="shared" si="8"/>
        <v>5391.4192264144494</v>
      </c>
      <c r="BA11" s="205">
        <f t="shared" si="8"/>
        <v>5391.4192264144494</v>
      </c>
      <c r="BB11" s="205">
        <f t="shared" si="8"/>
        <v>5391.4192264144494</v>
      </c>
      <c r="BC11" s="205">
        <f t="shared" si="8"/>
        <v>10782.838452828899</v>
      </c>
      <c r="BD11" s="205">
        <f t="shared" si="8"/>
        <v>10782.838452828899</v>
      </c>
      <c r="BE11" s="205">
        <f t="shared" si="8"/>
        <v>10782.838452828899</v>
      </c>
      <c r="BF11" s="205">
        <f t="shared" si="8"/>
        <v>10782.838452828899</v>
      </c>
      <c r="BG11" s="205">
        <f t="shared" si="8"/>
        <v>10782.838452828899</v>
      </c>
      <c r="BH11" s="205">
        <f t="shared" si="8"/>
        <v>10782.838452828899</v>
      </c>
      <c r="BI11" s="205">
        <f t="shared" si="8"/>
        <v>10782.838452828899</v>
      </c>
      <c r="BJ11" s="205">
        <f t="shared" si="8"/>
        <v>10782.838452828899</v>
      </c>
      <c r="BK11" s="205">
        <f t="shared" si="8"/>
        <v>10782.838452828899</v>
      </c>
      <c r="BL11" s="205">
        <f t="shared" si="8"/>
        <v>10782.838452828899</v>
      </c>
      <c r="BM11" s="205">
        <f t="shared" si="8"/>
        <v>10782.838452828899</v>
      </c>
      <c r="BN11" s="205">
        <f t="shared" si="8"/>
        <v>10782.838452828899</v>
      </c>
      <c r="BO11" s="205">
        <f t="shared" si="8"/>
        <v>10782.838452828899</v>
      </c>
      <c r="BP11" s="205">
        <f t="shared" si="8"/>
        <v>10782.838452828899</v>
      </c>
      <c r="BQ11" s="205">
        <f t="shared" si="8"/>
        <v>10782.838452828899</v>
      </c>
      <c r="BR11" s="205">
        <f t="shared" si="8"/>
        <v>10782.838452828899</v>
      </c>
      <c r="BS11" s="205">
        <f t="shared" si="8"/>
        <v>10782.838452828899</v>
      </c>
      <c r="BT11" s="205">
        <f t="shared" si="8"/>
        <v>10782.838452828899</v>
      </c>
      <c r="BU11" s="205">
        <f t="shared" si="8"/>
        <v>10782.838452828899</v>
      </c>
      <c r="BV11" s="205">
        <f t="shared" si="8"/>
        <v>10782.838452828899</v>
      </c>
      <c r="BW11" s="205">
        <f t="shared" si="8"/>
        <v>10782.838452828899</v>
      </c>
      <c r="BX11" s="205">
        <f t="shared" si="8"/>
        <v>10782.838452828899</v>
      </c>
      <c r="BY11" s="205">
        <f t="shared" si="8"/>
        <v>10782.838452828899</v>
      </c>
      <c r="BZ11" s="205">
        <f t="shared" si="8"/>
        <v>10782.838452828899</v>
      </c>
      <c r="CA11" s="205">
        <f t="shared" si="2"/>
        <v>10782.838452828899</v>
      </c>
      <c r="CB11" s="205">
        <f t="shared" si="2"/>
        <v>10782.838452828899</v>
      </c>
      <c r="CC11" s="205">
        <f t="shared" si="2"/>
        <v>10782.838452828899</v>
      </c>
      <c r="CD11" s="205">
        <f t="shared" si="2"/>
        <v>10782.838452828899</v>
      </c>
      <c r="CE11" s="205">
        <f t="shared" si="2"/>
        <v>10782.838452828899</v>
      </c>
      <c r="CF11" s="205">
        <f t="shared" si="2"/>
        <v>10782.838452828899</v>
      </c>
      <c r="CG11" s="205">
        <f t="shared" si="2"/>
        <v>10782.838452828899</v>
      </c>
      <c r="CH11" s="205">
        <f t="shared" si="2"/>
        <v>10782.838452828899</v>
      </c>
      <c r="CI11" s="205">
        <f t="shared" si="2"/>
        <v>10782.838452828899</v>
      </c>
      <c r="CJ11" s="205">
        <f t="shared" si="2"/>
        <v>10782.838452828899</v>
      </c>
      <c r="CK11" s="205">
        <f t="shared" si="2"/>
        <v>10782.838452828899</v>
      </c>
      <c r="CL11" s="205">
        <f t="shared" si="2"/>
        <v>10782.838452828899</v>
      </c>
      <c r="CM11" s="205">
        <f t="shared" si="2"/>
        <v>10782.838452828899</v>
      </c>
      <c r="CN11" s="205">
        <f t="shared" si="2"/>
        <v>10782.838452828899</v>
      </c>
      <c r="CO11" s="205">
        <f t="shared" si="2"/>
        <v>10782.838452828899</v>
      </c>
      <c r="CP11" s="205">
        <f t="shared" si="2"/>
        <v>10782.838452828899</v>
      </c>
      <c r="CQ11" s="205">
        <f t="shared" si="2"/>
        <v>10782.838452828899</v>
      </c>
      <c r="CR11" s="205">
        <f t="shared" si="2"/>
        <v>10782.838452828899</v>
      </c>
      <c r="CS11" s="205">
        <f t="shared" si="3"/>
        <v>10782.838452828899</v>
      </c>
      <c r="CT11" s="205">
        <f t="shared" si="3"/>
        <v>10782.838452828899</v>
      </c>
      <c r="CU11" s="205">
        <f t="shared" si="3"/>
        <v>10782.838452828899</v>
      </c>
      <c r="CV11" s="205">
        <f t="shared" si="3"/>
        <v>10782.838452828899</v>
      </c>
      <c r="CW11" s="205">
        <f t="shared" si="3"/>
        <v>10782.838452828899</v>
      </c>
      <c r="CX11" s="205">
        <f t="shared" si="3"/>
        <v>10782.838452828899</v>
      </c>
      <c r="CY11" s="205">
        <f t="shared" si="3"/>
        <v>10782.838452828899</v>
      </c>
      <c r="CZ11" s="205">
        <f t="shared" si="3"/>
        <v>10782.838452828899</v>
      </c>
      <c r="DA11" s="205">
        <f t="shared" si="3"/>
        <v>10782.838452828899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1257.997819496705</v>
      </c>
      <c r="D12" s="204">
        <f>Income!D82</f>
        <v>10782.838452828899</v>
      </c>
      <c r="E12" s="204">
        <f>Income!E82</f>
        <v>25878.812286789354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25878.812286789354</v>
      </c>
      <c r="BD12" s="205">
        <f t="shared" si="8"/>
        <v>25878.812286789354</v>
      </c>
      <c r="BE12" s="205">
        <f t="shared" si="8"/>
        <v>25878.812286789354</v>
      </c>
      <c r="BF12" s="205">
        <f t="shared" si="8"/>
        <v>25878.812286789354</v>
      </c>
      <c r="BG12" s="205">
        <f t="shared" si="8"/>
        <v>25878.812286789354</v>
      </c>
      <c r="BH12" s="205">
        <f t="shared" si="8"/>
        <v>25878.812286789354</v>
      </c>
      <c r="BI12" s="205">
        <f t="shared" si="8"/>
        <v>25878.812286789354</v>
      </c>
      <c r="BJ12" s="205">
        <f t="shared" si="8"/>
        <v>25878.812286789354</v>
      </c>
      <c r="BK12" s="205">
        <f t="shared" si="8"/>
        <v>25878.812286789354</v>
      </c>
      <c r="BL12" s="205">
        <f t="shared" si="8"/>
        <v>25878.812286789354</v>
      </c>
      <c r="BM12" s="205">
        <f t="shared" si="8"/>
        <v>25878.812286789354</v>
      </c>
      <c r="BN12" s="205">
        <f t="shared" si="8"/>
        <v>25878.812286789354</v>
      </c>
      <c r="BO12" s="205">
        <f t="shared" si="8"/>
        <v>25878.812286789354</v>
      </c>
      <c r="BP12" s="205">
        <f t="shared" si="8"/>
        <v>25878.812286789354</v>
      </c>
      <c r="BQ12" s="205">
        <f t="shared" si="8"/>
        <v>25878.812286789354</v>
      </c>
      <c r="BR12" s="205">
        <f t="shared" si="8"/>
        <v>25878.812286789354</v>
      </c>
      <c r="BS12" s="205">
        <f t="shared" si="8"/>
        <v>25878.812286789354</v>
      </c>
      <c r="BT12" s="205">
        <f t="shared" si="8"/>
        <v>25878.812286789354</v>
      </c>
      <c r="BU12" s="205">
        <f t="shared" si="8"/>
        <v>25878.812286789354</v>
      </c>
      <c r="BV12" s="205">
        <f t="shared" si="8"/>
        <v>25878.812286789354</v>
      </c>
      <c r="BW12" s="205">
        <f t="shared" si="8"/>
        <v>25878.812286789354</v>
      </c>
      <c r="BX12" s="205">
        <f t="shared" si="8"/>
        <v>25878.812286789354</v>
      </c>
      <c r="BY12" s="205">
        <f t="shared" si="8"/>
        <v>25878.812286789354</v>
      </c>
      <c r="BZ12" s="205">
        <f t="shared" si="8"/>
        <v>25878.812286789354</v>
      </c>
      <c r="CA12" s="205">
        <f t="shared" si="2"/>
        <v>25878.812286789354</v>
      </c>
      <c r="CB12" s="205">
        <f t="shared" si="2"/>
        <v>25878.812286789354</v>
      </c>
      <c r="CC12" s="205">
        <f t="shared" si="2"/>
        <v>25878.812286789354</v>
      </c>
      <c r="CD12" s="205">
        <f t="shared" si="2"/>
        <v>25878.812286789354</v>
      </c>
      <c r="CE12" s="205">
        <f t="shared" si="2"/>
        <v>25878.812286789354</v>
      </c>
      <c r="CF12" s="205">
        <f t="shared" si="2"/>
        <v>25878.812286789354</v>
      </c>
      <c r="CG12" s="205">
        <f t="shared" si="2"/>
        <v>25878.812286789354</v>
      </c>
      <c r="CH12" s="205">
        <f t="shared" si="2"/>
        <v>25878.812286789354</v>
      </c>
      <c r="CI12" s="205">
        <f t="shared" si="2"/>
        <v>25878.812286789354</v>
      </c>
      <c r="CJ12" s="205">
        <f t="shared" si="2"/>
        <v>25878.812286789354</v>
      </c>
      <c r="CK12" s="205">
        <f t="shared" si="2"/>
        <v>25878.812286789354</v>
      </c>
      <c r="CL12" s="205">
        <f t="shared" si="2"/>
        <v>25878.812286789354</v>
      </c>
      <c r="CM12" s="205">
        <f t="shared" si="2"/>
        <v>25878.812286789354</v>
      </c>
      <c r="CN12" s="205">
        <f t="shared" si="2"/>
        <v>25878.812286789354</v>
      </c>
      <c r="CO12" s="205">
        <f t="shared" si="2"/>
        <v>25878.812286789354</v>
      </c>
      <c r="CP12" s="205">
        <f t="shared" si="2"/>
        <v>25878.812286789354</v>
      </c>
      <c r="CQ12" s="205">
        <f t="shared" si="2"/>
        <v>25878.812286789354</v>
      </c>
      <c r="CR12" s="205">
        <f t="shared" si="2"/>
        <v>25878.812286789354</v>
      </c>
      <c r="CS12" s="205">
        <f t="shared" si="3"/>
        <v>25878.812286789354</v>
      </c>
      <c r="CT12" s="205">
        <f t="shared" si="3"/>
        <v>25878.812286789354</v>
      </c>
      <c r="CU12" s="205">
        <f t="shared" si="3"/>
        <v>25878.812286789354</v>
      </c>
      <c r="CV12" s="205">
        <f t="shared" si="3"/>
        <v>25878.812286789354</v>
      </c>
      <c r="CW12" s="205">
        <f t="shared" si="3"/>
        <v>25878.812286789354</v>
      </c>
      <c r="CX12" s="205">
        <f t="shared" si="3"/>
        <v>25878.812286789354</v>
      </c>
      <c r="CY12" s="205">
        <f t="shared" si="3"/>
        <v>25878.812286789354</v>
      </c>
      <c r="CZ12" s="205">
        <f t="shared" si="3"/>
        <v>25878.812286789354</v>
      </c>
      <c r="DA12" s="205">
        <f t="shared" si="3"/>
        <v>25878.812286789354</v>
      </c>
      <c r="DB12" s="205"/>
    </row>
    <row r="13" spans="1:106">
      <c r="A13" s="202" t="str">
        <f>Income!A83</f>
        <v>Food transfer - official</v>
      </c>
      <c r="B13" s="204">
        <f>Income!B83</f>
        <v>979.24999138474607</v>
      </c>
      <c r="C13" s="204">
        <f>Income!C83</f>
        <v>961.32907650973095</v>
      </c>
      <c r="D13" s="204">
        <f>Income!D83</f>
        <v>0</v>
      </c>
      <c r="E13" s="204">
        <f>Income!E83</f>
        <v>0</v>
      </c>
      <c r="F13" s="205">
        <f t="shared" si="4"/>
        <v>979.24999138474607</v>
      </c>
      <c r="G13" s="205">
        <f t="shared" si="4"/>
        <v>979.24999138474607</v>
      </c>
      <c r="H13" s="205">
        <f t="shared" si="4"/>
        <v>979.24999138474607</v>
      </c>
      <c r="I13" s="205">
        <f t="shared" si="4"/>
        <v>979.24999138474607</v>
      </c>
      <c r="J13" s="205">
        <f t="shared" si="4"/>
        <v>979.24999138474607</v>
      </c>
      <c r="K13" s="205">
        <f t="shared" si="4"/>
        <v>979.24999138474607</v>
      </c>
      <c r="L13" s="205">
        <f t="shared" si="4"/>
        <v>979.24999138474607</v>
      </c>
      <c r="M13" s="205">
        <f t="shared" si="4"/>
        <v>979.24999138474607</v>
      </c>
      <c r="N13" s="205">
        <f t="shared" si="4"/>
        <v>979.24999138474607</v>
      </c>
      <c r="O13" s="205">
        <f t="shared" si="4"/>
        <v>979.24999138474607</v>
      </c>
      <c r="P13" s="205">
        <f t="shared" si="4"/>
        <v>979.24999138474607</v>
      </c>
      <c r="Q13" s="205">
        <f t="shared" si="4"/>
        <v>979.24999138474607</v>
      </c>
      <c r="R13" s="205">
        <f t="shared" si="4"/>
        <v>979.24999138474607</v>
      </c>
      <c r="S13" s="205">
        <f t="shared" si="4"/>
        <v>979.24999138474607</v>
      </c>
      <c r="T13" s="205">
        <f t="shared" si="4"/>
        <v>979.24999138474607</v>
      </c>
      <c r="U13" s="205">
        <f t="shared" si="4"/>
        <v>979.24999138474607</v>
      </c>
      <c r="V13" s="205">
        <f t="shared" si="6"/>
        <v>979.24999138474607</v>
      </c>
      <c r="W13" s="205">
        <f t="shared" si="6"/>
        <v>979.24999138474607</v>
      </c>
      <c r="X13" s="205">
        <f t="shared" si="6"/>
        <v>979.24999138474607</v>
      </c>
      <c r="Y13" s="205">
        <f t="shared" si="6"/>
        <v>979.24999138474607</v>
      </c>
      <c r="Z13" s="205">
        <f t="shared" si="6"/>
        <v>979.24999138474607</v>
      </c>
      <c r="AA13" s="205">
        <f t="shared" si="6"/>
        <v>979.24999138474607</v>
      </c>
      <c r="AB13" s="205">
        <f t="shared" si="6"/>
        <v>979.24999138474607</v>
      </c>
      <c r="AC13" s="205">
        <f t="shared" si="6"/>
        <v>979.24999138474607</v>
      </c>
      <c r="AD13" s="205">
        <f t="shared" si="6"/>
        <v>979.24999138474607</v>
      </c>
      <c r="AE13" s="205">
        <f t="shared" si="6"/>
        <v>979.24999138474607</v>
      </c>
      <c r="AF13" s="205">
        <f t="shared" si="6"/>
        <v>979.24999138474607</v>
      </c>
      <c r="AG13" s="205">
        <f t="shared" si="6"/>
        <v>979.24999138474607</v>
      </c>
      <c r="AH13" s="205">
        <f t="shared" si="6"/>
        <v>979.24999138474607</v>
      </c>
      <c r="AI13" s="205">
        <f t="shared" si="6"/>
        <v>979.24999138474607</v>
      </c>
      <c r="AJ13" s="205">
        <f t="shared" si="6"/>
        <v>979.24999138474607</v>
      </c>
      <c r="AK13" s="205">
        <f t="shared" si="6"/>
        <v>979.24999138474607</v>
      </c>
      <c r="AL13" s="205">
        <f t="shared" si="7"/>
        <v>979.24999138474607</v>
      </c>
      <c r="AM13" s="205">
        <f t="shared" si="7"/>
        <v>979.24999138474607</v>
      </c>
      <c r="AN13" s="205">
        <f t="shared" si="7"/>
        <v>979.24999138474607</v>
      </c>
      <c r="AO13" s="205">
        <f t="shared" si="7"/>
        <v>979.24999138474607</v>
      </c>
      <c r="AP13" s="205">
        <f t="shared" si="7"/>
        <v>979.24999138474607</v>
      </c>
      <c r="AQ13" s="205">
        <f t="shared" si="7"/>
        <v>979.24999138474607</v>
      </c>
      <c r="AR13" s="205">
        <f t="shared" si="7"/>
        <v>979.24999138474607</v>
      </c>
      <c r="AS13" s="205">
        <f t="shared" si="7"/>
        <v>979.24999138474607</v>
      </c>
      <c r="AT13" s="205">
        <f t="shared" si="7"/>
        <v>979.24999138474607</v>
      </c>
      <c r="AU13" s="205">
        <f t="shared" si="7"/>
        <v>979.24999138474607</v>
      </c>
      <c r="AV13" s="205">
        <f t="shared" si="7"/>
        <v>979.24999138474607</v>
      </c>
      <c r="AW13" s="205">
        <f t="shared" si="7"/>
        <v>979.24999138474607</v>
      </c>
      <c r="AX13" s="205">
        <f t="shared" si="8"/>
        <v>979.24999138474607</v>
      </c>
      <c r="AY13" s="205">
        <f t="shared" si="8"/>
        <v>979.24999138474607</v>
      </c>
      <c r="AZ13" s="205">
        <f t="shared" si="8"/>
        <v>979.24999138474607</v>
      </c>
      <c r="BA13" s="205">
        <f t="shared" si="8"/>
        <v>979.24999138474607</v>
      </c>
      <c r="BB13" s="205">
        <f t="shared" si="8"/>
        <v>979.24999138474607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29923.737011656467</v>
      </c>
      <c r="C14" s="204">
        <f>Income!C85</f>
        <v>29923.737011656467</v>
      </c>
      <c r="D14" s="204">
        <f>Income!D85</f>
        <v>12099.129570923445</v>
      </c>
      <c r="E14" s="204">
        <f>Income!E85</f>
        <v>14518.955485108125</v>
      </c>
      <c r="F14" s="205">
        <f t="shared" si="4"/>
        <v>29923.737011656467</v>
      </c>
      <c r="G14" s="205">
        <f t="shared" si="4"/>
        <v>29923.737011656467</v>
      </c>
      <c r="H14" s="205">
        <f t="shared" si="4"/>
        <v>29923.737011656467</v>
      </c>
      <c r="I14" s="205">
        <f t="shared" si="4"/>
        <v>29923.737011656467</v>
      </c>
      <c r="J14" s="205">
        <f t="shared" si="4"/>
        <v>29923.737011656467</v>
      </c>
      <c r="K14" s="205">
        <f t="shared" si="4"/>
        <v>29923.737011656467</v>
      </c>
      <c r="L14" s="205">
        <f t="shared" si="4"/>
        <v>29923.737011656467</v>
      </c>
      <c r="M14" s="205">
        <f t="shared" si="4"/>
        <v>29923.737011656467</v>
      </c>
      <c r="N14" s="205">
        <f t="shared" si="4"/>
        <v>29923.737011656467</v>
      </c>
      <c r="O14" s="205">
        <f t="shared" si="4"/>
        <v>29923.737011656467</v>
      </c>
      <c r="P14" s="205">
        <f t="shared" si="4"/>
        <v>29923.737011656467</v>
      </c>
      <c r="Q14" s="205">
        <f t="shared" si="4"/>
        <v>29923.737011656467</v>
      </c>
      <c r="R14" s="205">
        <f t="shared" si="4"/>
        <v>29923.737011656467</v>
      </c>
      <c r="S14" s="205">
        <f t="shared" si="4"/>
        <v>29923.737011656467</v>
      </c>
      <c r="T14" s="205">
        <f t="shared" si="4"/>
        <v>29923.737011656467</v>
      </c>
      <c r="U14" s="205">
        <f t="shared" si="4"/>
        <v>29923.737011656467</v>
      </c>
      <c r="V14" s="205">
        <f t="shared" si="6"/>
        <v>29923.737011656467</v>
      </c>
      <c r="W14" s="205">
        <f t="shared" si="6"/>
        <v>29923.737011656467</v>
      </c>
      <c r="X14" s="205">
        <f t="shared" si="6"/>
        <v>29923.737011656467</v>
      </c>
      <c r="Y14" s="205">
        <f t="shared" si="6"/>
        <v>29923.737011656467</v>
      </c>
      <c r="Z14" s="205">
        <f t="shared" si="6"/>
        <v>29923.737011656467</v>
      </c>
      <c r="AA14" s="205">
        <f t="shared" si="6"/>
        <v>29923.737011656467</v>
      </c>
      <c r="AB14" s="205">
        <f t="shared" si="6"/>
        <v>29923.737011656467</v>
      </c>
      <c r="AC14" s="205">
        <f t="shared" si="6"/>
        <v>29923.737011656467</v>
      </c>
      <c r="AD14" s="205">
        <f t="shared" si="6"/>
        <v>29923.737011656467</v>
      </c>
      <c r="AE14" s="205">
        <f t="shared" si="6"/>
        <v>29923.737011656467</v>
      </c>
      <c r="AF14" s="205">
        <f t="shared" si="6"/>
        <v>29923.737011656467</v>
      </c>
      <c r="AG14" s="205">
        <f t="shared" si="6"/>
        <v>29923.737011656467</v>
      </c>
      <c r="AH14" s="205">
        <f t="shared" si="6"/>
        <v>29923.737011656467</v>
      </c>
      <c r="AI14" s="205">
        <f t="shared" si="6"/>
        <v>29923.737011656467</v>
      </c>
      <c r="AJ14" s="205">
        <f t="shared" si="6"/>
        <v>29923.737011656467</v>
      </c>
      <c r="AK14" s="205">
        <f t="shared" si="6"/>
        <v>29923.737011656467</v>
      </c>
      <c r="AL14" s="205">
        <f t="shared" si="7"/>
        <v>29923.737011656467</v>
      </c>
      <c r="AM14" s="205">
        <f t="shared" si="7"/>
        <v>29923.737011656467</v>
      </c>
      <c r="AN14" s="205">
        <f t="shared" si="7"/>
        <v>29923.737011656467</v>
      </c>
      <c r="AO14" s="205">
        <f t="shared" si="7"/>
        <v>29923.737011656467</v>
      </c>
      <c r="AP14" s="205">
        <f t="shared" si="7"/>
        <v>29923.737011656467</v>
      </c>
      <c r="AQ14" s="205">
        <f t="shared" si="7"/>
        <v>29923.737011656467</v>
      </c>
      <c r="AR14" s="205">
        <f t="shared" si="7"/>
        <v>29923.737011656467</v>
      </c>
      <c r="AS14" s="205">
        <f t="shared" si="7"/>
        <v>29923.737011656467</v>
      </c>
      <c r="AT14" s="205">
        <f t="shared" si="7"/>
        <v>29923.737011656467</v>
      </c>
      <c r="AU14" s="205">
        <f t="shared" si="7"/>
        <v>29923.737011656467</v>
      </c>
      <c r="AV14" s="205">
        <f t="shared" si="7"/>
        <v>29923.737011656467</v>
      </c>
      <c r="AW14" s="205">
        <f t="shared" si="7"/>
        <v>29923.737011656467</v>
      </c>
      <c r="AX14" s="205">
        <f t="shared" si="7"/>
        <v>29923.737011656467</v>
      </c>
      <c r="AY14" s="205">
        <f t="shared" si="7"/>
        <v>29923.737011656467</v>
      </c>
      <c r="AZ14" s="205">
        <f t="shared" si="7"/>
        <v>29923.737011656467</v>
      </c>
      <c r="BA14" s="205">
        <f t="shared" si="7"/>
        <v>29923.737011656467</v>
      </c>
      <c r="BB14" s="205">
        <f t="shared" si="8"/>
        <v>29923.737011656467</v>
      </c>
      <c r="BC14" s="205">
        <f t="shared" si="8"/>
        <v>14518.955485108125</v>
      </c>
      <c r="BD14" s="205">
        <f t="shared" si="8"/>
        <v>14518.955485108125</v>
      </c>
      <c r="BE14" s="205">
        <f t="shared" si="8"/>
        <v>14518.955485108125</v>
      </c>
      <c r="BF14" s="205">
        <f t="shared" si="8"/>
        <v>14518.955485108125</v>
      </c>
      <c r="BG14" s="205">
        <f t="shared" si="8"/>
        <v>14518.955485108125</v>
      </c>
      <c r="BH14" s="205">
        <f t="shared" si="8"/>
        <v>14518.955485108125</v>
      </c>
      <c r="BI14" s="205">
        <f t="shared" si="8"/>
        <v>14518.955485108125</v>
      </c>
      <c r="BJ14" s="205">
        <f t="shared" si="8"/>
        <v>14518.955485108125</v>
      </c>
      <c r="BK14" s="205">
        <f t="shared" si="8"/>
        <v>14518.955485108125</v>
      </c>
      <c r="BL14" s="205">
        <f t="shared" si="8"/>
        <v>14518.955485108125</v>
      </c>
      <c r="BM14" s="205">
        <f t="shared" si="8"/>
        <v>14518.955485108125</v>
      </c>
      <c r="BN14" s="205">
        <f t="shared" si="8"/>
        <v>14518.955485108125</v>
      </c>
      <c r="BO14" s="205">
        <f t="shared" si="8"/>
        <v>14518.955485108125</v>
      </c>
      <c r="BP14" s="205">
        <f t="shared" si="8"/>
        <v>14518.955485108125</v>
      </c>
      <c r="BQ14" s="205">
        <f t="shared" si="8"/>
        <v>14518.955485108125</v>
      </c>
      <c r="BR14" s="205">
        <f t="shared" si="8"/>
        <v>14518.955485108125</v>
      </c>
      <c r="BS14" s="205">
        <f t="shared" si="8"/>
        <v>14518.955485108125</v>
      </c>
      <c r="BT14" s="205">
        <f t="shared" si="8"/>
        <v>14518.955485108125</v>
      </c>
      <c r="BU14" s="205">
        <f t="shared" si="8"/>
        <v>14518.955485108125</v>
      </c>
      <c r="BV14" s="205">
        <f t="shared" si="8"/>
        <v>14518.955485108125</v>
      </c>
      <c r="BW14" s="205">
        <f t="shared" si="8"/>
        <v>14518.955485108125</v>
      </c>
      <c r="BX14" s="205">
        <f t="shared" si="8"/>
        <v>14518.955485108125</v>
      </c>
      <c r="BY14" s="205">
        <f t="shared" si="8"/>
        <v>14518.955485108125</v>
      </c>
      <c r="BZ14" s="205">
        <f t="shared" si="8"/>
        <v>14518.955485108125</v>
      </c>
      <c r="CA14" s="205">
        <f t="shared" si="2"/>
        <v>14518.955485108125</v>
      </c>
      <c r="CB14" s="205">
        <f t="shared" si="2"/>
        <v>14518.955485108125</v>
      </c>
      <c r="CC14" s="205">
        <f t="shared" si="2"/>
        <v>14518.955485108125</v>
      </c>
      <c r="CD14" s="205">
        <f t="shared" si="2"/>
        <v>14518.955485108125</v>
      </c>
      <c r="CE14" s="205">
        <f t="shared" si="2"/>
        <v>14518.955485108125</v>
      </c>
      <c r="CF14" s="205">
        <f t="shared" si="2"/>
        <v>14518.955485108125</v>
      </c>
      <c r="CG14" s="205">
        <f t="shared" si="2"/>
        <v>14518.955485108125</v>
      </c>
      <c r="CH14" s="205">
        <f t="shared" si="2"/>
        <v>14518.955485108125</v>
      </c>
      <c r="CI14" s="205">
        <f t="shared" si="2"/>
        <v>14518.955485108125</v>
      </c>
      <c r="CJ14" s="205">
        <f t="shared" si="2"/>
        <v>14518.955485108125</v>
      </c>
      <c r="CK14" s="205">
        <f t="shared" si="2"/>
        <v>14518.955485108125</v>
      </c>
      <c r="CL14" s="205">
        <f t="shared" si="2"/>
        <v>14518.955485108125</v>
      </c>
      <c r="CM14" s="205">
        <f t="shared" si="2"/>
        <v>14518.955485108125</v>
      </c>
      <c r="CN14" s="205">
        <f t="shared" si="2"/>
        <v>14518.955485108125</v>
      </c>
      <c r="CO14" s="205">
        <f t="shared" si="2"/>
        <v>14518.955485108125</v>
      </c>
      <c r="CP14" s="205">
        <f t="shared" si="2"/>
        <v>14518.955485108125</v>
      </c>
      <c r="CQ14" s="205">
        <f t="shared" si="2"/>
        <v>14518.955485108125</v>
      </c>
      <c r="CR14" s="205">
        <f t="shared" si="2"/>
        <v>14518.955485108125</v>
      </c>
      <c r="CS14" s="205">
        <f t="shared" si="3"/>
        <v>14518.955485108125</v>
      </c>
      <c r="CT14" s="205">
        <f t="shared" si="3"/>
        <v>14518.955485108125</v>
      </c>
      <c r="CU14" s="205">
        <f t="shared" si="3"/>
        <v>14518.955485108125</v>
      </c>
      <c r="CV14" s="205">
        <f t="shared" si="3"/>
        <v>14518.955485108125</v>
      </c>
      <c r="CW14" s="205">
        <f t="shared" si="3"/>
        <v>14518.955485108125</v>
      </c>
      <c r="CX14" s="205">
        <f t="shared" si="3"/>
        <v>14518.955485108125</v>
      </c>
      <c r="CY14" s="205">
        <f t="shared" si="3"/>
        <v>14518.955485108125</v>
      </c>
      <c r="CZ14" s="205">
        <f t="shared" si="3"/>
        <v>14518.955485108125</v>
      </c>
      <c r="DA14" s="205">
        <f t="shared" si="3"/>
        <v>14518.955485108125</v>
      </c>
      <c r="DB14" s="205"/>
    </row>
    <row r="15" spans="1:106">
      <c r="A15" s="202" t="str">
        <f>Income!A86</f>
        <v>Cash transfer - gifts</v>
      </c>
      <c r="B15" s="204">
        <f>Income!B86</f>
        <v>3594.2794842762996</v>
      </c>
      <c r="C15" s="204">
        <f>Income!C86</f>
        <v>5391.4192264144494</v>
      </c>
      <c r="D15" s="204">
        <f>Income!D86</f>
        <v>35942.794842762996</v>
      </c>
      <c r="E15" s="204">
        <f>Income!E86</f>
        <v>64697.030716973393</v>
      </c>
      <c r="F15" s="205">
        <f t="shared" si="4"/>
        <v>3594.2794842762996</v>
      </c>
      <c r="G15" s="205">
        <f t="shared" si="4"/>
        <v>3594.2794842762996</v>
      </c>
      <c r="H15" s="205">
        <f t="shared" si="4"/>
        <v>3594.2794842762996</v>
      </c>
      <c r="I15" s="205">
        <f t="shared" si="4"/>
        <v>3594.2794842762996</v>
      </c>
      <c r="J15" s="205">
        <f t="shared" si="4"/>
        <v>3594.2794842762996</v>
      </c>
      <c r="K15" s="205">
        <f t="shared" si="4"/>
        <v>3594.2794842762996</v>
      </c>
      <c r="L15" s="205">
        <f t="shared" si="4"/>
        <v>3594.2794842762996</v>
      </c>
      <c r="M15" s="205">
        <f t="shared" si="4"/>
        <v>3594.2794842762996</v>
      </c>
      <c r="N15" s="205">
        <f t="shared" si="4"/>
        <v>3594.2794842762996</v>
      </c>
      <c r="O15" s="205">
        <f t="shared" si="4"/>
        <v>3594.2794842762996</v>
      </c>
      <c r="P15" s="205">
        <f t="shared" si="4"/>
        <v>3594.2794842762996</v>
      </c>
      <c r="Q15" s="205">
        <f t="shared" si="4"/>
        <v>3594.2794842762996</v>
      </c>
      <c r="R15" s="205">
        <f t="shared" si="4"/>
        <v>3594.2794842762996</v>
      </c>
      <c r="S15" s="205">
        <f t="shared" si="4"/>
        <v>3594.2794842762996</v>
      </c>
      <c r="T15" s="205">
        <f t="shared" si="4"/>
        <v>3594.2794842762996</v>
      </c>
      <c r="U15" s="205">
        <f t="shared" si="4"/>
        <v>3594.2794842762996</v>
      </c>
      <c r="V15" s="205">
        <f t="shared" si="6"/>
        <v>3594.2794842762996</v>
      </c>
      <c r="W15" s="205">
        <f t="shared" si="6"/>
        <v>3594.2794842762996</v>
      </c>
      <c r="X15" s="205">
        <f t="shared" si="6"/>
        <v>3594.2794842762996</v>
      </c>
      <c r="Y15" s="205">
        <f t="shared" si="6"/>
        <v>3594.2794842762996</v>
      </c>
      <c r="Z15" s="205">
        <f t="shared" si="6"/>
        <v>3594.2794842762996</v>
      </c>
      <c r="AA15" s="205">
        <f t="shared" si="6"/>
        <v>3594.2794842762996</v>
      </c>
      <c r="AB15" s="205">
        <f t="shared" si="6"/>
        <v>3594.2794842762996</v>
      </c>
      <c r="AC15" s="205">
        <f t="shared" si="6"/>
        <v>3594.2794842762996</v>
      </c>
      <c r="AD15" s="205">
        <f t="shared" si="6"/>
        <v>3594.2794842762996</v>
      </c>
      <c r="AE15" s="205">
        <f t="shared" si="6"/>
        <v>3594.2794842762996</v>
      </c>
      <c r="AF15" s="205">
        <f t="shared" si="6"/>
        <v>3594.2794842762996</v>
      </c>
      <c r="AG15" s="205">
        <f t="shared" si="6"/>
        <v>3594.2794842762996</v>
      </c>
      <c r="AH15" s="205">
        <f t="shared" si="6"/>
        <v>3594.2794842762996</v>
      </c>
      <c r="AI15" s="205">
        <f t="shared" si="6"/>
        <v>3594.2794842762996</v>
      </c>
      <c r="AJ15" s="205">
        <f t="shared" si="6"/>
        <v>3594.2794842762996</v>
      </c>
      <c r="AK15" s="205">
        <f t="shared" si="6"/>
        <v>3594.2794842762996</v>
      </c>
      <c r="AL15" s="205">
        <f t="shared" si="7"/>
        <v>3594.2794842762996</v>
      </c>
      <c r="AM15" s="205">
        <f t="shared" si="7"/>
        <v>3594.2794842762996</v>
      </c>
      <c r="AN15" s="205">
        <f t="shared" si="7"/>
        <v>3594.2794842762996</v>
      </c>
      <c r="AO15" s="205">
        <f t="shared" si="7"/>
        <v>3594.2794842762996</v>
      </c>
      <c r="AP15" s="205">
        <f t="shared" si="7"/>
        <v>3594.2794842762996</v>
      </c>
      <c r="AQ15" s="205">
        <f t="shared" si="7"/>
        <v>3594.2794842762996</v>
      </c>
      <c r="AR15" s="205">
        <f t="shared" si="7"/>
        <v>3594.2794842762996</v>
      </c>
      <c r="AS15" s="205">
        <f t="shared" si="7"/>
        <v>3594.2794842762996</v>
      </c>
      <c r="AT15" s="205">
        <f t="shared" si="7"/>
        <v>3594.2794842762996</v>
      </c>
      <c r="AU15" s="205">
        <f t="shared" si="7"/>
        <v>3594.2794842762996</v>
      </c>
      <c r="AV15" s="205">
        <f t="shared" si="7"/>
        <v>3594.2794842762996</v>
      </c>
      <c r="AW15" s="205">
        <f t="shared" si="7"/>
        <v>3594.2794842762996</v>
      </c>
      <c r="AX15" s="205">
        <f t="shared" si="8"/>
        <v>3594.2794842762996</v>
      </c>
      <c r="AY15" s="205">
        <f t="shared" si="8"/>
        <v>3594.2794842762996</v>
      </c>
      <c r="AZ15" s="205">
        <f t="shared" si="8"/>
        <v>3594.2794842762996</v>
      </c>
      <c r="BA15" s="205">
        <f t="shared" si="8"/>
        <v>3594.2794842762996</v>
      </c>
      <c r="BB15" s="205">
        <f t="shared" si="8"/>
        <v>3594.2794842762996</v>
      </c>
      <c r="BC15" s="205">
        <f t="shared" si="8"/>
        <v>64697.030716973393</v>
      </c>
      <c r="BD15" s="205">
        <f t="shared" si="8"/>
        <v>64697.030716973393</v>
      </c>
      <c r="BE15" s="205">
        <f t="shared" si="8"/>
        <v>64697.030716973393</v>
      </c>
      <c r="BF15" s="205">
        <f t="shared" si="8"/>
        <v>64697.030716973393</v>
      </c>
      <c r="BG15" s="205">
        <f t="shared" si="8"/>
        <v>64697.030716973393</v>
      </c>
      <c r="BH15" s="205">
        <f t="shared" si="8"/>
        <v>64697.030716973393</v>
      </c>
      <c r="BI15" s="205">
        <f t="shared" si="8"/>
        <v>64697.030716973393</v>
      </c>
      <c r="BJ15" s="205">
        <f t="shared" si="8"/>
        <v>64697.030716973393</v>
      </c>
      <c r="BK15" s="205">
        <f t="shared" si="8"/>
        <v>64697.030716973393</v>
      </c>
      <c r="BL15" s="205">
        <f t="shared" si="8"/>
        <v>64697.030716973393</v>
      </c>
      <c r="BM15" s="205">
        <f t="shared" si="8"/>
        <v>64697.030716973393</v>
      </c>
      <c r="BN15" s="205">
        <f t="shared" si="8"/>
        <v>64697.030716973393</v>
      </c>
      <c r="BO15" s="205">
        <f t="shared" si="8"/>
        <v>64697.030716973393</v>
      </c>
      <c r="BP15" s="205">
        <f t="shared" si="8"/>
        <v>64697.030716973393</v>
      </c>
      <c r="BQ15" s="205">
        <f t="shared" si="8"/>
        <v>64697.030716973393</v>
      </c>
      <c r="BR15" s="205">
        <f t="shared" si="8"/>
        <v>64697.030716973393</v>
      </c>
      <c r="BS15" s="205">
        <f t="shared" si="8"/>
        <v>64697.030716973393</v>
      </c>
      <c r="BT15" s="205">
        <f t="shared" si="8"/>
        <v>64697.030716973393</v>
      </c>
      <c r="BU15" s="205">
        <f t="shared" si="8"/>
        <v>64697.030716973393</v>
      </c>
      <c r="BV15" s="205">
        <f t="shared" si="8"/>
        <v>64697.030716973393</v>
      </c>
      <c r="BW15" s="205">
        <f t="shared" si="8"/>
        <v>64697.030716973393</v>
      </c>
      <c r="BX15" s="205">
        <f t="shared" si="8"/>
        <v>64697.030716973393</v>
      </c>
      <c r="BY15" s="205">
        <f t="shared" si="8"/>
        <v>64697.030716973393</v>
      </c>
      <c r="BZ15" s="205">
        <f t="shared" si="8"/>
        <v>64697.030716973393</v>
      </c>
      <c r="CA15" s="205">
        <f t="shared" si="2"/>
        <v>64697.030716973393</v>
      </c>
      <c r="CB15" s="205">
        <f t="shared" si="2"/>
        <v>64697.030716973393</v>
      </c>
      <c r="CC15" s="205">
        <f t="shared" si="2"/>
        <v>64697.030716973393</v>
      </c>
      <c r="CD15" s="205">
        <f t="shared" ref="CC15:CR18" si="9">IF(CD$2&lt;=($B$2+$C$2+$D$2),IF(CD$2&lt;=($B$2+$C$2),IF(CD$2&lt;=$B$2,$B15,$C15),$D15),$E15)</f>
        <v>64697.030716973393</v>
      </c>
      <c r="CE15" s="205">
        <f t="shared" si="9"/>
        <v>64697.030716973393</v>
      </c>
      <c r="CF15" s="205">
        <f t="shared" si="9"/>
        <v>64697.030716973393</v>
      </c>
      <c r="CG15" s="205">
        <f t="shared" si="9"/>
        <v>64697.030716973393</v>
      </c>
      <c r="CH15" s="205">
        <f t="shared" si="9"/>
        <v>64697.030716973393</v>
      </c>
      <c r="CI15" s="205">
        <f t="shared" si="9"/>
        <v>64697.030716973393</v>
      </c>
      <c r="CJ15" s="205">
        <f t="shared" si="9"/>
        <v>64697.030716973393</v>
      </c>
      <c r="CK15" s="205">
        <f t="shared" si="9"/>
        <v>64697.030716973393</v>
      </c>
      <c r="CL15" s="205">
        <f t="shared" si="9"/>
        <v>64697.030716973393</v>
      </c>
      <c r="CM15" s="205">
        <f t="shared" si="9"/>
        <v>64697.030716973393</v>
      </c>
      <c r="CN15" s="205">
        <f t="shared" si="9"/>
        <v>64697.030716973393</v>
      </c>
      <c r="CO15" s="205">
        <f t="shared" si="9"/>
        <v>64697.030716973393</v>
      </c>
      <c r="CP15" s="205">
        <f t="shared" si="9"/>
        <v>64697.030716973393</v>
      </c>
      <c r="CQ15" s="205">
        <f t="shared" si="9"/>
        <v>64697.030716973393</v>
      </c>
      <c r="CR15" s="205">
        <f t="shared" si="9"/>
        <v>64697.030716973393</v>
      </c>
      <c r="CS15" s="205">
        <f t="shared" si="3"/>
        <v>64697.030716973393</v>
      </c>
      <c r="CT15" s="205">
        <f t="shared" si="3"/>
        <v>64697.030716973393</v>
      </c>
      <c r="CU15" s="205">
        <f t="shared" si="3"/>
        <v>64697.030716973393</v>
      </c>
      <c r="CV15" s="205">
        <f t="shared" si="3"/>
        <v>64697.030716973393</v>
      </c>
      <c r="CW15" s="205">
        <f t="shared" si="3"/>
        <v>64697.030716973393</v>
      </c>
      <c r="CX15" s="205">
        <f t="shared" si="3"/>
        <v>64697.030716973393</v>
      </c>
      <c r="CY15" s="205">
        <f t="shared" si="3"/>
        <v>64697.030716973393</v>
      </c>
      <c r="CZ15" s="205">
        <f t="shared" si="3"/>
        <v>64697.030716973393</v>
      </c>
      <c r="DA15" s="205">
        <f t="shared" si="3"/>
        <v>64697.030716973393</v>
      </c>
      <c r="DB15" s="205"/>
    </row>
    <row r="16" spans="1:106">
      <c r="A16" s="202" t="s">
        <v>115</v>
      </c>
      <c r="B16" s="204">
        <f>Income!B88</f>
        <v>53658.316351562207</v>
      </c>
      <c r="C16" s="204">
        <f>Income!C88</f>
        <v>71240.114898580607</v>
      </c>
      <c r="D16" s="204">
        <f>Income!D88</f>
        <v>138788.01501146518</v>
      </c>
      <c r="E16" s="204">
        <f>Income!E88</f>
        <v>547233.63132793782</v>
      </c>
      <c r="F16" s="205">
        <f t="shared" si="4"/>
        <v>53658.316351562207</v>
      </c>
      <c r="G16" s="205">
        <f t="shared" si="4"/>
        <v>53658.316351562207</v>
      </c>
      <c r="H16" s="205">
        <f t="shared" si="4"/>
        <v>53658.316351562207</v>
      </c>
      <c r="I16" s="205">
        <f t="shared" si="4"/>
        <v>53658.316351562207</v>
      </c>
      <c r="J16" s="205">
        <f t="shared" si="4"/>
        <v>53658.316351562207</v>
      </c>
      <c r="K16" s="205">
        <f t="shared" si="4"/>
        <v>53658.316351562207</v>
      </c>
      <c r="L16" s="205">
        <f t="shared" si="4"/>
        <v>53658.316351562207</v>
      </c>
      <c r="M16" s="205">
        <f t="shared" si="4"/>
        <v>53658.316351562207</v>
      </c>
      <c r="N16" s="205">
        <f t="shared" si="4"/>
        <v>53658.316351562207</v>
      </c>
      <c r="O16" s="205">
        <f t="shared" si="4"/>
        <v>53658.316351562207</v>
      </c>
      <c r="P16" s="205">
        <f t="shared" si="4"/>
        <v>53658.316351562207</v>
      </c>
      <c r="Q16" s="205">
        <f t="shared" si="4"/>
        <v>53658.316351562207</v>
      </c>
      <c r="R16" s="205">
        <f t="shared" si="4"/>
        <v>53658.316351562207</v>
      </c>
      <c r="S16" s="205">
        <f t="shared" si="4"/>
        <v>53658.316351562207</v>
      </c>
      <c r="T16" s="205">
        <f t="shared" si="4"/>
        <v>53658.316351562207</v>
      </c>
      <c r="U16" s="205">
        <f t="shared" si="4"/>
        <v>53658.316351562207</v>
      </c>
      <c r="V16" s="205">
        <f t="shared" si="6"/>
        <v>53658.316351562207</v>
      </c>
      <c r="W16" s="205">
        <f t="shared" si="6"/>
        <v>53658.316351562207</v>
      </c>
      <c r="X16" s="205">
        <f t="shared" si="6"/>
        <v>53658.316351562207</v>
      </c>
      <c r="Y16" s="205">
        <f t="shared" si="6"/>
        <v>53658.316351562207</v>
      </c>
      <c r="Z16" s="205">
        <f t="shared" si="6"/>
        <v>53658.316351562207</v>
      </c>
      <c r="AA16" s="205">
        <f t="shared" si="6"/>
        <v>53658.316351562207</v>
      </c>
      <c r="AB16" s="205">
        <f t="shared" si="6"/>
        <v>53658.316351562207</v>
      </c>
      <c r="AC16" s="205">
        <f t="shared" si="6"/>
        <v>53658.316351562207</v>
      </c>
      <c r="AD16" s="205">
        <f t="shared" si="6"/>
        <v>53658.316351562207</v>
      </c>
      <c r="AE16" s="205">
        <f>IF(AE$2&lt;=($B$2+$C$2+$D$2),IF(AE$2&lt;=($B$2+$C$2),IF(AE$2&lt;=$B$2,$B16,$C16),$D16),$E16)</f>
        <v>53658.316351562207</v>
      </c>
      <c r="AF16" s="205">
        <f t="shared" si="6"/>
        <v>53658.316351562207</v>
      </c>
      <c r="AG16" s="205">
        <f t="shared" si="6"/>
        <v>53658.316351562207</v>
      </c>
      <c r="AH16" s="205">
        <f t="shared" si="6"/>
        <v>53658.316351562207</v>
      </c>
      <c r="AI16" s="205">
        <f t="shared" si="6"/>
        <v>53658.316351562207</v>
      </c>
      <c r="AJ16" s="205">
        <f t="shared" si="6"/>
        <v>53658.316351562207</v>
      </c>
      <c r="AK16" s="205">
        <f t="shared" si="6"/>
        <v>53658.316351562207</v>
      </c>
      <c r="AL16" s="205">
        <f t="shared" si="7"/>
        <v>53658.316351562207</v>
      </c>
      <c r="AM16" s="205">
        <f t="shared" si="7"/>
        <v>53658.316351562207</v>
      </c>
      <c r="AN16" s="205">
        <f t="shared" si="7"/>
        <v>53658.316351562207</v>
      </c>
      <c r="AO16" s="205">
        <f t="shared" si="7"/>
        <v>53658.316351562207</v>
      </c>
      <c r="AP16" s="205">
        <f t="shared" si="7"/>
        <v>53658.316351562207</v>
      </c>
      <c r="AQ16" s="205">
        <f t="shared" si="7"/>
        <v>53658.316351562207</v>
      </c>
      <c r="AR16" s="205">
        <f t="shared" si="7"/>
        <v>53658.316351562207</v>
      </c>
      <c r="AS16" s="205">
        <f t="shared" si="7"/>
        <v>53658.316351562207</v>
      </c>
      <c r="AT16" s="205">
        <f t="shared" si="7"/>
        <v>53658.316351562207</v>
      </c>
      <c r="AU16" s="205">
        <f t="shared" si="7"/>
        <v>53658.316351562207</v>
      </c>
      <c r="AV16" s="205">
        <f t="shared" si="7"/>
        <v>53658.316351562207</v>
      </c>
      <c r="AW16" s="205">
        <f t="shared" si="7"/>
        <v>53658.316351562207</v>
      </c>
      <c r="AX16" s="205">
        <f t="shared" si="8"/>
        <v>53658.316351562207</v>
      </c>
      <c r="AY16" s="205">
        <f t="shared" si="8"/>
        <v>53658.316351562207</v>
      </c>
      <c r="AZ16" s="205">
        <f t="shared" si="8"/>
        <v>53658.316351562207</v>
      </c>
      <c r="BA16" s="205">
        <f t="shared" si="8"/>
        <v>53658.316351562207</v>
      </c>
      <c r="BB16" s="205">
        <f t="shared" si="8"/>
        <v>53658.316351562207</v>
      </c>
      <c r="BC16" s="205">
        <f t="shared" si="8"/>
        <v>547233.63132793782</v>
      </c>
      <c r="BD16" s="205">
        <f t="shared" si="8"/>
        <v>547233.63132793782</v>
      </c>
      <c r="BE16" s="205">
        <f t="shared" si="8"/>
        <v>547233.63132793782</v>
      </c>
      <c r="BF16" s="205">
        <f t="shared" si="8"/>
        <v>547233.63132793782</v>
      </c>
      <c r="BG16" s="205">
        <f t="shared" si="8"/>
        <v>547233.63132793782</v>
      </c>
      <c r="BH16" s="205">
        <f t="shared" si="8"/>
        <v>547233.63132793782</v>
      </c>
      <c r="BI16" s="205">
        <f t="shared" si="8"/>
        <v>547233.63132793782</v>
      </c>
      <c r="BJ16" s="205">
        <f t="shared" si="8"/>
        <v>547233.63132793782</v>
      </c>
      <c r="BK16" s="205">
        <f t="shared" si="8"/>
        <v>547233.63132793782</v>
      </c>
      <c r="BL16" s="205">
        <f t="shared" si="8"/>
        <v>547233.63132793782</v>
      </c>
      <c r="BM16" s="205">
        <f t="shared" si="8"/>
        <v>547233.63132793782</v>
      </c>
      <c r="BN16" s="205">
        <f t="shared" si="8"/>
        <v>547233.63132793782</v>
      </c>
      <c r="BO16" s="205">
        <f t="shared" si="8"/>
        <v>547233.63132793782</v>
      </c>
      <c r="BP16" s="205">
        <f t="shared" si="8"/>
        <v>547233.63132793782</v>
      </c>
      <c r="BQ16" s="205">
        <f t="shared" si="8"/>
        <v>547233.63132793782</v>
      </c>
      <c r="BR16" s="205">
        <f t="shared" si="8"/>
        <v>547233.63132793782</v>
      </c>
      <c r="BS16" s="205">
        <f t="shared" si="8"/>
        <v>547233.63132793782</v>
      </c>
      <c r="BT16" s="205">
        <f t="shared" si="8"/>
        <v>547233.63132793782</v>
      </c>
      <c r="BU16" s="205">
        <f t="shared" si="8"/>
        <v>547233.63132793782</v>
      </c>
      <c r="BV16" s="205">
        <f t="shared" si="8"/>
        <v>547233.63132793782</v>
      </c>
      <c r="BW16" s="205">
        <f t="shared" si="8"/>
        <v>547233.63132793782</v>
      </c>
      <c r="BX16" s="205">
        <f t="shared" si="8"/>
        <v>547233.63132793782</v>
      </c>
      <c r="BY16" s="205">
        <f t="shared" si="8"/>
        <v>547233.63132793782</v>
      </c>
      <c r="BZ16" s="205">
        <f t="shared" si="8"/>
        <v>547233.63132793782</v>
      </c>
      <c r="CA16" s="205">
        <f t="shared" ref="CA16:CB18" si="10">IF(CA$2&lt;=($B$2+$C$2+$D$2),IF(CA$2&lt;=($B$2+$C$2),IF(CA$2&lt;=$B$2,$B16,$C16),$D16),$E16)</f>
        <v>547233.63132793782</v>
      </c>
      <c r="CB16" s="205">
        <f t="shared" si="10"/>
        <v>547233.63132793782</v>
      </c>
      <c r="CC16" s="205">
        <f t="shared" si="9"/>
        <v>547233.63132793782</v>
      </c>
      <c r="CD16" s="205">
        <f t="shared" si="9"/>
        <v>547233.63132793782</v>
      </c>
      <c r="CE16" s="205">
        <f t="shared" si="9"/>
        <v>547233.63132793782</v>
      </c>
      <c r="CF16" s="205">
        <f t="shared" si="9"/>
        <v>547233.63132793782</v>
      </c>
      <c r="CG16" s="205">
        <f t="shared" si="9"/>
        <v>547233.63132793782</v>
      </c>
      <c r="CH16" s="205">
        <f t="shared" si="9"/>
        <v>547233.63132793782</v>
      </c>
      <c r="CI16" s="205">
        <f t="shared" si="9"/>
        <v>547233.63132793782</v>
      </c>
      <c r="CJ16" s="205">
        <f t="shared" si="9"/>
        <v>547233.63132793782</v>
      </c>
      <c r="CK16" s="205">
        <f t="shared" si="9"/>
        <v>547233.63132793782</v>
      </c>
      <c r="CL16" s="205">
        <f t="shared" si="9"/>
        <v>547233.63132793782</v>
      </c>
      <c r="CM16" s="205">
        <f t="shared" si="9"/>
        <v>547233.63132793782</v>
      </c>
      <c r="CN16" s="205">
        <f t="shared" si="9"/>
        <v>547233.63132793782</v>
      </c>
      <c r="CO16" s="205">
        <f t="shared" si="9"/>
        <v>547233.63132793782</v>
      </c>
      <c r="CP16" s="205">
        <f t="shared" si="9"/>
        <v>547233.63132793782</v>
      </c>
      <c r="CQ16" s="205">
        <f t="shared" si="9"/>
        <v>547233.63132793782</v>
      </c>
      <c r="CR16" s="205">
        <f t="shared" si="9"/>
        <v>547233.63132793782</v>
      </c>
      <c r="CS16" s="205">
        <f t="shared" ref="CS16:DA18" si="11">IF(CS$2&lt;=($B$2+$C$2+$D$2),IF(CS$2&lt;=($B$2+$C$2),IF(CS$2&lt;=$B$2,$B16,$C16),$D16),$E16)</f>
        <v>547233.63132793782</v>
      </c>
      <c r="CT16" s="205">
        <f t="shared" si="11"/>
        <v>547233.63132793782</v>
      </c>
      <c r="CU16" s="205">
        <f t="shared" si="11"/>
        <v>547233.63132793782</v>
      </c>
      <c r="CV16" s="205">
        <f t="shared" si="11"/>
        <v>547233.63132793782</v>
      </c>
      <c r="CW16" s="205">
        <f t="shared" si="11"/>
        <v>547233.63132793782</v>
      </c>
      <c r="CX16" s="205">
        <f t="shared" si="11"/>
        <v>547233.63132793782</v>
      </c>
      <c r="CY16" s="205">
        <f t="shared" si="11"/>
        <v>547233.63132793782</v>
      </c>
      <c r="CZ16" s="205">
        <f t="shared" si="11"/>
        <v>547233.63132793782</v>
      </c>
      <c r="DA16" s="205">
        <f t="shared" si="11"/>
        <v>547233.63132793782</v>
      </c>
      <c r="DB16" s="205"/>
    </row>
    <row r="17" spans="1:105">
      <c r="A17" s="202" t="s">
        <v>101</v>
      </c>
      <c r="B17" s="204">
        <f>Income!B89</f>
        <v>23370.139438323244</v>
      </c>
      <c r="C17" s="204">
        <f>Income!C89</f>
        <v>23370.139438323244</v>
      </c>
      <c r="D17" s="204">
        <f>Income!D89</f>
        <v>23370.139438323244</v>
      </c>
      <c r="E17" s="204">
        <f>Income!E89</f>
        <v>23370.13943832324</v>
      </c>
      <c r="F17" s="205">
        <f t="shared" si="4"/>
        <v>23370.139438323244</v>
      </c>
      <c r="G17" s="205">
        <f t="shared" si="4"/>
        <v>23370.139438323244</v>
      </c>
      <c r="H17" s="205">
        <f t="shared" si="4"/>
        <v>23370.139438323244</v>
      </c>
      <c r="I17" s="205">
        <f t="shared" si="4"/>
        <v>23370.139438323244</v>
      </c>
      <c r="J17" s="205">
        <f t="shared" si="4"/>
        <v>23370.139438323244</v>
      </c>
      <c r="K17" s="205">
        <f t="shared" si="4"/>
        <v>23370.139438323244</v>
      </c>
      <c r="L17" s="205">
        <f t="shared" si="4"/>
        <v>23370.139438323244</v>
      </c>
      <c r="M17" s="205">
        <f t="shared" si="4"/>
        <v>23370.139438323244</v>
      </c>
      <c r="N17" s="205">
        <f t="shared" si="4"/>
        <v>23370.139438323244</v>
      </c>
      <c r="O17" s="205">
        <f t="shared" si="4"/>
        <v>23370.139438323244</v>
      </c>
      <c r="P17" s="205">
        <f t="shared" si="4"/>
        <v>23370.139438323244</v>
      </c>
      <c r="Q17" s="205">
        <f t="shared" si="4"/>
        <v>23370.139438323244</v>
      </c>
      <c r="R17" s="205">
        <f t="shared" si="4"/>
        <v>23370.139438323244</v>
      </c>
      <c r="S17" s="205">
        <f t="shared" si="4"/>
        <v>23370.139438323244</v>
      </c>
      <c r="T17" s="205">
        <f t="shared" si="4"/>
        <v>23370.139438323244</v>
      </c>
      <c r="U17" s="205">
        <f t="shared" si="4"/>
        <v>23370.139438323244</v>
      </c>
      <c r="V17" s="205">
        <f t="shared" si="6"/>
        <v>23370.139438323244</v>
      </c>
      <c r="W17" s="205">
        <f t="shared" si="6"/>
        <v>23370.139438323244</v>
      </c>
      <c r="X17" s="205">
        <f t="shared" si="6"/>
        <v>23370.139438323244</v>
      </c>
      <c r="Y17" s="205">
        <f t="shared" si="6"/>
        <v>23370.139438323244</v>
      </c>
      <c r="Z17" s="205">
        <f t="shared" si="6"/>
        <v>23370.139438323244</v>
      </c>
      <c r="AA17" s="205">
        <f t="shared" si="6"/>
        <v>23370.139438323244</v>
      </c>
      <c r="AB17" s="205">
        <f t="shared" si="6"/>
        <v>23370.139438323244</v>
      </c>
      <c r="AC17" s="205">
        <f t="shared" si="6"/>
        <v>23370.139438323244</v>
      </c>
      <c r="AD17" s="205">
        <f t="shared" si="6"/>
        <v>23370.139438323244</v>
      </c>
      <c r="AE17" s="205">
        <f t="shared" si="6"/>
        <v>23370.139438323244</v>
      </c>
      <c r="AF17" s="205">
        <f t="shared" si="6"/>
        <v>23370.139438323244</v>
      </c>
      <c r="AG17" s="205">
        <f t="shared" si="6"/>
        <v>23370.139438323244</v>
      </c>
      <c r="AH17" s="205">
        <f t="shared" si="6"/>
        <v>23370.139438323244</v>
      </c>
      <c r="AI17" s="205">
        <f t="shared" si="6"/>
        <v>23370.139438323244</v>
      </c>
      <c r="AJ17" s="205">
        <f t="shared" si="6"/>
        <v>23370.139438323244</v>
      </c>
      <c r="AK17" s="205">
        <f t="shared" si="6"/>
        <v>23370.139438323244</v>
      </c>
      <c r="AL17" s="205">
        <f t="shared" si="7"/>
        <v>23370.139438323244</v>
      </c>
      <c r="AM17" s="205">
        <f t="shared" si="7"/>
        <v>23370.139438323244</v>
      </c>
      <c r="AN17" s="205">
        <f t="shared" si="7"/>
        <v>23370.139438323244</v>
      </c>
      <c r="AO17" s="205">
        <f t="shared" si="7"/>
        <v>23370.139438323244</v>
      </c>
      <c r="AP17" s="205">
        <f t="shared" si="7"/>
        <v>23370.139438323244</v>
      </c>
      <c r="AQ17" s="205">
        <f t="shared" si="7"/>
        <v>23370.139438323244</v>
      </c>
      <c r="AR17" s="205">
        <f t="shared" si="7"/>
        <v>23370.139438323244</v>
      </c>
      <c r="AS17" s="205">
        <f t="shared" si="7"/>
        <v>23370.139438323244</v>
      </c>
      <c r="AT17" s="205">
        <f t="shared" si="7"/>
        <v>23370.139438323244</v>
      </c>
      <c r="AU17" s="205">
        <f t="shared" si="7"/>
        <v>23370.139438323244</v>
      </c>
      <c r="AV17" s="205">
        <f t="shared" si="7"/>
        <v>23370.139438323244</v>
      </c>
      <c r="AW17" s="205">
        <f t="shared" si="7"/>
        <v>23370.139438323244</v>
      </c>
      <c r="AX17" s="205">
        <f t="shared" si="8"/>
        <v>23370.139438323244</v>
      </c>
      <c r="AY17" s="205">
        <f t="shared" si="8"/>
        <v>23370.139438323244</v>
      </c>
      <c r="AZ17" s="205">
        <f t="shared" si="8"/>
        <v>23370.139438323244</v>
      </c>
      <c r="BA17" s="205">
        <f t="shared" si="8"/>
        <v>23370.139438323244</v>
      </c>
      <c r="BB17" s="205">
        <f t="shared" si="8"/>
        <v>23370.139438323244</v>
      </c>
      <c r="BC17" s="205">
        <f t="shared" si="8"/>
        <v>23370.13943832324</v>
      </c>
      <c r="BD17" s="205">
        <f t="shared" si="8"/>
        <v>23370.13943832324</v>
      </c>
      <c r="BE17" s="205">
        <f t="shared" si="8"/>
        <v>23370.13943832324</v>
      </c>
      <c r="BF17" s="205">
        <f t="shared" si="8"/>
        <v>23370.13943832324</v>
      </c>
      <c r="BG17" s="205">
        <f t="shared" si="8"/>
        <v>23370.13943832324</v>
      </c>
      <c r="BH17" s="205">
        <f t="shared" si="8"/>
        <v>23370.13943832324</v>
      </c>
      <c r="BI17" s="205">
        <f t="shared" si="8"/>
        <v>23370.13943832324</v>
      </c>
      <c r="BJ17" s="205">
        <f t="shared" si="8"/>
        <v>23370.13943832324</v>
      </c>
      <c r="BK17" s="205">
        <f t="shared" si="8"/>
        <v>23370.13943832324</v>
      </c>
      <c r="BL17" s="205">
        <f t="shared" si="8"/>
        <v>23370.13943832324</v>
      </c>
      <c r="BM17" s="205">
        <f t="shared" si="8"/>
        <v>23370.13943832324</v>
      </c>
      <c r="BN17" s="205">
        <f t="shared" si="8"/>
        <v>23370.13943832324</v>
      </c>
      <c r="BO17" s="205">
        <f t="shared" si="8"/>
        <v>23370.13943832324</v>
      </c>
      <c r="BP17" s="205">
        <f t="shared" si="8"/>
        <v>23370.13943832324</v>
      </c>
      <c r="BQ17" s="205">
        <f t="shared" si="8"/>
        <v>23370.13943832324</v>
      </c>
      <c r="BR17" s="205">
        <f t="shared" si="8"/>
        <v>23370.13943832324</v>
      </c>
      <c r="BS17" s="205">
        <f t="shared" si="8"/>
        <v>23370.13943832324</v>
      </c>
      <c r="BT17" s="205">
        <f t="shared" si="8"/>
        <v>23370.13943832324</v>
      </c>
      <c r="BU17" s="205">
        <f t="shared" si="8"/>
        <v>23370.13943832324</v>
      </c>
      <c r="BV17" s="205">
        <f t="shared" si="8"/>
        <v>23370.13943832324</v>
      </c>
      <c r="BW17" s="205">
        <f t="shared" si="8"/>
        <v>23370.13943832324</v>
      </c>
      <c r="BX17" s="205">
        <f t="shared" si="8"/>
        <v>23370.13943832324</v>
      </c>
      <c r="BY17" s="205">
        <f t="shared" si="8"/>
        <v>23370.13943832324</v>
      </c>
      <c r="BZ17" s="205">
        <f t="shared" si="8"/>
        <v>23370.13943832324</v>
      </c>
      <c r="CA17" s="205">
        <f t="shared" si="10"/>
        <v>23370.13943832324</v>
      </c>
      <c r="CB17" s="205">
        <f t="shared" si="10"/>
        <v>23370.13943832324</v>
      </c>
      <c r="CC17" s="205">
        <f t="shared" si="9"/>
        <v>23370.13943832324</v>
      </c>
      <c r="CD17" s="205">
        <f t="shared" si="9"/>
        <v>23370.13943832324</v>
      </c>
      <c r="CE17" s="205">
        <f t="shared" si="9"/>
        <v>23370.13943832324</v>
      </c>
      <c r="CF17" s="205">
        <f t="shared" si="9"/>
        <v>23370.13943832324</v>
      </c>
      <c r="CG17" s="205">
        <f t="shared" si="9"/>
        <v>23370.13943832324</v>
      </c>
      <c r="CH17" s="205">
        <f t="shared" si="9"/>
        <v>23370.13943832324</v>
      </c>
      <c r="CI17" s="205">
        <f t="shared" si="9"/>
        <v>23370.13943832324</v>
      </c>
      <c r="CJ17" s="205">
        <f t="shared" si="9"/>
        <v>23370.13943832324</v>
      </c>
      <c r="CK17" s="205">
        <f t="shared" si="9"/>
        <v>23370.13943832324</v>
      </c>
      <c r="CL17" s="205">
        <f t="shared" si="9"/>
        <v>23370.13943832324</v>
      </c>
      <c r="CM17" s="205">
        <f t="shared" si="9"/>
        <v>23370.13943832324</v>
      </c>
      <c r="CN17" s="205">
        <f t="shared" si="9"/>
        <v>23370.13943832324</v>
      </c>
      <c r="CO17" s="205">
        <f t="shared" si="9"/>
        <v>23370.13943832324</v>
      </c>
      <c r="CP17" s="205">
        <f t="shared" si="9"/>
        <v>23370.13943832324</v>
      </c>
      <c r="CQ17" s="205">
        <f t="shared" si="9"/>
        <v>23370.13943832324</v>
      </c>
      <c r="CR17" s="205">
        <f t="shared" si="9"/>
        <v>23370.13943832324</v>
      </c>
      <c r="CS17" s="205">
        <f t="shared" si="11"/>
        <v>23370.13943832324</v>
      </c>
      <c r="CT17" s="205">
        <f t="shared" si="11"/>
        <v>23370.13943832324</v>
      </c>
      <c r="CU17" s="205">
        <f t="shared" si="11"/>
        <v>23370.13943832324</v>
      </c>
      <c r="CV17" s="205">
        <f t="shared" si="11"/>
        <v>23370.13943832324</v>
      </c>
      <c r="CW17" s="205">
        <f t="shared" si="11"/>
        <v>23370.13943832324</v>
      </c>
      <c r="CX17" s="205">
        <f t="shared" si="11"/>
        <v>23370.13943832324</v>
      </c>
      <c r="CY17" s="205">
        <f t="shared" si="11"/>
        <v>23370.13943832324</v>
      </c>
      <c r="CZ17" s="205">
        <f t="shared" si="11"/>
        <v>23370.13943832324</v>
      </c>
      <c r="DA17" s="205">
        <f t="shared" si="11"/>
        <v>23370.13943832324</v>
      </c>
    </row>
    <row r="18" spans="1:105">
      <c r="A18" s="202" t="s">
        <v>85</v>
      </c>
      <c r="B18" s="204">
        <f>Income!B90</f>
        <v>38573.259438323243</v>
      </c>
      <c r="C18" s="204">
        <f>Income!C90</f>
        <v>38573.259438323243</v>
      </c>
      <c r="D18" s="204">
        <f>Income!D90</f>
        <v>38573.259438323243</v>
      </c>
      <c r="E18" s="204">
        <f>Income!E90</f>
        <v>38573.259438323243</v>
      </c>
      <c r="F18" s="205">
        <f t="shared" ref="F18:U18" si="12">IF(F$2&lt;=($B$2+$C$2+$D$2),IF(F$2&lt;=($B$2+$C$2),IF(F$2&lt;=$B$2,$B18,$C18),$D18),$E18)</f>
        <v>38573.259438323243</v>
      </c>
      <c r="G18" s="205">
        <f t="shared" si="12"/>
        <v>38573.259438323243</v>
      </c>
      <c r="H18" s="205">
        <f t="shared" si="12"/>
        <v>38573.259438323243</v>
      </c>
      <c r="I18" s="205">
        <f t="shared" si="12"/>
        <v>38573.259438323243</v>
      </c>
      <c r="J18" s="205">
        <f t="shared" si="12"/>
        <v>38573.259438323243</v>
      </c>
      <c r="K18" s="205">
        <f t="shared" si="12"/>
        <v>38573.259438323243</v>
      </c>
      <c r="L18" s="205">
        <f t="shared" si="12"/>
        <v>38573.259438323243</v>
      </c>
      <c r="M18" s="205">
        <f t="shared" si="12"/>
        <v>38573.259438323243</v>
      </c>
      <c r="N18" s="205">
        <f t="shared" si="12"/>
        <v>38573.259438323243</v>
      </c>
      <c r="O18" s="205">
        <f t="shared" si="12"/>
        <v>38573.259438323243</v>
      </c>
      <c r="P18" s="205">
        <f t="shared" si="12"/>
        <v>38573.259438323243</v>
      </c>
      <c r="Q18" s="205">
        <f t="shared" si="12"/>
        <v>38573.259438323243</v>
      </c>
      <c r="R18" s="205">
        <f t="shared" si="12"/>
        <v>38573.259438323243</v>
      </c>
      <c r="S18" s="205">
        <f t="shared" si="12"/>
        <v>38573.259438323243</v>
      </c>
      <c r="T18" s="205">
        <f t="shared" si="12"/>
        <v>38573.259438323243</v>
      </c>
      <c r="U18" s="205">
        <f t="shared" si="12"/>
        <v>38573.259438323243</v>
      </c>
      <c r="V18" s="205">
        <f t="shared" si="6"/>
        <v>38573.259438323243</v>
      </c>
      <c r="W18" s="205">
        <f t="shared" si="6"/>
        <v>38573.259438323243</v>
      </c>
      <c r="X18" s="205">
        <f t="shared" si="6"/>
        <v>38573.259438323243</v>
      </c>
      <c r="Y18" s="205">
        <f t="shared" si="6"/>
        <v>38573.259438323243</v>
      </c>
      <c r="Z18" s="205">
        <f t="shared" si="6"/>
        <v>38573.259438323243</v>
      </c>
      <c r="AA18" s="205">
        <f t="shared" si="6"/>
        <v>38573.259438323243</v>
      </c>
      <c r="AB18" s="205">
        <f t="shared" si="6"/>
        <v>38573.259438323243</v>
      </c>
      <c r="AC18" s="205">
        <f t="shared" si="6"/>
        <v>38573.259438323243</v>
      </c>
      <c r="AD18" s="205">
        <f t="shared" si="6"/>
        <v>38573.259438323243</v>
      </c>
      <c r="AE18" s="205">
        <f t="shared" si="6"/>
        <v>38573.259438323243</v>
      </c>
      <c r="AF18" s="205">
        <f t="shared" si="6"/>
        <v>38573.259438323243</v>
      </c>
      <c r="AG18" s="205">
        <f t="shared" si="6"/>
        <v>38573.259438323243</v>
      </c>
      <c r="AH18" s="205">
        <f t="shared" si="6"/>
        <v>38573.259438323243</v>
      </c>
      <c r="AI18" s="205">
        <f t="shared" si="6"/>
        <v>38573.259438323243</v>
      </c>
      <c r="AJ18" s="205">
        <f t="shared" si="6"/>
        <v>38573.259438323243</v>
      </c>
      <c r="AK18" s="205">
        <f t="shared" si="6"/>
        <v>38573.259438323243</v>
      </c>
      <c r="AL18" s="205">
        <f t="shared" si="7"/>
        <v>38573.259438323243</v>
      </c>
      <c r="AM18" s="205">
        <f t="shared" si="7"/>
        <v>38573.259438323243</v>
      </c>
      <c r="AN18" s="205">
        <f t="shared" si="7"/>
        <v>38573.259438323243</v>
      </c>
      <c r="AO18" s="205">
        <f t="shared" si="7"/>
        <v>38573.259438323243</v>
      </c>
      <c r="AP18" s="205">
        <f t="shared" si="7"/>
        <v>38573.259438323243</v>
      </c>
      <c r="AQ18" s="205">
        <f t="shared" si="7"/>
        <v>38573.259438323243</v>
      </c>
      <c r="AR18" s="205">
        <f t="shared" si="7"/>
        <v>38573.259438323243</v>
      </c>
      <c r="AS18" s="205">
        <f t="shared" si="7"/>
        <v>38573.259438323243</v>
      </c>
      <c r="AT18" s="205">
        <f t="shared" si="7"/>
        <v>38573.259438323243</v>
      </c>
      <c r="AU18" s="205">
        <f t="shared" si="7"/>
        <v>38573.259438323243</v>
      </c>
      <c r="AV18" s="205">
        <f t="shared" si="7"/>
        <v>38573.259438323243</v>
      </c>
      <c r="AW18" s="205">
        <f t="shared" si="7"/>
        <v>38573.259438323243</v>
      </c>
      <c r="AX18" s="205">
        <f t="shared" si="8"/>
        <v>38573.259438323243</v>
      </c>
      <c r="AY18" s="205">
        <f t="shared" si="8"/>
        <v>38573.259438323243</v>
      </c>
      <c r="AZ18" s="205">
        <f t="shared" si="8"/>
        <v>38573.259438323243</v>
      </c>
      <c r="BA18" s="205">
        <f t="shared" si="8"/>
        <v>38573.259438323243</v>
      </c>
      <c r="BB18" s="205">
        <f t="shared" si="8"/>
        <v>38573.259438323243</v>
      </c>
      <c r="BC18" s="205">
        <f t="shared" si="8"/>
        <v>38573.259438323243</v>
      </c>
      <c r="BD18" s="205">
        <f t="shared" si="8"/>
        <v>38573.259438323243</v>
      </c>
      <c r="BE18" s="205">
        <f t="shared" si="8"/>
        <v>38573.259438323243</v>
      </c>
      <c r="BF18" s="205">
        <f t="shared" si="8"/>
        <v>38573.259438323243</v>
      </c>
      <c r="BG18" s="205">
        <f t="shared" si="8"/>
        <v>38573.259438323243</v>
      </c>
      <c r="BH18" s="205">
        <f t="shared" si="8"/>
        <v>38573.259438323243</v>
      </c>
      <c r="BI18" s="205">
        <f t="shared" si="8"/>
        <v>38573.259438323243</v>
      </c>
      <c r="BJ18" s="205">
        <f t="shared" si="8"/>
        <v>38573.259438323243</v>
      </c>
      <c r="BK18" s="205">
        <f t="shared" si="8"/>
        <v>38573.259438323243</v>
      </c>
      <c r="BL18" s="205">
        <f t="shared" ref="BL18:BZ18" si="13">IF(BL$2&lt;=($B$2+$C$2+$D$2),IF(BL$2&lt;=($B$2+$C$2),IF(BL$2&lt;=$B$2,$B18,$C18),$D18),$E18)</f>
        <v>38573.259438323243</v>
      </c>
      <c r="BM18" s="205">
        <f t="shared" si="13"/>
        <v>38573.259438323243</v>
      </c>
      <c r="BN18" s="205">
        <f t="shared" si="13"/>
        <v>38573.259438323243</v>
      </c>
      <c r="BO18" s="205">
        <f t="shared" si="13"/>
        <v>38573.259438323243</v>
      </c>
      <c r="BP18" s="205">
        <f t="shared" si="13"/>
        <v>38573.259438323243</v>
      </c>
      <c r="BQ18" s="205">
        <f t="shared" si="13"/>
        <v>38573.259438323243</v>
      </c>
      <c r="BR18" s="205">
        <f t="shared" si="13"/>
        <v>38573.259438323243</v>
      </c>
      <c r="BS18" s="205">
        <f t="shared" si="13"/>
        <v>38573.259438323243</v>
      </c>
      <c r="BT18" s="205">
        <f t="shared" si="13"/>
        <v>38573.259438323243</v>
      </c>
      <c r="BU18" s="205">
        <f t="shared" si="13"/>
        <v>38573.259438323243</v>
      </c>
      <c r="BV18" s="205">
        <f t="shared" si="13"/>
        <v>38573.259438323243</v>
      </c>
      <c r="BW18" s="205">
        <f t="shared" si="13"/>
        <v>38573.259438323243</v>
      </c>
      <c r="BX18" s="205">
        <f t="shared" si="13"/>
        <v>38573.259438323243</v>
      </c>
      <c r="BY18" s="205">
        <f t="shared" si="13"/>
        <v>38573.259438323243</v>
      </c>
      <c r="BZ18" s="205">
        <f t="shared" si="13"/>
        <v>38573.259438323243</v>
      </c>
      <c r="CA18" s="205">
        <f t="shared" si="10"/>
        <v>38573.259438323243</v>
      </c>
      <c r="CB18" s="205">
        <f t="shared" si="10"/>
        <v>38573.259438323243</v>
      </c>
      <c r="CC18" s="205">
        <f t="shared" si="9"/>
        <v>38573.259438323243</v>
      </c>
      <c r="CD18" s="205">
        <f t="shared" si="9"/>
        <v>38573.259438323243</v>
      </c>
      <c r="CE18" s="205">
        <f t="shared" si="9"/>
        <v>38573.259438323243</v>
      </c>
      <c r="CF18" s="205">
        <f t="shared" si="9"/>
        <v>38573.259438323243</v>
      </c>
      <c r="CG18" s="205">
        <f t="shared" si="9"/>
        <v>38573.259438323243</v>
      </c>
      <c r="CH18" s="205">
        <f t="shared" si="9"/>
        <v>38573.259438323243</v>
      </c>
      <c r="CI18" s="205">
        <f t="shared" si="9"/>
        <v>38573.259438323243</v>
      </c>
      <c r="CJ18" s="205">
        <f t="shared" si="9"/>
        <v>38573.259438323243</v>
      </c>
      <c r="CK18" s="205">
        <f t="shared" si="9"/>
        <v>38573.259438323243</v>
      </c>
      <c r="CL18" s="205">
        <f t="shared" si="9"/>
        <v>38573.259438323243</v>
      </c>
      <c r="CM18" s="205">
        <f t="shared" si="9"/>
        <v>38573.259438323243</v>
      </c>
      <c r="CN18" s="205">
        <f t="shared" si="9"/>
        <v>38573.259438323243</v>
      </c>
      <c r="CO18" s="205">
        <f t="shared" si="9"/>
        <v>38573.259438323243</v>
      </c>
      <c r="CP18" s="205">
        <f t="shared" si="9"/>
        <v>38573.259438323243</v>
      </c>
      <c r="CQ18" s="205">
        <f t="shared" si="9"/>
        <v>38573.259438323243</v>
      </c>
      <c r="CR18" s="205">
        <f t="shared" si="9"/>
        <v>38573.259438323243</v>
      </c>
      <c r="CS18" s="205">
        <f t="shared" si="11"/>
        <v>38573.259438323243</v>
      </c>
      <c r="CT18" s="205">
        <f t="shared" si="11"/>
        <v>38573.259438323243</v>
      </c>
      <c r="CU18" s="205">
        <f t="shared" si="11"/>
        <v>38573.259438323243</v>
      </c>
      <c r="CV18" s="205">
        <f t="shared" si="11"/>
        <v>38573.259438323243</v>
      </c>
      <c r="CW18" s="205">
        <f t="shared" si="11"/>
        <v>38573.259438323243</v>
      </c>
      <c r="CX18" s="205">
        <f t="shared" si="11"/>
        <v>38573.259438323243</v>
      </c>
      <c r="CY18" s="205">
        <f t="shared" si="11"/>
        <v>38573.259438323243</v>
      </c>
      <c r="CZ18" s="205">
        <f t="shared" si="11"/>
        <v>38573.259438323243</v>
      </c>
      <c r="DA18" s="205">
        <f t="shared" si="11"/>
        <v>38573.259438323243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54017.128566807478</v>
      </c>
      <c r="AF19" s="202">
        <f t="shared" si="14"/>
        <v>54734.752997298026</v>
      </c>
      <c r="AG19" s="202">
        <f t="shared" si="14"/>
        <v>55452.377427788575</v>
      </c>
      <c r="AH19" s="202">
        <f t="shared" si="14"/>
        <v>56170.001858279124</v>
      </c>
      <c r="AI19" s="202">
        <f t="shared" si="14"/>
        <v>56887.626288769665</v>
      </c>
      <c r="AJ19" s="202">
        <f t="shared" si="14"/>
        <v>57605.250719260213</v>
      </c>
      <c r="AK19" s="202">
        <f t="shared" si="14"/>
        <v>58322.875149750762</v>
      </c>
      <c r="AL19" s="202">
        <f t="shared" si="14"/>
        <v>59040.49958024131</v>
      </c>
      <c r="AM19" s="202">
        <f t="shared" si="14"/>
        <v>59758.124010731859</v>
      </c>
      <c r="AN19" s="202">
        <f t="shared" si="14"/>
        <v>60475.7484412224</v>
      </c>
      <c r="AO19" s="202">
        <f t="shared" si="14"/>
        <v>61193.372871712949</v>
      </c>
      <c r="AP19" s="202">
        <f t="shared" si="14"/>
        <v>61910.997302203497</v>
      </c>
      <c r="AQ19" s="202">
        <f t="shared" si="14"/>
        <v>62628.621732694046</v>
      </c>
      <c r="AR19" s="202">
        <f t="shared" si="14"/>
        <v>63346.246163184594</v>
      </c>
      <c r="AS19" s="202">
        <f t="shared" si="14"/>
        <v>64063.870593675136</v>
      </c>
      <c r="AT19" s="202">
        <f t="shared" si="14"/>
        <v>64781.495024165684</v>
      </c>
      <c r="AU19" s="202">
        <f t="shared" si="14"/>
        <v>65499.119454656233</v>
      </c>
      <c r="AV19" s="202">
        <f t="shared" si="14"/>
        <v>66216.743885146774</v>
      </c>
      <c r="AW19" s="202">
        <f t="shared" si="14"/>
        <v>66934.36831563733</v>
      </c>
      <c r="AX19" s="202">
        <f t="shared" si="14"/>
        <v>67651.992746127871</v>
      </c>
      <c r="AY19" s="202">
        <f t="shared" si="14"/>
        <v>68369.617176618427</v>
      </c>
      <c r="AZ19" s="202">
        <f t="shared" si="14"/>
        <v>69087.241607108968</v>
      </c>
      <c r="BA19" s="202">
        <f t="shared" si="14"/>
        <v>69804.86603759951</v>
      </c>
      <c r="BB19" s="202">
        <f t="shared" si="14"/>
        <v>70522.490468090065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2185.5673832980883</v>
      </c>
      <c r="C25" s="204">
        <f>Income!C72</f>
        <v>3391.0728935315869</v>
      </c>
      <c r="D25" s="204">
        <f>Income!D72</f>
        <v>3322.5471607149429</v>
      </c>
      <c r="E25" s="204">
        <f>Income!E72</f>
        <v>5083.4513054368035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2185.5673832980883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2185.5673832980883</v>
      </c>
      <c r="H25" s="211">
        <f t="shared" si="16"/>
        <v>2185.5673832980883</v>
      </c>
      <c r="I25" s="211">
        <f t="shared" si="16"/>
        <v>2185.5673832980883</v>
      </c>
      <c r="J25" s="211">
        <f t="shared" si="16"/>
        <v>2185.5673832980883</v>
      </c>
      <c r="K25" s="211">
        <f t="shared" si="16"/>
        <v>2185.5673832980883</v>
      </c>
      <c r="L25" s="211">
        <f t="shared" si="16"/>
        <v>2185.5673832980883</v>
      </c>
      <c r="M25" s="211">
        <f t="shared" si="16"/>
        <v>2185.5673832980883</v>
      </c>
      <c r="N25" s="211">
        <f t="shared" si="16"/>
        <v>2185.5673832980883</v>
      </c>
      <c r="O25" s="211">
        <f t="shared" si="16"/>
        <v>2185.5673832980883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2185.5673832980883</v>
      </c>
      <c r="Q25" s="211">
        <f t="shared" si="17"/>
        <v>2185.5673832980883</v>
      </c>
      <c r="R25" s="211">
        <f t="shared" si="17"/>
        <v>2185.5673832980883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2185.5673832980883</v>
      </c>
      <c r="T25" s="211">
        <f t="shared" si="17"/>
        <v>2185.5673832980883</v>
      </c>
      <c r="U25" s="211">
        <f t="shared" si="17"/>
        <v>2185.5673832980883</v>
      </c>
      <c r="V25" s="211">
        <f t="shared" si="17"/>
        <v>2185.5673832980883</v>
      </c>
      <c r="W25" s="211">
        <f t="shared" si="17"/>
        <v>2185.5673832980883</v>
      </c>
      <c r="X25" s="211">
        <f t="shared" si="17"/>
        <v>2185.5673832980883</v>
      </c>
      <c r="Y25" s="211">
        <f t="shared" si="17"/>
        <v>2185.5673832980883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2185.5673832980883</v>
      </c>
      <c r="AA25" s="211">
        <f t="shared" si="18"/>
        <v>2185.5673832980883</v>
      </c>
      <c r="AB25" s="211">
        <f t="shared" si="18"/>
        <v>2185.5673832980883</v>
      </c>
      <c r="AC25" s="211">
        <f t="shared" si="18"/>
        <v>2185.5673832980883</v>
      </c>
      <c r="AD25" s="211">
        <f t="shared" si="18"/>
        <v>2185.5673832980883</v>
      </c>
      <c r="AE25" s="211">
        <f t="shared" si="18"/>
        <v>2210.1695365681599</v>
      </c>
      <c r="AF25" s="211">
        <f t="shared" si="18"/>
        <v>2259.3738431083025</v>
      </c>
      <c r="AG25" s="211">
        <f t="shared" si="18"/>
        <v>2308.5781496484451</v>
      </c>
      <c r="AH25" s="211">
        <f t="shared" si="18"/>
        <v>2357.7824561885882</v>
      </c>
      <c r="AI25" s="211">
        <f t="shared" si="18"/>
        <v>2406.9867627287308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2456.1910692688739</v>
      </c>
      <c r="AK25" s="211">
        <f t="shared" si="19"/>
        <v>2505.3953758090165</v>
      </c>
      <c r="AL25" s="211">
        <f t="shared" si="19"/>
        <v>2554.5996823491591</v>
      </c>
      <c r="AM25" s="211">
        <f t="shared" si="19"/>
        <v>2603.8039888893022</v>
      </c>
      <c r="AN25" s="211">
        <f t="shared" si="19"/>
        <v>2653.0082954294448</v>
      </c>
      <c r="AO25" s="211">
        <f t="shared" si="19"/>
        <v>2702.2126019695879</v>
      </c>
      <c r="AP25" s="211">
        <f t="shared" si="19"/>
        <v>2751.4169085097305</v>
      </c>
      <c r="AQ25" s="211">
        <f t="shared" si="19"/>
        <v>2800.6212150498732</v>
      </c>
      <c r="AR25" s="211">
        <f t="shared" si="19"/>
        <v>2849.8255215900163</v>
      </c>
      <c r="AS25" s="211">
        <f t="shared" si="19"/>
        <v>2899.0298281301589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2948.234134670302</v>
      </c>
      <c r="AU25" s="211">
        <f t="shared" si="20"/>
        <v>2997.4384412104446</v>
      </c>
      <c r="AV25" s="211">
        <f t="shared" si="20"/>
        <v>3046.6427477505872</v>
      </c>
      <c r="AW25" s="211">
        <f t="shared" si="20"/>
        <v>3095.8470542907298</v>
      </c>
      <c r="AX25" s="211">
        <f t="shared" si="20"/>
        <v>3145.0513608308729</v>
      </c>
      <c r="AY25" s="211">
        <f t="shared" si="20"/>
        <v>3194.255667371016</v>
      </c>
      <c r="AZ25" s="211">
        <f t="shared" si="20"/>
        <v>3243.4599739111586</v>
      </c>
      <c r="BA25" s="211">
        <f t="shared" si="20"/>
        <v>3292.6642804513012</v>
      </c>
      <c r="BB25" s="211">
        <f t="shared" si="20"/>
        <v>3341.8685869914443</v>
      </c>
      <c r="BC25" s="211">
        <f t="shared" si="20"/>
        <v>3391.0728935315869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5083.4513054368035</v>
      </c>
      <c r="BE25" s="211">
        <f t="shared" si="21"/>
        <v>5083.4513054368035</v>
      </c>
      <c r="BF25" s="211">
        <f t="shared" si="21"/>
        <v>5083.4513054368035</v>
      </c>
      <c r="BG25" s="211">
        <f t="shared" si="21"/>
        <v>5083.4513054368035</v>
      </c>
      <c r="BH25" s="211">
        <f t="shared" si="21"/>
        <v>5083.4513054368035</v>
      </c>
      <c r="BI25" s="211">
        <f t="shared" si="21"/>
        <v>5083.4513054368035</v>
      </c>
      <c r="BJ25" s="211">
        <f t="shared" si="21"/>
        <v>5083.4513054368035</v>
      </c>
      <c r="BK25" s="211">
        <f t="shared" si="21"/>
        <v>5083.4513054368035</v>
      </c>
      <c r="BL25" s="211">
        <f t="shared" si="21"/>
        <v>5083.4513054368035</v>
      </c>
      <c r="BM25" s="211">
        <f t="shared" si="21"/>
        <v>5083.4513054368035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5083.4513054368035</v>
      </c>
      <c r="BO25" s="211">
        <f t="shared" si="22"/>
        <v>5083.4513054368035</v>
      </c>
      <c r="BP25" s="211">
        <f t="shared" si="22"/>
        <v>5083.4513054368035</v>
      </c>
      <c r="BQ25" s="211">
        <f t="shared" si="22"/>
        <v>5083.4513054368035</v>
      </c>
      <c r="BR25" s="211">
        <f t="shared" si="22"/>
        <v>5083.4513054368035</v>
      </c>
      <c r="BS25" s="211">
        <f t="shared" si="22"/>
        <v>5083.4513054368035</v>
      </c>
      <c r="BT25" s="211">
        <f t="shared" si="22"/>
        <v>5083.4513054368035</v>
      </c>
      <c r="BU25" s="211">
        <f t="shared" si="22"/>
        <v>5083.4513054368035</v>
      </c>
      <c r="BV25" s="211">
        <f t="shared" si="22"/>
        <v>5083.4513054368035</v>
      </c>
      <c r="BW25" s="211">
        <f t="shared" si="22"/>
        <v>5083.4513054368035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5083.4513054368035</v>
      </c>
      <c r="BY25" s="211">
        <f t="shared" si="23"/>
        <v>5083.4513054368035</v>
      </c>
      <c r="BZ25" s="211">
        <f t="shared" si="23"/>
        <v>5083.4513054368035</v>
      </c>
      <c r="CA25" s="211">
        <f t="shared" si="23"/>
        <v>5083.4513054368035</v>
      </c>
      <c r="CB25" s="211">
        <f t="shared" si="23"/>
        <v>5083.4513054368035</v>
      </c>
      <c r="CC25" s="211">
        <f t="shared" si="23"/>
        <v>5083.4513054368035</v>
      </c>
      <c r="CD25" s="211">
        <f t="shared" si="23"/>
        <v>5083.4513054368035</v>
      </c>
      <c r="CE25" s="211">
        <f t="shared" si="23"/>
        <v>5083.4513054368035</v>
      </c>
      <c r="CF25" s="211">
        <f t="shared" si="23"/>
        <v>5083.4513054368035</v>
      </c>
      <c r="CG25" s="211">
        <f t="shared" si="23"/>
        <v>5083.4513054368035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5083.4513054368035</v>
      </c>
      <c r="CI25" s="211">
        <f t="shared" si="24"/>
        <v>5083.4513054368035</v>
      </c>
      <c r="CJ25" s="211">
        <f t="shared" si="24"/>
        <v>5083.4513054368035</v>
      </c>
      <c r="CK25" s="211">
        <f t="shared" si="24"/>
        <v>5083.4513054368035</v>
      </c>
      <c r="CL25" s="211">
        <f t="shared" si="24"/>
        <v>5083.4513054368035</v>
      </c>
      <c r="CM25" s="211">
        <f t="shared" si="24"/>
        <v>5083.4513054368035</v>
      </c>
      <c r="CN25" s="211">
        <f t="shared" si="24"/>
        <v>5083.4513054368035</v>
      </c>
      <c r="CO25" s="211">
        <f t="shared" si="24"/>
        <v>5083.4513054368035</v>
      </c>
      <c r="CP25" s="211">
        <f t="shared" si="24"/>
        <v>5083.4513054368035</v>
      </c>
      <c r="CQ25" s="211">
        <f t="shared" si="24"/>
        <v>5083.4513054368035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5083.4513054368035</v>
      </c>
      <c r="CS25" s="211">
        <f t="shared" si="25"/>
        <v>5083.4513054368035</v>
      </c>
      <c r="CT25" s="211">
        <f t="shared" si="25"/>
        <v>5083.4513054368035</v>
      </c>
      <c r="CU25" s="211">
        <f t="shared" si="25"/>
        <v>5083.4513054368035</v>
      </c>
      <c r="CV25" s="211">
        <f t="shared" si="25"/>
        <v>5083.4513054368035</v>
      </c>
      <c r="CW25" s="211">
        <f t="shared" si="25"/>
        <v>5083.4513054368035</v>
      </c>
      <c r="CX25" s="211">
        <f t="shared" si="25"/>
        <v>5083.4513054368035</v>
      </c>
      <c r="CY25" s="211">
        <f t="shared" si="25"/>
        <v>5083.4513054368035</v>
      </c>
      <c r="CZ25" s="211">
        <f t="shared" si="25"/>
        <v>5083.4513054368035</v>
      </c>
      <c r="DA25" s="211">
        <f t="shared" si="25"/>
        <v>5083.4513054368035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224.64246776726873</v>
      </c>
      <c r="E26" s="204">
        <f>Income!E73</f>
        <v>24530.957480185745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24530.957480185745</v>
      </c>
      <c r="BE26" s="211">
        <f t="shared" si="21"/>
        <v>24530.957480185745</v>
      </c>
      <c r="BF26" s="211">
        <f t="shared" si="21"/>
        <v>24530.957480185745</v>
      </c>
      <c r="BG26" s="211">
        <f t="shared" si="21"/>
        <v>24530.957480185745</v>
      </c>
      <c r="BH26" s="211">
        <f t="shared" si="21"/>
        <v>24530.957480185745</v>
      </c>
      <c r="BI26" s="211">
        <f t="shared" si="21"/>
        <v>24530.957480185745</v>
      </c>
      <c r="BJ26" s="211">
        <f t="shared" si="21"/>
        <v>24530.957480185745</v>
      </c>
      <c r="BK26" s="211">
        <f t="shared" si="21"/>
        <v>24530.957480185745</v>
      </c>
      <c r="BL26" s="211">
        <f t="shared" si="21"/>
        <v>24530.957480185745</v>
      </c>
      <c r="BM26" s="211">
        <f t="shared" si="21"/>
        <v>24530.957480185745</v>
      </c>
      <c r="BN26" s="211">
        <f t="shared" si="22"/>
        <v>24530.957480185745</v>
      </c>
      <c r="BO26" s="211">
        <f t="shared" si="22"/>
        <v>24530.957480185745</v>
      </c>
      <c r="BP26" s="211">
        <f t="shared" si="22"/>
        <v>24530.957480185745</v>
      </c>
      <c r="BQ26" s="211">
        <f t="shared" si="22"/>
        <v>24530.957480185745</v>
      </c>
      <c r="BR26" s="211">
        <f t="shared" si="22"/>
        <v>24530.957480185745</v>
      </c>
      <c r="BS26" s="211">
        <f t="shared" si="22"/>
        <v>24530.957480185745</v>
      </c>
      <c r="BT26" s="211">
        <f t="shared" si="22"/>
        <v>24530.957480185745</v>
      </c>
      <c r="BU26" s="211">
        <f t="shared" si="22"/>
        <v>24530.957480185745</v>
      </c>
      <c r="BV26" s="211">
        <f t="shared" si="22"/>
        <v>24530.957480185745</v>
      </c>
      <c r="BW26" s="211">
        <f t="shared" si="22"/>
        <v>24530.957480185745</v>
      </c>
      <c r="BX26" s="211">
        <f t="shared" si="23"/>
        <v>24530.957480185745</v>
      </c>
      <c r="BY26" s="211">
        <f t="shared" si="23"/>
        <v>24530.957480185745</v>
      </c>
      <c r="BZ26" s="211">
        <f t="shared" si="23"/>
        <v>24530.957480185745</v>
      </c>
      <c r="CA26" s="211">
        <f t="shared" si="23"/>
        <v>24530.957480185745</v>
      </c>
      <c r="CB26" s="211">
        <f t="shared" si="23"/>
        <v>24530.957480185745</v>
      </c>
      <c r="CC26" s="211">
        <f t="shared" si="23"/>
        <v>24530.957480185745</v>
      </c>
      <c r="CD26" s="211">
        <f t="shared" si="23"/>
        <v>24530.957480185745</v>
      </c>
      <c r="CE26" s="211">
        <f t="shared" si="23"/>
        <v>24530.957480185745</v>
      </c>
      <c r="CF26" s="211">
        <f t="shared" si="23"/>
        <v>24530.957480185745</v>
      </c>
      <c r="CG26" s="211">
        <f t="shared" si="23"/>
        <v>24530.957480185745</v>
      </c>
      <c r="CH26" s="211">
        <f t="shared" si="24"/>
        <v>24530.957480185745</v>
      </c>
      <c r="CI26" s="211">
        <f t="shared" si="24"/>
        <v>24530.957480185745</v>
      </c>
      <c r="CJ26" s="211">
        <f t="shared" si="24"/>
        <v>24530.957480185745</v>
      </c>
      <c r="CK26" s="211">
        <f t="shared" si="24"/>
        <v>24530.957480185745</v>
      </c>
      <c r="CL26" s="211">
        <f t="shared" si="24"/>
        <v>24530.957480185745</v>
      </c>
      <c r="CM26" s="211">
        <f t="shared" si="24"/>
        <v>24530.957480185745</v>
      </c>
      <c r="CN26" s="211">
        <f t="shared" si="24"/>
        <v>24530.957480185745</v>
      </c>
      <c r="CO26" s="211">
        <f t="shared" si="24"/>
        <v>24530.957480185745</v>
      </c>
      <c r="CP26" s="211">
        <f t="shared" si="24"/>
        <v>24530.957480185745</v>
      </c>
      <c r="CQ26" s="211">
        <f t="shared" si="24"/>
        <v>24530.957480185745</v>
      </c>
      <c r="CR26" s="211">
        <f t="shared" si="25"/>
        <v>24530.957480185745</v>
      </c>
      <c r="CS26" s="211">
        <f t="shared" si="25"/>
        <v>24530.957480185745</v>
      </c>
      <c r="CT26" s="211">
        <f t="shared" si="25"/>
        <v>24530.957480185745</v>
      </c>
      <c r="CU26" s="211">
        <f t="shared" si="25"/>
        <v>24530.957480185745</v>
      </c>
      <c r="CV26" s="211">
        <f t="shared" si="25"/>
        <v>24530.957480185745</v>
      </c>
      <c r="CW26" s="211">
        <f t="shared" si="25"/>
        <v>24530.957480185745</v>
      </c>
      <c r="CX26" s="211">
        <f t="shared" si="25"/>
        <v>24530.957480185745</v>
      </c>
      <c r="CY26" s="211">
        <f t="shared" si="25"/>
        <v>24530.957480185745</v>
      </c>
      <c r="CZ26" s="211">
        <f t="shared" si="25"/>
        <v>24530.957480185745</v>
      </c>
      <c r="DA26" s="211">
        <f t="shared" si="25"/>
        <v>24530.957480185745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139.0849840203409</v>
      </c>
      <c r="D27" s="204">
        <f>Income!D74</f>
        <v>1520.2788092411877</v>
      </c>
      <c r="E27" s="204">
        <f>Income!E74</f>
        <v>2587.8631730217799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2.8384690616396102</v>
      </c>
      <c r="AF27" s="211">
        <f t="shared" si="18"/>
        <v>8.5154071849188302</v>
      </c>
      <c r="AG27" s="211">
        <f t="shared" si="18"/>
        <v>14.192345308198052</v>
      </c>
      <c r="AH27" s="211">
        <f t="shared" si="18"/>
        <v>19.869283431477271</v>
      </c>
      <c r="AI27" s="211">
        <f t="shared" si="18"/>
        <v>25.546221554756492</v>
      </c>
      <c r="AJ27" s="211">
        <f t="shared" si="19"/>
        <v>31.223159678035714</v>
      </c>
      <c r="AK27" s="211">
        <f t="shared" si="19"/>
        <v>36.900097801314928</v>
      </c>
      <c r="AL27" s="211">
        <f t="shared" si="19"/>
        <v>42.577035924594149</v>
      </c>
      <c r="AM27" s="211">
        <f t="shared" si="19"/>
        <v>48.253974047873371</v>
      </c>
      <c r="AN27" s="211">
        <f t="shared" si="19"/>
        <v>53.930912171152592</v>
      </c>
      <c r="AO27" s="211">
        <f t="shared" si="19"/>
        <v>59.607850294431813</v>
      </c>
      <c r="AP27" s="211">
        <f t="shared" si="19"/>
        <v>65.284788417711042</v>
      </c>
      <c r="AQ27" s="211">
        <f t="shared" si="19"/>
        <v>70.961726540990256</v>
      </c>
      <c r="AR27" s="211">
        <f t="shared" si="19"/>
        <v>76.63866466426947</v>
      </c>
      <c r="AS27" s="211">
        <f t="shared" si="19"/>
        <v>82.315602787548698</v>
      </c>
      <c r="AT27" s="211">
        <f t="shared" si="20"/>
        <v>87.992540910827913</v>
      </c>
      <c r="AU27" s="211">
        <f t="shared" si="20"/>
        <v>93.669479034107141</v>
      </c>
      <c r="AV27" s="211">
        <f t="shared" si="20"/>
        <v>99.346417157386355</v>
      </c>
      <c r="AW27" s="211">
        <f t="shared" si="20"/>
        <v>105.02335528066558</v>
      </c>
      <c r="AX27" s="211">
        <f t="shared" si="20"/>
        <v>110.7002934039448</v>
      </c>
      <c r="AY27" s="211">
        <f t="shared" si="20"/>
        <v>116.37723152722403</v>
      </c>
      <c r="AZ27" s="211">
        <f t="shared" si="20"/>
        <v>122.05416965050324</v>
      </c>
      <c r="BA27" s="211">
        <f t="shared" si="20"/>
        <v>127.73110777378247</v>
      </c>
      <c r="BB27" s="211">
        <f t="shared" si="20"/>
        <v>133.4080458970617</v>
      </c>
      <c r="BC27" s="211">
        <f t="shared" si="20"/>
        <v>139.0849840203409</v>
      </c>
      <c r="BD27" s="211">
        <f t="shared" si="21"/>
        <v>2587.8631730217799</v>
      </c>
      <c r="BE27" s="211">
        <f t="shared" si="21"/>
        <v>2587.8631730217799</v>
      </c>
      <c r="BF27" s="211">
        <f t="shared" si="21"/>
        <v>2587.8631730217799</v>
      </c>
      <c r="BG27" s="211">
        <f t="shared" si="21"/>
        <v>2587.8631730217799</v>
      </c>
      <c r="BH27" s="211">
        <f t="shared" si="21"/>
        <v>2587.8631730217799</v>
      </c>
      <c r="BI27" s="211">
        <f t="shared" si="21"/>
        <v>2587.8631730217799</v>
      </c>
      <c r="BJ27" s="211">
        <f t="shared" si="21"/>
        <v>2587.8631730217799</v>
      </c>
      <c r="BK27" s="211">
        <f t="shared" si="21"/>
        <v>2587.8631730217799</v>
      </c>
      <c r="BL27" s="211">
        <f t="shared" si="21"/>
        <v>2587.8631730217799</v>
      </c>
      <c r="BM27" s="211">
        <f t="shared" si="21"/>
        <v>2587.8631730217799</v>
      </c>
      <c r="BN27" s="211">
        <f t="shared" si="22"/>
        <v>2587.8631730217799</v>
      </c>
      <c r="BO27" s="211">
        <f t="shared" si="22"/>
        <v>2587.8631730217799</v>
      </c>
      <c r="BP27" s="211">
        <f t="shared" si="22"/>
        <v>2587.8631730217799</v>
      </c>
      <c r="BQ27" s="211">
        <f t="shared" si="22"/>
        <v>2587.8631730217799</v>
      </c>
      <c r="BR27" s="211">
        <f t="shared" si="22"/>
        <v>2587.8631730217799</v>
      </c>
      <c r="BS27" s="211">
        <f t="shared" si="22"/>
        <v>2587.8631730217799</v>
      </c>
      <c r="BT27" s="211">
        <f t="shared" si="22"/>
        <v>2587.8631730217799</v>
      </c>
      <c r="BU27" s="211">
        <f t="shared" si="22"/>
        <v>2587.8631730217799</v>
      </c>
      <c r="BV27" s="211">
        <f t="shared" si="22"/>
        <v>2587.8631730217799</v>
      </c>
      <c r="BW27" s="211">
        <f t="shared" si="22"/>
        <v>2587.8631730217799</v>
      </c>
      <c r="BX27" s="211">
        <f t="shared" si="23"/>
        <v>2587.8631730217799</v>
      </c>
      <c r="BY27" s="211">
        <f t="shared" si="23"/>
        <v>2587.8631730217799</v>
      </c>
      <c r="BZ27" s="211">
        <f t="shared" si="23"/>
        <v>2587.8631730217799</v>
      </c>
      <c r="CA27" s="211">
        <f t="shared" si="23"/>
        <v>2587.8631730217799</v>
      </c>
      <c r="CB27" s="211">
        <f t="shared" si="23"/>
        <v>2587.8631730217799</v>
      </c>
      <c r="CC27" s="211">
        <f t="shared" si="23"/>
        <v>2587.8631730217799</v>
      </c>
      <c r="CD27" s="211">
        <f t="shared" si="23"/>
        <v>2587.8631730217799</v>
      </c>
      <c r="CE27" s="211">
        <f t="shared" si="23"/>
        <v>2587.8631730217799</v>
      </c>
      <c r="CF27" s="211">
        <f t="shared" si="23"/>
        <v>2587.8631730217799</v>
      </c>
      <c r="CG27" s="211">
        <f t="shared" si="23"/>
        <v>2587.8631730217799</v>
      </c>
      <c r="CH27" s="211">
        <f t="shared" si="24"/>
        <v>2587.8631730217799</v>
      </c>
      <c r="CI27" s="211">
        <f t="shared" si="24"/>
        <v>2587.8631730217799</v>
      </c>
      <c r="CJ27" s="211">
        <f t="shared" si="24"/>
        <v>2587.8631730217799</v>
      </c>
      <c r="CK27" s="211">
        <f t="shared" si="24"/>
        <v>2587.8631730217799</v>
      </c>
      <c r="CL27" s="211">
        <f t="shared" si="24"/>
        <v>2587.8631730217799</v>
      </c>
      <c r="CM27" s="211">
        <f t="shared" si="24"/>
        <v>2587.8631730217799</v>
      </c>
      <c r="CN27" s="211">
        <f t="shared" si="24"/>
        <v>2587.8631730217799</v>
      </c>
      <c r="CO27" s="211">
        <f t="shared" si="24"/>
        <v>2587.8631730217799</v>
      </c>
      <c r="CP27" s="211">
        <f t="shared" si="24"/>
        <v>2587.8631730217799</v>
      </c>
      <c r="CQ27" s="211">
        <f t="shared" si="24"/>
        <v>2587.8631730217799</v>
      </c>
      <c r="CR27" s="211">
        <f t="shared" si="25"/>
        <v>2587.8631730217799</v>
      </c>
      <c r="CS27" s="211">
        <f t="shared" si="25"/>
        <v>2587.8631730217799</v>
      </c>
      <c r="CT27" s="211">
        <f t="shared" si="25"/>
        <v>2587.8631730217799</v>
      </c>
      <c r="CU27" s="211">
        <f t="shared" si="25"/>
        <v>2587.8631730217799</v>
      </c>
      <c r="CV27" s="211">
        <f t="shared" si="25"/>
        <v>2587.8631730217799</v>
      </c>
      <c r="CW27" s="211">
        <f t="shared" si="25"/>
        <v>2587.8631730217799</v>
      </c>
      <c r="CX27" s="211">
        <f t="shared" si="25"/>
        <v>2587.8631730217799</v>
      </c>
      <c r="CY27" s="211">
        <f t="shared" si="25"/>
        <v>2587.8631730217799</v>
      </c>
      <c r="CZ27" s="211">
        <f t="shared" si="25"/>
        <v>2587.8631730217799</v>
      </c>
      <c r="DA27" s="211">
        <f t="shared" si="25"/>
        <v>2587.8631730217799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950.9864468814377</v>
      </c>
      <c r="C29" s="204">
        <f>Income!C76</f>
        <v>4190.330832085453</v>
      </c>
      <c r="D29" s="204">
        <f>Income!D76</f>
        <v>12729.739840145228</v>
      </c>
      <c r="E29" s="204">
        <f>Income!E76</f>
        <v>32537.215031411197</v>
      </c>
      <c r="F29" s="211">
        <f t="shared" si="16"/>
        <v>950.9864468814377</v>
      </c>
      <c r="G29" s="211">
        <f t="shared" si="16"/>
        <v>950.9864468814377</v>
      </c>
      <c r="H29" s="211">
        <f t="shared" si="16"/>
        <v>950.9864468814377</v>
      </c>
      <c r="I29" s="211">
        <f t="shared" si="16"/>
        <v>950.9864468814377</v>
      </c>
      <c r="J29" s="211">
        <f t="shared" si="16"/>
        <v>950.9864468814377</v>
      </c>
      <c r="K29" s="211">
        <f t="shared" si="16"/>
        <v>950.9864468814377</v>
      </c>
      <c r="L29" s="211">
        <f t="shared" si="16"/>
        <v>950.9864468814377</v>
      </c>
      <c r="M29" s="211">
        <f t="shared" si="16"/>
        <v>950.9864468814377</v>
      </c>
      <c r="N29" s="211">
        <f t="shared" si="16"/>
        <v>950.9864468814377</v>
      </c>
      <c r="O29" s="211">
        <f t="shared" si="16"/>
        <v>950.9864468814377</v>
      </c>
      <c r="P29" s="211">
        <f t="shared" si="17"/>
        <v>950.9864468814377</v>
      </c>
      <c r="Q29" s="211">
        <f t="shared" si="17"/>
        <v>950.9864468814377</v>
      </c>
      <c r="R29" s="211">
        <f t="shared" si="17"/>
        <v>950.9864468814377</v>
      </c>
      <c r="S29" s="211">
        <f t="shared" si="17"/>
        <v>950.9864468814377</v>
      </c>
      <c r="T29" s="211">
        <f t="shared" si="17"/>
        <v>950.9864468814377</v>
      </c>
      <c r="U29" s="211">
        <f t="shared" si="17"/>
        <v>950.9864468814377</v>
      </c>
      <c r="V29" s="211">
        <f t="shared" si="17"/>
        <v>950.9864468814377</v>
      </c>
      <c r="W29" s="211">
        <f t="shared" si="17"/>
        <v>950.9864468814377</v>
      </c>
      <c r="X29" s="211">
        <f t="shared" si="17"/>
        <v>950.9864468814377</v>
      </c>
      <c r="Y29" s="211">
        <f t="shared" si="17"/>
        <v>950.9864468814377</v>
      </c>
      <c r="Z29" s="211">
        <f t="shared" si="18"/>
        <v>950.9864468814377</v>
      </c>
      <c r="AA29" s="211">
        <f t="shared" si="18"/>
        <v>950.9864468814377</v>
      </c>
      <c r="AB29" s="211">
        <f t="shared" si="18"/>
        <v>950.9864468814377</v>
      </c>
      <c r="AC29" s="211">
        <f t="shared" si="18"/>
        <v>950.9864468814377</v>
      </c>
      <c r="AD29" s="211">
        <f t="shared" si="18"/>
        <v>950.9864468814377</v>
      </c>
      <c r="AE29" s="211">
        <f t="shared" si="18"/>
        <v>1017.095515967234</v>
      </c>
      <c r="AF29" s="211">
        <f t="shared" si="18"/>
        <v>1149.3136541388265</v>
      </c>
      <c r="AG29" s="211">
        <f t="shared" si="18"/>
        <v>1281.531792310419</v>
      </c>
      <c r="AH29" s="211">
        <f t="shared" si="18"/>
        <v>1413.7499304820112</v>
      </c>
      <c r="AI29" s="211">
        <f t="shared" si="18"/>
        <v>1545.968068653604</v>
      </c>
      <c r="AJ29" s="211">
        <f t="shared" si="19"/>
        <v>1678.1862068251962</v>
      </c>
      <c r="AK29" s="211">
        <f t="shared" si="19"/>
        <v>1810.404344996789</v>
      </c>
      <c r="AL29" s="211">
        <f t="shared" si="19"/>
        <v>1942.6224831683812</v>
      </c>
      <c r="AM29" s="211">
        <f t="shared" si="19"/>
        <v>2074.8406213399735</v>
      </c>
      <c r="AN29" s="211">
        <f t="shared" si="19"/>
        <v>2207.0587595115662</v>
      </c>
      <c r="AO29" s="211">
        <f t="shared" si="19"/>
        <v>2339.2768976831585</v>
      </c>
      <c r="AP29" s="211">
        <f t="shared" si="19"/>
        <v>2471.4950358547512</v>
      </c>
      <c r="AQ29" s="211">
        <f t="shared" si="19"/>
        <v>2603.7131740263435</v>
      </c>
      <c r="AR29" s="211">
        <f t="shared" si="19"/>
        <v>2735.9313121979358</v>
      </c>
      <c r="AS29" s="211">
        <f t="shared" si="19"/>
        <v>2868.1494503695285</v>
      </c>
      <c r="AT29" s="211">
        <f t="shared" si="20"/>
        <v>3000.3675885411208</v>
      </c>
      <c r="AU29" s="211">
        <f t="shared" si="20"/>
        <v>3132.5857267127135</v>
      </c>
      <c r="AV29" s="211">
        <f t="shared" si="20"/>
        <v>3264.8038648843058</v>
      </c>
      <c r="AW29" s="211">
        <f t="shared" si="20"/>
        <v>3397.0220030558985</v>
      </c>
      <c r="AX29" s="211">
        <f t="shared" si="20"/>
        <v>3529.2401412274908</v>
      </c>
      <c r="AY29" s="211">
        <f t="shared" si="20"/>
        <v>3661.458279399083</v>
      </c>
      <c r="AZ29" s="211">
        <f t="shared" si="20"/>
        <v>3793.6764175706758</v>
      </c>
      <c r="BA29" s="211">
        <f t="shared" si="20"/>
        <v>3925.894555742268</v>
      </c>
      <c r="BB29" s="211">
        <f t="shared" si="20"/>
        <v>4058.1126939138608</v>
      </c>
      <c r="BC29" s="211">
        <f t="shared" si="20"/>
        <v>4190.330832085453</v>
      </c>
      <c r="BD29" s="211">
        <f t="shared" si="21"/>
        <v>32537.215031411197</v>
      </c>
      <c r="BE29" s="211">
        <f t="shared" si="21"/>
        <v>32537.215031411197</v>
      </c>
      <c r="BF29" s="211">
        <f t="shared" si="21"/>
        <v>32537.215031411197</v>
      </c>
      <c r="BG29" s="211">
        <f t="shared" si="21"/>
        <v>32537.215031411197</v>
      </c>
      <c r="BH29" s="211">
        <f t="shared" si="21"/>
        <v>32537.215031411197</v>
      </c>
      <c r="BI29" s="211">
        <f t="shared" si="21"/>
        <v>32537.215031411197</v>
      </c>
      <c r="BJ29" s="211">
        <f t="shared" si="21"/>
        <v>32537.215031411197</v>
      </c>
      <c r="BK29" s="211">
        <f t="shared" si="21"/>
        <v>32537.215031411197</v>
      </c>
      <c r="BL29" s="211">
        <f t="shared" si="21"/>
        <v>32537.215031411197</v>
      </c>
      <c r="BM29" s="211">
        <f t="shared" si="21"/>
        <v>32537.215031411197</v>
      </c>
      <c r="BN29" s="211">
        <f t="shared" si="22"/>
        <v>32537.215031411197</v>
      </c>
      <c r="BO29" s="211">
        <f t="shared" si="22"/>
        <v>32537.215031411197</v>
      </c>
      <c r="BP29" s="211">
        <f t="shared" si="22"/>
        <v>32537.215031411197</v>
      </c>
      <c r="BQ29" s="211">
        <f t="shared" si="22"/>
        <v>32537.215031411197</v>
      </c>
      <c r="BR29" s="211">
        <f t="shared" si="22"/>
        <v>32537.215031411197</v>
      </c>
      <c r="BS29" s="211">
        <f t="shared" si="22"/>
        <v>32537.215031411197</v>
      </c>
      <c r="BT29" s="211">
        <f t="shared" si="22"/>
        <v>32537.215031411197</v>
      </c>
      <c r="BU29" s="211">
        <f t="shared" si="22"/>
        <v>32537.215031411197</v>
      </c>
      <c r="BV29" s="211">
        <f t="shared" si="22"/>
        <v>32537.215031411197</v>
      </c>
      <c r="BW29" s="211">
        <f t="shared" si="22"/>
        <v>32537.215031411197</v>
      </c>
      <c r="BX29" s="211">
        <f t="shared" si="23"/>
        <v>32537.215031411197</v>
      </c>
      <c r="BY29" s="211">
        <f t="shared" si="23"/>
        <v>32537.215031411197</v>
      </c>
      <c r="BZ29" s="211">
        <f t="shared" si="23"/>
        <v>32537.215031411197</v>
      </c>
      <c r="CA29" s="211">
        <f t="shared" si="23"/>
        <v>32537.215031411197</v>
      </c>
      <c r="CB29" s="211">
        <f t="shared" si="23"/>
        <v>32537.215031411197</v>
      </c>
      <c r="CC29" s="211">
        <f t="shared" si="23"/>
        <v>32537.215031411197</v>
      </c>
      <c r="CD29" s="211">
        <f t="shared" si="23"/>
        <v>32537.215031411197</v>
      </c>
      <c r="CE29" s="211">
        <f t="shared" si="23"/>
        <v>32537.215031411197</v>
      </c>
      <c r="CF29" s="211">
        <f t="shared" si="23"/>
        <v>32537.215031411197</v>
      </c>
      <c r="CG29" s="211">
        <f t="shared" si="23"/>
        <v>32537.215031411197</v>
      </c>
      <c r="CH29" s="211">
        <f t="shared" si="24"/>
        <v>32537.215031411197</v>
      </c>
      <c r="CI29" s="211">
        <f t="shared" si="24"/>
        <v>32537.215031411197</v>
      </c>
      <c r="CJ29" s="211">
        <f t="shared" si="24"/>
        <v>32537.215031411197</v>
      </c>
      <c r="CK29" s="211">
        <f t="shared" si="24"/>
        <v>32537.215031411197</v>
      </c>
      <c r="CL29" s="211">
        <f t="shared" si="24"/>
        <v>32537.215031411197</v>
      </c>
      <c r="CM29" s="211">
        <f t="shared" si="24"/>
        <v>32537.215031411197</v>
      </c>
      <c r="CN29" s="211">
        <f t="shared" si="24"/>
        <v>32537.215031411197</v>
      </c>
      <c r="CO29" s="211">
        <f t="shared" si="24"/>
        <v>32537.215031411197</v>
      </c>
      <c r="CP29" s="211">
        <f t="shared" si="24"/>
        <v>32537.215031411197</v>
      </c>
      <c r="CQ29" s="211">
        <f t="shared" si="24"/>
        <v>32537.215031411197</v>
      </c>
      <c r="CR29" s="211">
        <f t="shared" si="25"/>
        <v>32537.215031411197</v>
      </c>
      <c r="CS29" s="211">
        <f t="shared" si="25"/>
        <v>32537.215031411197</v>
      </c>
      <c r="CT29" s="211">
        <f t="shared" si="25"/>
        <v>32537.215031411197</v>
      </c>
      <c r="CU29" s="211">
        <f t="shared" si="25"/>
        <v>32537.215031411197</v>
      </c>
      <c r="CV29" s="211">
        <f t="shared" si="25"/>
        <v>32537.215031411197</v>
      </c>
      <c r="CW29" s="211">
        <f t="shared" si="25"/>
        <v>32537.215031411197</v>
      </c>
      <c r="CX29" s="211">
        <f t="shared" si="25"/>
        <v>32537.215031411197</v>
      </c>
      <c r="CY29" s="211">
        <f t="shared" si="25"/>
        <v>32537.215031411197</v>
      </c>
      <c r="CZ29" s="211">
        <f t="shared" si="25"/>
        <v>32537.215031411197</v>
      </c>
      <c r="DA29" s="211">
        <f t="shared" si="25"/>
        <v>32537.215031411197</v>
      </c>
    </row>
    <row r="30" spans="1:105">
      <c r="A30" s="202" t="str">
        <f>Income!A77</f>
        <v>Wild foods consumed and sold</v>
      </c>
      <c r="B30" s="204">
        <f>Income!B77</f>
        <v>958.47452914034659</v>
      </c>
      <c r="C30" s="204">
        <f>Income!C77</f>
        <v>958.47452914034659</v>
      </c>
      <c r="D30" s="204">
        <f>Income!D77</f>
        <v>0</v>
      </c>
      <c r="E30" s="204">
        <f>Income!E77</f>
        <v>0</v>
      </c>
      <c r="F30" s="211">
        <f t="shared" si="16"/>
        <v>958.47452914034659</v>
      </c>
      <c r="G30" s="211">
        <f t="shared" si="16"/>
        <v>958.47452914034659</v>
      </c>
      <c r="H30" s="211">
        <f t="shared" si="16"/>
        <v>958.47452914034659</v>
      </c>
      <c r="I30" s="211">
        <f t="shared" si="16"/>
        <v>958.47452914034659</v>
      </c>
      <c r="J30" s="211">
        <f t="shared" si="16"/>
        <v>958.47452914034659</v>
      </c>
      <c r="K30" s="211">
        <f t="shared" si="16"/>
        <v>958.47452914034659</v>
      </c>
      <c r="L30" s="211">
        <f t="shared" si="16"/>
        <v>958.47452914034659</v>
      </c>
      <c r="M30" s="211">
        <f t="shared" si="16"/>
        <v>958.47452914034659</v>
      </c>
      <c r="N30" s="211">
        <f t="shared" si="16"/>
        <v>958.47452914034659</v>
      </c>
      <c r="O30" s="211">
        <f t="shared" si="16"/>
        <v>958.47452914034659</v>
      </c>
      <c r="P30" s="211">
        <f t="shared" si="17"/>
        <v>958.47452914034659</v>
      </c>
      <c r="Q30" s="211">
        <f t="shared" si="17"/>
        <v>958.47452914034659</v>
      </c>
      <c r="R30" s="211">
        <f t="shared" si="17"/>
        <v>958.47452914034659</v>
      </c>
      <c r="S30" s="211">
        <f t="shared" si="17"/>
        <v>958.47452914034659</v>
      </c>
      <c r="T30" s="211">
        <f t="shared" si="17"/>
        <v>958.47452914034659</v>
      </c>
      <c r="U30" s="211">
        <f t="shared" si="17"/>
        <v>958.47452914034659</v>
      </c>
      <c r="V30" s="211">
        <f t="shared" si="17"/>
        <v>958.47452914034659</v>
      </c>
      <c r="W30" s="211">
        <f t="shared" si="17"/>
        <v>958.47452914034659</v>
      </c>
      <c r="X30" s="211">
        <f t="shared" si="17"/>
        <v>958.47452914034659</v>
      </c>
      <c r="Y30" s="211">
        <f t="shared" si="17"/>
        <v>958.47452914034659</v>
      </c>
      <c r="Z30" s="211">
        <f t="shared" si="18"/>
        <v>958.47452914034659</v>
      </c>
      <c r="AA30" s="211">
        <f t="shared" si="18"/>
        <v>958.47452914034659</v>
      </c>
      <c r="AB30" s="211">
        <f t="shared" si="18"/>
        <v>958.47452914034659</v>
      </c>
      <c r="AC30" s="211">
        <f t="shared" si="18"/>
        <v>958.47452914034659</v>
      </c>
      <c r="AD30" s="211">
        <f t="shared" si="18"/>
        <v>958.47452914034659</v>
      </c>
      <c r="AE30" s="211">
        <f t="shared" si="18"/>
        <v>958.47452914034659</v>
      </c>
      <c r="AF30" s="211">
        <f t="shared" si="18"/>
        <v>958.47452914034659</v>
      </c>
      <c r="AG30" s="211">
        <f t="shared" si="18"/>
        <v>958.47452914034659</v>
      </c>
      <c r="AH30" s="211">
        <f t="shared" si="18"/>
        <v>958.47452914034659</v>
      </c>
      <c r="AI30" s="211">
        <f t="shared" si="18"/>
        <v>958.47452914034659</v>
      </c>
      <c r="AJ30" s="211">
        <f t="shared" si="19"/>
        <v>958.47452914034659</v>
      </c>
      <c r="AK30" s="211">
        <f t="shared" si="19"/>
        <v>958.47452914034659</v>
      </c>
      <c r="AL30" s="211">
        <f t="shared" si="19"/>
        <v>958.47452914034659</v>
      </c>
      <c r="AM30" s="211">
        <f t="shared" si="19"/>
        <v>958.47452914034659</v>
      </c>
      <c r="AN30" s="211">
        <f t="shared" si="19"/>
        <v>958.47452914034659</v>
      </c>
      <c r="AO30" s="211">
        <f t="shared" si="19"/>
        <v>958.47452914034659</v>
      </c>
      <c r="AP30" s="211">
        <f t="shared" si="19"/>
        <v>958.47452914034659</v>
      </c>
      <c r="AQ30" s="211">
        <f t="shared" si="19"/>
        <v>958.47452914034659</v>
      </c>
      <c r="AR30" s="211">
        <f t="shared" si="19"/>
        <v>958.47452914034659</v>
      </c>
      <c r="AS30" s="211">
        <f t="shared" si="19"/>
        <v>958.47452914034659</v>
      </c>
      <c r="AT30" s="211">
        <f t="shared" si="20"/>
        <v>958.47452914034659</v>
      </c>
      <c r="AU30" s="211">
        <f t="shared" si="20"/>
        <v>958.47452914034659</v>
      </c>
      <c r="AV30" s="211">
        <f t="shared" si="20"/>
        <v>958.47452914034659</v>
      </c>
      <c r="AW30" s="211">
        <f t="shared" si="20"/>
        <v>958.47452914034659</v>
      </c>
      <c r="AX30" s="211">
        <f t="shared" si="20"/>
        <v>958.47452914034659</v>
      </c>
      <c r="AY30" s="211">
        <f t="shared" si="20"/>
        <v>958.47452914034659</v>
      </c>
      <c r="AZ30" s="211">
        <f t="shared" si="20"/>
        <v>958.47452914034659</v>
      </c>
      <c r="BA30" s="211">
        <f t="shared" si="20"/>
        <v>958.47452914034659</v>
      </c>
      <c r="BB30" s="211">
        <f t="shared" si="20"/>
        <v>958.47452914034659</v>
      </c>
      <c r="BC30" s="211">
        <f t="shared" si="20"/>
        <v>958.47452914034659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9000.6748752085678</v>
      </c>
      <c r="C31" s="204">
        <f>Income!C78</f>
        <v>18046.278243970588</v>
      </c>
      <c r="D31" s="204">
        <f>Income!D78</f>
        <v>2860.4323765222593</v>
      </c>
      <c r="E31" s="204">
        <f>Income!E78</f>
        <v>0</v>
      </c>
      <c r="F31" s="211">
        <f t="shared" si="16"/>
        <v>9000.6748752085678</v>
      </c>
      <c r="G31" s="211">
        <f t="shared" si="16"/>
        <v>9000.6748752085678</v>
      </c>
      <c r="H31" s="211">
        <f t="shared" si="16"/>
        <v>9000.6748752085678</v>
      </c>
      <c r="I31" s="211">
        <f t="shared" si="16"/>
        <v>9000.6748752085678</v>
      </c>
      <c r="J31" s="211">
        <f t="shared" si="16"/>
        <v>9000.6748752085678</v>
      </c>
      <c r="K31" s="211">
        <f t="shared" si="16"/>
        <v>9000.6748752085678</v>
      </c>
      <c r="L31" s="211">
        <f t="shared" si="16"/>
        <v>9000.6748752085678</v>
      </c>
      <c r="M31" s="211">
        <f t="shared" si="16"/>
        <v>9000.6748752085678</v>
      </c>
      <c r="N31" s="211">
        <f t="shared" si="16"/>
        <v>9000.6748752085678</v>
      </c>
      <c r="O31" s="211">
        <f t="shared" si="16"/>
        <v>9000.6748752085678</v>
      </c>
      <c r="P31" s="211">
        <f t="shared" si="17"/>
        <v>9000.6748752085678</v>
      </c>
      <c r="Q31" s="211">
        <f t="shared" si="17"/>
        <v>9000.6748752085678</v>
      </c>
      <c r="R31" s="211">
        <f t="shared" si="17"/>
        <v>9000.6748752085678</v>
      </c>
      <c r="S31" s="211">
        <f t="shared" si="17"/>
        <v>9000.6748752085678</v>
      </c>
      <c r="T31" s="211">
        <f t="shared" si="17"/>
        <v>9000.6748752085678</v>
      </c>
      <c r="U31" s="211">
        <f t="shared" si="17"/>
        <v>9000.6748752085678</v>
      </c>
      <c r="V31" s="211">
        <f t="shared" si="17"/>
        <v>9000.6748752085678</v>
      </c>
      <c r="W31" s="211">
        <f t="shared" si="17"/>
        <v>9000.6748752085678</v>
      </c>
      <c r="X31" s="211">
        <f t="shared" si="17"/>
        <v>9000.6748752085678</v>
      </c>
      <c r="Y31" s="211">
        <f t="shared" si="17"/>
        <v>9000.6748752085678</v>
      </c>
      <c r="Z31" s="211">
        <f t="shared" si="18"/>
        <v>9000.6748752085678</v>
      </c>
      <c r="AA31" s="211">
        <f t="shared" si="18"/>
        <v>9000.6748752085678</v>
      </c>
      <c r="AB31" s="211">
        <f t="shared" si="18"/>
        <v>9000.6748752085678</v>
      </c>
      <c r="AC31" s="211">
        <f t="shared" si="18"/>
        <v>9000.6748752085678</v>
      </c>
      <c r="AD31" s="211">
        <f t="shared" si="18"/>
        <v>9000.6748752085678</v>
      </c>
      <c r="AE31" s="211">
        <f t="shared" si="18"/>
        <v>9185.2790255914661</v>
      </c>
      <c r="AF31" s="211">
        <f t="shared" si="18"/>
        <v>9554.4873263572626</v>
      </c>
      <c r="AG31" s="211">
        <f t="shared" si="18"/>
        <v>9923.6956271230592</v>
      </c>
      <c r="AH31" s="211">
        <f t="shared" si="18"/>
        <v>10292.903927888856</v>
      </c>
      <c r="AI31" s="211">
        <f t="shared" si="18"/>
        <v>10662.112228654652</v>
      </c>
      <c r="AJ31" s="211">
        <f t="shared" si="19"/>
        <v>11031.320529420449</v>
      </c>
      <c r="AK31" s="211">
        <f t="shared" si="19"/>
        <v>11400.528830186246</v>
      </c>
      <c r="AL31" s="211">
        <f t="shared" si="19"/>
        <v>11769.737130952044</v>
      </c>
      <c r="AM31" s="211">
        <f t="shared" si="19"/>
        <v>12138.945431717839</v>
      </c>
      <c r="AN31" s="211">
        <f t="shared" si="19"/>
        <v>12508.153732483637</v>
      </c>
      <c r="AO31" s="211">
        <f t="shared" si="19"/>
        <v>12877.362033249434</v>
      </c>
      <c r="AP31" s="211">
        <f t="shared" si="19"/>
        <v>13246.57033401523</v>
      </c>
      <c r="AQ31" s="211">
        <f t="shared" si="19"/>
        <v>13615.778634781027</v>
      </c>
      <c r="AR31" s="211">
        <f t="shared" si="19"/>
        <v>13984.986935546824</v>
      </c>
      <c r="AS31" s="211">
        <f t="shared" si="19"/>
        <v>14354.19523631262</v>
      </c>
      <c r="AT31" s="211">
        <f t="shared" si="20"/>
        <v>14723.403537078419</v>
      </c>
      <c r="AU31" s="211">
        <f t="shared" si="20"/>
        <v>15092.611837844213</v>
      </c>
      <c r="AV31" s="211">
        <f t="shared" si="20"/>
        <v>15461.820138610012</v>
      </c>
      <c r="AW31" s="211">
        <f t="shared" si="20"/>
        <v>15831.028439375808</v>
      </c>
      <c r="AX31" s="211">
        <f t="shared" si="20"/>
        <v>16200.236740141605</v>
      </c>
      <c r="AY31" s="211">
        <f t="shared" si="20"/>
        <v>16569.445040907402</v>
      </c>
      <c r="AZ31" s="211">
        <f t="shared" si="20"/>
        <v>16938.653341673198</v>
      </c>
      <c r="BA31" s="211">
        <f t="shared" si="20"/>
        <v>17307.861642438995</v>
      </c>
      <c r="BB31" s="211">
        <f t="shared" si="20"/>
        <v>17677.069943204791</v>
      </c>
      <c r="BC31" s="211">
        <f t="shared" si="20"/>
        <v>18046.278243970588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53914.192264144505</v>
      </c>
      <c r="E32" s="204">
        <f>Income!E79</f>
        <v>366616.50739618257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366616.50739618257</v>
      </c>
      <c r="BE32" s="211">
        <f t="shared" si="21"/>
        <v>366616.50739618257</v>
      </c>
      <c r="BF32" s="211">
        <f t="shared" si="21"/>
        <v>366616.50739618257</v>
      </c>
      <c r="BG32" s="211">
        <f t="shared" si="21"/>
        <v>366616.50739618257</v>
      </c>
      <c r="BH32" s="211">
        <f t="shared" si="21"/>
        <v>366616.50739618257</v>
      </c>
      <c r="BI32" s="211">
        <f t="shared" si="21"/>
        <v>366616.50739618257</v>
      </c>
      <c r="BJ32" s="211">
        <f t="shared" si="21"/>
        <v>366616.50739618257</v>
      </c>
      <c r="BK32" s="211">
        <f t="shared" si="21"/>
        <v>366616.50739618257</v>
      </c>
      <c r="BL32" s="211">
        <f t="shared" si="21"/>
        <v>366616.50739618257</v>
      </c>
      <c r="BM32" s="211">
        <f t="shared" si="21"/>
        <v>366616.50739618257</v>
      </c>
      <c r="BN32" s="211">
        <f t="shared" si="22"/>
        <v>366616.50739618257</v>
      </c>
      <c r="BO32" s="211">
        <f t="shared" si="22"/>
        <v>366616.50739618257</v>
      </c>
      <c r="BP32" s="211">
        <f t="shared" si="22"/>
        <v>366616.50739618257</v>
      </c>
      <c r="BQ32" s="211">
        <f t="shared" si="22"/>
        <v>366616.50739618257</v>
      </c>
      <c r="BR32" s="211">
        <f t="shared" si="22"/>
        <v>366616.50739618257</v>
      </c>
      <c r="BS32" s="211">
        <f t="shared" si="22"/>
        <v>366616.50739618257</v>
      </c>
      <c r="BT32" s="211">
        <f t="shared" si="22"/>
        <v>366616.50739618257</v>
      </c>
      <c r="BU32" s="211">
        <f t="shared" si="22"/>
        <v>366616.50739618257</v>
      </c>
      <c r="BV32" s="211">
        <f t="shared" si="22"/>
        <v>366616.50739618257</v>
      </c>
      <c r="BW32" s="211">
        <f t="shared" si="22"/>
        <v>366616.50739618257</v>
      </c>
      <c r="BX32" s="211">
        <f t="shared" si="23"/>
        <v>366616.50739618257</v>
      </c>
      <c r="BY32" s="211">
        <f t="shared" si="23"/>
        <v>366616.50739618257</v>
      </c>
      <c r="BZ32" s="211">
        <f t="shared" si="23"/>
        <v>366616.50739618257</v>
      </c>
      <c r="CA32" s="211">
        <f t="shared" si="23"/>
        <v>366616.50739618257</v>
      </c>
      <c r="CB32" s="211">
        <f t="shared" si="23"/>
        <v>366616.50739618257</v>
      </c>
      <c r="CC32" s="211">
        <f t="shared" si="23"/>
        <v>366616.50739618257</v>
      </c>
      <c r="CD32" s="211">
        <f t="shared" si="23"/>
        <v>366616.50739618257</v>
      </c>
      <c r="CE32" s="211">
        <f t="shared" si="23"/>
        <v>366616.50739618257</v>
      </c>
      <c r="CF32" s="211">
        <f t="shared" si="23"/>
        <v>366616.50739618257</v>
      </c>
      <c r="CG32" s="211">
        <f t="shared" si="23"/>
        <v>366616.50739618257</v>
      </c>
      <c r="CH32" s="211">
        <f t="shared" si="24"/>
        <v>366616.50739618257</v>
      </c>
      <c r="CI32" s="211">
        <f t="shared" si="24"/>
        <v>366616.50739618257</v>
      </c>
      <c r="CJ32" s="211">
        <f t="shared" si="24"/>
        <v>366616.50739618257</v>
      </c>
      <c r="CK32" s="211">
        <f t="shared" si="24"/>
        <v>366616.50739618257</v>
      </c>
      <c r="CL32" s="211">
        <f t="shared" si="24"/>
        <v>366616.50739618257</v>
      </c>
      <c r="CM32" s="211">
        <f t="shared" si="24"/>
        <v>366616.50739618257</v>
      </c>
      <c r="CN32" s="211">
        <f t="shared" si="24"/>
        <v>366616.50739618257</v>
      </c>
      <c r="CO32" s="211">
        <f t="shared" si="24"/>
        <v>366616.50739618257</v>
      </c>
      <c r="CP32" s="211">
        <f t="shared" si="24"/>
        <v>366616.50739618257</v>
      </c>
      <c r="CQ32" s="211">
        <f t="shared" si="24"/>
        <v>366616.50739618257</v>
      </c>
      <c r="CR32" s="211">
        <f t="shared" si="25"/>
        <v>366616.50739618257</v>
      </c>
      <c r="CS32" s="211">
        <f t="shared" si="25"/>
        <v>366616.50739618257</v>
      </c>
      <c r="CT32" s="211">
        <f t="shared" si="25"/>
        <v>366616.50739618257</v>
      </c>
      <c r="CU32" s="211">
        <f t="shared" si="25"/>
        <v>366616.50739618257</v>
      </c>
      <c r="CV32" s="211">
        <f t="shared" si="25"/>
        <v>366616.50739618257</v>
      </c>
      <c r="CW32" s="211">
        <f t="shared" si="25"/>
        <v>366616.50739618257</v>
      </c>
      <c r="CX32" s="211">
        <f t="shared" si="25"/>
        <v>366616.50739618257</v>
      </c>
      <c r="CY32" s="211">
        <f t="shared" si="25"/>
        <v>366616.50739618257</v>
      </c>
      <c r="CZ32" s="211">
        <f t="shared" si="25"/>
        <v>366616.50739618257</v>
      </c>
      <c r="DA32" s="211">
        <f t="shared" si="25"/>
        <v>366616.50739618257</v>
      </c>
    </row>
    <row r="33" spans="1:105">
      <c r="A33" s="202" t="str">
        <f>Income!A81</f>
        <v>Self - employment</v>
      </c>
      <c r="B33" s="204">
        <f>Income!B81</f>
        <v>5391.4192264144494</v>
      </c>
      <c r="C33" s="204">
        <f>Income!C81</f>
        <v>6140.2274523053457</v>
      </c>
      <c r="D33" s="204">
        <f>Income!D81</f>
        <v>5391.4192264144494</v>
      </c>
      <c r="E33" s="204">
        <f>Income!E81</f>
        <v>10782.838452828899</v>
      </c>
      <c r="F33" s="211">
        <f t="shared" si="16"/>
        <v>5391.4192264144494</v>
      </c>
      <c r="G33" s="211">
        <f t="shared" si="16"/>
        <v>5391.4192264144494</v>
      </c>
      <c r="H33" s="211">
        <f t="shared" si="16"/>
        <v>5391.4192264144494</v>
      </c>
      <c r="I33" s="211">
        <f t="shared" si="16"/>
        <v>5391.4192264144494</v>
      </c>
      <c r="J33" s="211">
        <f t="shared" si="16"/>
        <v>5391.4192264144494</v>
      </c>
      <c r="K33" s="211">
        <f t="shared" si="16"/>
        <v>5391.4192264144494</v>
      </c>
      <c r="L33" s="211">
        <f t="shared" si="16"/>
        <v>5391.4192264144494</v>
      </c>
      <c r="M33" s="211">
        <f t="shared" si="16"/>
        <v>5391.4192264144494</v>
      </c>
      <c r="N33" s="211">
        <f t="shared" si="16"/>
        <v>5391.4192264144494</v>
      </c>
      <c r="O33" s="211">
        <f t="shared" si="16"/>
        <v>5391.4192264144494</v>
      </c>
      <c r="P33" s="211">
        <f t="shared" si="17"/>
        <v>5391.4192264144494</v>
      </c>
      <c r="Q33" s="211">
        <f t="shared" si="17"/>
        <v>5391.4192264144494</v>
      </c>
      <c r="R33" s="211">
        <f t="shared" si="17"/>
        <v>5391.4192264144494</v>
      </c>
      <c r="S33" s="211">
        <f t="shared" si="17"/>
        <v>5391.4192264144494</v>
      </c>
      <c r="T33" s="211">
        <f t="shared" si="17"/>
        <v>5391.4192264144494</v>
      </c>
      <c r="U33" s="211">
        <f t="shared" si="17"/>
        <v>5391.4192264144494</v>
      </c>
      <c r="V33" s="211">
        <f t="shared" si="17"/>
        <v>5391.4192264144494</v>
      </c>
      <c r="W33" s="211">
        <f t="shared" si="17"/>
        <v>5391.4192264144494</v>
      </c>
      <c r="X33" s="211">
        <f t="shared" si="17"/>
        <v>5391.4192264144494</v>
      </c>
      <c r="Y33" s="211">
        <f t="shared" si="17"/>
        <v>5391.4192264144494</v>
      </c>
      <c r="Z33" s="211">
        <f t="shared" si="18"/>
        <v>5391.4192264144494</v>
      </c>
      <c r="AA33" s="211">
        <f t="shared" si="18"/>
        <v>5391.4192264144494</v>
      </c>
      <c r="AB33" s="211">
        <f t="shared" si="18"/>
        <v>5391.4192264144494</v>
      </c>
      <c r="AC33" s="211">
        <f t="shared" si="18"/>
        <v>5391.4192264144494</v>
      </c>
      <c r="AD33" s="211">
        <f t="shared" si="18"/>
        <v>5391.4192264144494</v>
      </c>
      <c r="AE33" s="211">
        <f t="shared" si="18"/>
        <v>5406.7010269428347</v>
      </c>
      <c r="AF33" s="211">
        <f t="shared" si="18"/>
        <v>5437.2646279996061</v>
      </c>
      <c r="AG33" s="211">
        <f t="shared" si="18"/>
        <v>5467.8282290563775</v>
      </c>
      <c r="AH33" s="211">
        <f t="shared" si="18"/>
        <v>5498.3918301131489</v>
      </c>
      <c r="AI33" s="211">
        <f t="shared" si="18"/>
        <v>5528.9554311699203</v>
      </c>
      <c r="AJ33" s="211">
        <f t="shared" si="19"/>
        <v>5559.5190322266917</v>
      </c>
      <c r="AK33" s="211">
        <f t="shared" si="19"/>
        <v>5590.0826332834631</v>
      </c>
      <c r="AL33" s="211">
        <f t="shared" si="19"/>
        <v>5620.6462343402336</v>
      </c>
      <c r="AM33" s="211">
        <f t="shared" si="19"/>
        <v>5651.209835397005</v>
      </c>
      <c r="AN33" s="211">
        <f t="shared" si="19"/>
        <v>5681.7734364537764</v>
      </c>
      <c r="AO33" s="211">
        <f t="shared" si="19"/>
        <v>5712.3370375105478</v>
      </c>
      <c r="AP33" s="211">
        <f t="shared" si="19"/>
        <v>5742.9006385673192</v>
      </c>
      <c r="AQ33" s="211">
        <f t="shared" si="19"/>
        <v>5773.4642396240906</v>
      </c>
      <c r="AR33" s="211">
        <f t="shared" si="19"/>
        <v>5804.0278406808611</v>
      </c>
      <c r="AS33" s="211">
        <f t="shared" si="19"/>
        <v>5834.5914417376334</v>
      </c>
      <c r="AT33" s="211">
        <f t="shared" si="20"/>
        <v>5865.1550427944039</v>
      </c>
      <c r="AU33" s="211">
        <f t="shared" si="20"/>
        <v>5895.7186438511753</v>
      </c>
      <c r="AV33" s="211">
        <f t="shared" si="20"/>
        <v>5926.2822449079467</v>
      </c>
      <c r="AW33" s="211">
        <f t="shared" si="20"/>
        <v>5956.8458459647181</v>
      </c>
      <c r="AX33" s="211">
        <f t="shared" si="20"/>
        <v>5987.4094470214895</v>
      </c>
      <c r="AY33" s="211">
        <f t="shared" si="20"/>
        <v>6017.9730480782609</v>
      </c>
      <c r="AZ33" s="211">
        <f t="shared" si="20"/>
        <v>6048.5366491350314</v>
      </c>
      <c r="BA33" s="211">
        <f t="shared" si="20"/>
        <v>6079.1002501918028</v>
      </c>
      <c r="BB33" s="211">
        <f t="shared" si="20"/>
        <v>6109.6638512485742</v>
      </c>
      <c r="BC33" s="211">
        <f t="shared" si="20"/>
        <v>6140.2274523053457</v>
      </c>
      <c r="BD33" s="211">
        <f t="shared" si="21"/>
        <v>10782.838452828899</v>
      </c>
      <c r="BE33" s="211">
        <f t="shared" si="21"/>
        <v>10782.838452828899</v>
      </c>
      <c r="BF33" s="211">
        <f t="shared" si="21"/>
        <v>10782.838452828899</v>
      </c>
      <c r="BG33" s="211">
        <f t="shared" si="21"/>
        <v>10782.838452828899</v>
      </c>
      <c r="BH33" s="211">
        <f t="shared" si="21"/>
        <v>10782.838452828899</v>
      </c>
      <c r="BI33" s="211">
        <f t="shared" si="21"/>
        <v>10782.838452828899</v>
      </c>
      <c r="BJ33" s="211">
        <f t="shared" si="21"/>
        <v>10782.838452828899</v>
      </c>
      <c r="BK33" s="211">
        <f t="shared" si="21"/>
        <v>10782.838452828899</v>
      </c>
      <c r="BL33" s="211">
        <f t="shared" si="21"/>
        <v>10782.838452828899</v>
      </c>
      <c r="BM33" s="211">
        <f t="shared" si="21"/>
        <v>10782.838452828899</v>
      </c>
      <c r="BN33" s="211">
        <f t="shared" si="22"/>
        <v>10782.838452828899</v>
      </c>
      <c r="BO33" s="211">
        <f t="shared" si="22"/>
        <v>10782.838452828899</v>
      </c>
      <c r="BP33" s="211">
        <f t="shared" si="22"/>
        <v>10782.838452828899</v>
      </c>
      <c r="BQ33" s="211">
        <f t="shared" si="22"/>
        <v>10782.838452828899</v>
      </c>
      <c r="BR33" s="211">
        <f t="shared" si="22"/>
        <v>10782.838452828899</v>
      </c>
      <c r="BS33" s="211">
        <f t="shared" si="22"/>
        <v>10782.838452828899</v>
      </c>
      <c r="BT33" s="211">
        <f t="shared" si="22"/>
        <v>10782.838452828899</v>
      </c>
      <c r="BU33" s="211">
        <f t="shared" si="22"/>
        <v>10782.838452828899</v>
      </c>
      <c r="BV33" s="211">
        <f t="shared" si="22"/>
        <v>10782.838452828899</v>
      </c>
      <c r="BW33" s="211">
        <f t="shared" si="22"/>
        <v>10782.838452828899</v>
      </c>
      <c r="BX33" s="211">
        <f t="shared" si="23"/>
        <v>10782.838452828899</v>
      </c>
      <c r="BY33" s="211">
        <f t="shared" si="23"/>
        <v>10782.838452828899</v>
      </c>
      <c r="BZ33" s="211">
        <f t="shared" si="23"/>
        <v>10782.838452828899</v>
      </c>
      <c r="CA33" s="211">
        <f t="shared" si="23"/>
        <v>10782.838452828899</v>
      </c>
      <c r="CB33" s="211">
        <f t="shared" si="23"/>
        <v>10782.838452828899</v>
      </c>
      <c r="CC33" s="211">
        <f t="shared" si="23"/>
        <v>10782.838452828899</v>
      </c>
      <c r="CD33" s="211">
        <f t="shared" si="23"/>
        <v>10782.838452828899</v>
      </c>
      <c r="CE33" s="211">
        <f t="shared" si="23"/>
        <v>10782.838452828899</v>
      </c>
      <c r="CF33" s="211">
        <f t="shared" si="23"/>
        <v>10782.838452828899</v>
      </c>
      <c r="CG33" s="211">
        <f t="shared" si="23"/>
        <v>10782.838452828899</v>
      </c>
      <c r="CH33" s="211">
        <f t="shared" si="24"/>
        <v>10782.838452828899</v>
      </c>
      <c r="CI33" s="211">
        <f t="shared" si="24"/>
        <v>10782.838452828899</v>
      </c>
      <c r="CJ33" s="211">
        <f t="shared" si="24"/>
        <v>10782.838452828899</v>
      </c>
      <c r="CK33" s="211">
        <f t="shared" si="24"/>
        <v>10782.838452828899</v>
      </c>
      <c r="CL33" s="211">
        <f t="shared" si="24"/>
        <v>10782.838452828899</v>
      </c>
      <c r="CM33" s="211">
        <f t="shared" si="24"/>
        <v>10782.838452828899</v>
      </c>
      <c r="CN33" s="211">
        <f t="shared" si="24"/>
        <v>10782.838452828899</v>
      </c>
      <c r="CO33" s="211">
        <f t="shared" si="24"/>
        <v>10782.838452828899</v>
      </c>
      <c r="CP33" s="211">
        <f t="shared" si="24"/>
        <v>10782.838452828899</v>
      </c>
      <c r="CQ33" s="211">
        <f t="shared" si="24"/>
        <v>10782.838452828899</v>
      </c>
      <c r="CR33" s="211">
        <f t="shared" si="25"/>
        <v>10782.838452828899</v>
      </c>
      <c r="CS33" s="211">
        <f t="shared" si="25"/>
        <v>10782.838452828899</v>
      </c>
      <c r="CT33" s="211">
        <f t="shared" si="25"/>
        <v>10782.838452828899</v>
      </c>
      <c r="CU33" s="211">
        <f t="shared" si="25"/>
        <v>10782.838452828899</v>
      </c>
      <c r="CV33" s="211">
        <f t="shared" si="25"/>
        <v>10782.838452828899</v>
      </c>
      <c r="CW33" s="211">
        <f t="shared" si="25"/>
        <v>10782.838452828899</v>
      </c>
      <c r="CX33" s="211">
        <f t="shared" si="25"/>
        <v>10782.838452828899</v>
      </c>
      <c r="CY33" s="211">
        <f t="shared" si="25"/>
        <v>10782.838452828899</v>
      </c>
      <c r="CZ33" s="211">
        <f t="shared" si="25"/>
        <v>10782.838452828899</v>
      </c>
      <c r="DA33" s="211">
        <f t="shared" si="25"/>
        <v>10782.838452828899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1257.997819496705</v>
      </c>
      <c r="D34" s="204">
        <f>Income!D82</f>
        <v>10782.838452828899</v>
      </c>
      <c r="E34" s="204">
        <f>Income!E82</f>
        <v>25878.812286789354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25.673424887687858</v>
      </c>
      <c r="AF34" s="211">
        <f t="shared" si="18"/>
        <v>77.02027466306356</v>
      </c>
      <c r="AG34" s="211">
        <f t="shared" si="18"/>
        <v>128.3671244384393</v>
      </c>
      <c r="AH34" s="211">
        <f t="shared" si="18"/>
        <v>179.71397421381502</v>
      </c>
      <c r="AI34" s="211">
        <f t="shared" si="18"/>
        <v>231.06082398919071</v>
      </c>
      <c r="AJ34" s="211">
        <f t="shared" si="19"/>
        <v>282.40767376456643</v>
      </c>
      <c r="AK34" s="211">
        <f t="shared" si="19"/>
        <v>333.75452353994217</v>
      </c>
      <c r="AL34" s="211">
        <f t="shared" si="19"/>
        <v>385.10137331531786</v>
      </c>
      <c r="AM34" s="211">
        <f t="shared" si="19"/>
        <v>436.44822309069355</v>
      </c>
      <c r="AN34" s="211">
        <f t="shared" si="19"/>
        <v>487.79507286606935</v>
      </c>
      <c r="AO34" s="211">
        <f t="shared" si="19"/>
        <v>539.14192264144503</v>
      </c>
      <c r="AP34" s="211">
        <f t="shared" si="19"/>
        <v>590.48877241682067</v>
      </c>
      <c r="AQ34" s="211">
        <f t="shared" si="19"/>
        <v>641.83562219219641</v>
      </c>
      <c r="AR34" s="211">
        <f t="shared" si="19"/>
        <v>693.18247196757227</v>
      </c>
      <c r="AS34" s="211">
        <f t="shared" si="19"/>
        <v>744.5293217429479</v>
      </c>
      <c r="AT34" s="211">
        <f t="shared" si="20"/>
        <v>795.87617151832364</v>
      </c>
      <c r="AU34" s="211">
        <f t="shared" si="20"/>
        <v>847.22302129369928</v>
      </c>
      <c r="AV34" s="211">
        <f t="shared" si="20"/>
        <v>898.56987106907491</v>
      </c>
      <c r="AW34" s="211">
        <f t="shared" si="20"/>
        <v>949.91672084445065</v>
      </c>
      <c r="AX34" s="211">
        <f t="shared" si="20"/>
        <v>1001.2635706198265</v>
      </c>
      <c r="AY34" s="211">
        <f t="shared" si="20"/>
        <v>1052.6104203952023</v>
      </c>
      <c r="AZ34" s="211">
        <f t="shared" si="20"/>
        <v>1103.9572701705779</v>
      </c>
      <c r="BA34" s="211">
        <f t="shared" si="20"/>
        <v>1155.3041199459535</v>
      </c>
      <c r="BB34" s="211">
        <f t="shared" si="20"/>
        <v>1206.6509697213291</v>
      </c>
      <c r="BC34" s="211">
        <f t="shared" si="20"/>
        <v>1257.997819496705</v>
      </c>
      <c r="BD34" s="211">
        <f t="shared" si="21"/>
        <v>25878.812286789354</v>
      </c>
      <c r="BE34" s="211">
        <f t="shared" si="21"/>
        <v>25878.812286789354</v>
      </c>
      <c r="BF34" s="211">
        <f t="shared" si="21"/>
        <v>25878.812286789354</v>
      </c>
      <c r="BG34" s="211">
        <f t="shared" si="21"/>
        <v>25878.812286789354</v>
      </c>
      <c r="BH34" s="211">
        <f t="shared" si="21"/>
        <v>25878.812286789354</v>
      </c>
      <c r="BI34" s="211">
        <f t="shared" si="21"/>
        <v>25878.812286789354</v>
      </c>
      <c r="BJ34" s="211">
        <f t="shared" si="21"/>
        <v>25878.812286789354</v>
      </c>
      <c r="BK34" s="211">
        <f t="shared" si="21"/>
        <v>25878.812286789354</v>
      </c>
      <c r="BL34" s="211">
        <f t="shared" si="21"/>
        <v>25878.812286789354</v>
      </c>
      <c r="BM34" s="211">
        <f t="shared" si="21"/>
        <v>25878.812286789354</v>
      </c>
      <c r="BN34" s="211">
        <f t="shared" si="22"/>
        <v>25878.812286789354</v>
      </c>
      <c r="BO34" s="211">
        <f t="shared" si="22"/>
        <v>25878.812286789354</v>
      </c>
      <c r="BP34" s="211">
        <f t="shared" si="22"/>
        <v>25878.812286789354</v>
      </c>
      <c r="BQ34" s="211">
        <f t="shared" si="22"/>
        <v>25878.812286789354</v>
      </c>
      <c r="BR34" s="211">
        <f t="shared" si="22"/>
        <v>25878.812286789354</v>
      </c>
      <c r="BS34" s="211">
        <f t="shared" si="22"/>
        <v>25878.812286789354</v>
      </c>
      <c r="BT34" s="211">
        <f t="shared" si="22"/>
        <v>25878.812286789354</v>
      </c>
      <c r="BU34" s="211">
        <f t="shared" si="22"/>
        <v>25878.812286789354</v>
      </c>
      <c r="BV34" s="211">
        <f t="shared" si="22"/>
        <v>25878.812286789354</v>
      </c>
      <c r="BW34" s="211">
        <f t="shared" si="22"/>
        <v>25878.812286789354</v>
      </c>
      <c r="BX34" s="211">
        <f t="shared" si="23"/>
        <v>25878.812286789354</v>
      </c>
      <c r="BY34" s="211">
        <f t="shared" si="23"/>
        <v>25878.812286789354</v>
      </c>
      <c r="BZ34" s="211">
        <f t="shared" si="23"/>
        <v>25878.812286789354</v>
      </c>
      <c r="CA34" s="211">
        <f t="shared" si="23"/>
        <v>25878.812286789354</v>
      </c>
      <c r="CB34" s="211">
        <f t="shared" si="23"/>
        <v>25878.812286789354</v>
      </c>
      <c r="CC34" s="211">
        <f t="shared" si="23"/>
        <v>25878.812286789354</v>
      </c>
      <c r="CD34" s="211">
        <f t="shared" si="23"/>
        <v>25878.812286789354</v>
      </c>
      <c r="CE34" s="211">
        <f t="shared" si="23"/>
        <v>25878.812286789354</v>
      </c>
      <c r="CF34" s="211">
        <f t="shared" si="23"/>
        <v>25878.812286789354</v>
      </c>
      <c r="CG34" s="211">
        <f t="shared" si="23"/>
        <v>25878.812286789354</v>
      </c>
      <c r="CH34" s="211">
        <f t="shared" si="24"/>
        <v>25878.812286789354</v>
      </c>
      <c r="CI34" s="211">
        <f t="shared" si="24"/>
        <v>25878.812286789354</v>
      </c>
      <c r="CJ34" s="211">
        <f t="shared" si="24"/>
        <v>25878.812286789354</v>
      </c>
      <c r="CK34" s="211">
        <f t="shared" si="24"/>
        <v>25878.812286789354</v>
      </c>
      <c r="CL34" s="211">
        <f t="shared" si="24"/>
        <v>25878.812286789354</v>
      </c>
      <c r="CM34" s="211">
        <f t="shared" si="24"/>
        <v>25878.812286789354</v>
      </c>
      <c r="CN34" s="211">
        <f t="shared" si="24"/>
        <v>25878.812286789354</v>
      </c>
      <c r="CO34" s="211">
        <f t="shared" si="24"/>
        <v>25878.812286789354</v>
      </c>
      <c r="CP34" s="211">
        <f t="shared" si="24"/>
        <v>25878.812286789354</v>
      </c>
      <c r="CQ34" s="211">
        <f t="shared" si="24"/>
        <v>25878.812286789354</v>
      </c>
      <c r="CR34" s="211">
        <f t="shared" si="25"/>
        <v>25878.812286789354</v>
      </c>
      <c r="CS34" s="211">
        <f t="shared" si="25"/>
        <v>25878.812286789354</v>
      </c>
      <c r="CT34" s="211">
        <f t="shared" si="25"/>
        <v>25878.812286789354</v>
      </c>
      <c r="CU34" s="211">
        <f t="shared" si="25"/>
        <v>25878.812286789354</v>
      </c>
      <c r="CV34" s="211">
        <f t="shared" si="25"/>
        <v>25878.812286789354</v>
      </c>
      <c r="CW34" s="211">
        <f t="shared" si="25"/>
        <v>25878.812286789354</v>
      </c>
      <c r="CX34" s="211">
        <f t="shared" si="25"/>
        <v>25878.812286789354</v>
      </c>
      <c r="CY34" s="211">
        <f t="shared" si="25"/>
        <v>25878.812286789354</v>
      </c>
      <c r="CZ34" s="211">
        <f t="shared" si="25"/>
        <v>25878.812286789354</v>
      </c>
      <c r="DA34" s="211">
        <f t="shared" si="25"/>
        <v>25878.812286789354</v>
      </c>
    </row>
    <row r="35" spans="1:105">
      <c r="A35" s="202" t="str">
        <f>Income!A83</f>
        <v>Food transfer - official</v>
      </c>
      <c r="B35" s="204">
        <f>Income!B83</f>
        <v>979.24999138474607</v>
      </c>
      <c r="C35" s="204">
        <f>Income!C83</f>
        <v>961.32907650973095</v>
      </c>
      <c r="D35" s="204">
        <f>Income!D83</f>
        <v>0</v>
      </c>
      <c r="E35" s="204">
        <f>Income!E83</f>
        <v>0</v>
      </c>
      <c r="F35" s="211">
        <f t="shared" si="16"/>
        <v>979.24999138474607</v>
      </c>
      <c r="G35" s="211">
        <f t="shared" si="16"/>
        <v>979.24999138474607</v>
      </c>
      <c r="H35" s="211">
        <f t="shared" si="16"/>
        <v>979.24999138474607</v>
      </c>
      <c r="I35" s="211">
        <f t="shared" si="16"/>
        <v>979.24999138474607</v>
      </c>
      <c r="J35" s="211">
        <f t="shared" si="16"/>
        <v>979.24999138474607</v>
      </c>
      <c r="K35" s="211">
        <f t="shared" si="16"/>
        <v>979.24999138474607</v>
      </c>
      <c r="L35" s="211">
        <f t="shared" si="16"/>
        <v>979.24999138474607</v>
      </c>
      <c r="M35" s="211">
        <f t="shared" si="16"/>
        <v>979.24999138474607</v>
      </c>
      <c r="N35" s="211">
        <f t="shared" si="16"/>
        <v>979.24999138474607</v>
      </c>
      <c r="O35" s="211">
        <f t="shared" si="16"/>
        <v>979.24999138474607</v>
      </c>
      <c r="P35" s="211">
        <f t="shared" si="17"/>
        <v>979.24999138474607</v>
      </c>
      <c r="Q35" s="211">
        <f t="shared" si="17"/>
        <v>979.24999138474607</v>
      </c>
      <c r="R35" s="211">
        <f t="shared" si="17"/>
        <v>979.24999138474607</v>
      </c>
      <c r="S35" s="211">
        <f t="shared" si="17"/>
        <v>979.24999138474607</v>
      </c>
      <c r="T35" s="211">
        <f t="shared" si="17"/>
        <v>979.24999138474607</v>
      </c>
      <c r="U35" s="211">
        <f t="shared" si="17"/>
        <v>979.24999138474607</v>
      </c>
      <c r="V35" s="211">
        <f t="shared" si="17"/>
        <v>979.24999138474607</v>
      </c>
      <c r="W35" s="211">
        <f t="shared" si="17"/>
        <v>979.24999138474607</v>
      </c>
      <c r="X35" s="211">
        <f t="shared" si="17"/>
        <v>979.24999138474607</v>
      </c>
      <c r="Y35" s="211">
        <f t="shared" si="17"/>
        <v>979.24999138474607</v>
      </c>
      <c r="Z35" s="211">
        <f t="shared" si="18"/>
        <v>979.24999138474607</v>
      </c>
      <c r="AA35" s="211">
        <f t="shared" si="18"/>
        <v>979.24999138474607</v>
      </c>
      <c r="AB35" s="211">
        <f t="shared" si="18"/>
        <v>979.24999138474607</v>
      </c>
      <c r="AC35" s="211">
        <f t="shared" si="18"/>
        <v>979.24999138474607</v>
      </c>
      <c r="AD35" s="211">
        <f t="shared" si="18"/>
        <v>979.24999138474607</v>
      </c>
      <c r="AE35" s="211">
        <f t="shared" si="18"/>
        <v>978.88425842811307</v>
      </c>
      <c r="AF35" s="211">
        <f t="shared" si="18"/>
        <v>978.15279251484719</v>
      </c>
      <c r="AG35" s="211">
        <f t="shared" si="18"/>
        <v>977.42132660158131</v>
      </c>
      <c r="AH35" s="211">
        <f t="shared" si="18"/>
        <v>976.68986068831532</v>
      </c>
      <c r="AI35" s="211">
        <f t="shared" si="18"/>
        <v>975.95839477504944</v>
      </c>
      <c r="AJ35" s="211">
        <f t="shared" si="19"/>
        <v>975.22692886178345</v>
      </c>
      <c r="AK35" s="211">
        <f t="shared" si="19"/>
        <v>974.49546294851757</v>
      </c>
      <c r="AL35" s="211">
        <f t="shared" si="19"/>
        <v>973.76399703525169</v>
      </c>
      <c r="AM35" s="211">
        <f t="shared" si="19"/>
        <v>973.0325311219857</v>
      </c>
      <c r="AN35" s="211">
        <f t="shared" si="19"/>
        <v>972.30106520871982</v>
      </c>
      <c r="AO35" s="211">
        <f t="shared" si="19"/>
        <v>971.56959929545383</v>
      </c>
      <c r="AP35" s="211">
        <f t="shared" si="19"/>
        <v>970.83813338218795</v>
      </c>
      <c r="AQ35" s="211">
        <f t="shared" si="19"/>
        <v>970.10666746892207</v>
      </c>
      <c r="AR35" s="211">
        <f t="shared" si="19"/>
        <v>969.37520155565608</v>
      </c>
      <c r="AS35" s="211">
        <f t="shared" si="19"/>
        <v>968.6437356423902</v>
      </c>
      <c r="AT35" s="211">
        <f t="shared" si="20"/>
        <v>967.9122697291242</v>
      </c>
      <c r="AU35" s="211">
        <f t="shared" si="20"/>
        <v>967.18080381585833</v>
      </c>
      <c r="AV35" s="211">
        <f t="shared" si="20"/>
        <v>966.44933790259245</v>
      </c>
      <c r="AW35" s="211">
        <f t="shared" si="20"/>
        <v>965.71787198932645</v>
      </c>
      <c r="AX35" s="211">
        <f t="shared" si="20"/>
        <v>964.98640607606058</v>
      </c>
      <c r="AY35" s="211">
        <f t="shared" si="20"/>
        <v>964.2549401627947</v>
      </c>
      <c r="AZ35" s="211">
        <f t="shared" si="20"/>
        <v>963.5234742495287</v>
      </c>
      <c r="BA35" s="211">
        <f t="shared" si="20"/>
        <v>962.79200833626282</v>
      </c>
      <c r="BB35" s="211">
        <f t="shared" si="20"/>
        <v>962.06054242299683</v>
      </c>
      <c r="BC35" s="211">
        <f t="shared" si="20"/>
        <v>961.32907650973095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29923.737011656467</v>
      </c>
      <c r="C36" s="204">
        <f>Income!C85</f>
        <v>29923.737011656467</v>
      </c>
      <c r="D36" s="204">
        <f>Income!D85</f>
        <v>12099.129570923445</v>
      </c>
      <c r="E36" s="204">
        <f>Income!E85</f>
        <v>14518.955485108125</v>
      </c>
      <c r="F36" s="211">
        <f t="shared" si="16"/>
        <v>29923.737011656467</v>
      </c>
      <c r="G36" s="211">
        <f t="shared" si="16"/>
        <v>29923.737011656467</v>
      </c>
      <c r="H36" s="211">
        <f t="shared" si="16"/>
        <v>29923.737011656467</v>
      </c>
      <c r="I36" s="211">
        <f t="shared" si="16"/>
        <v>29923.737011656467</v>
      </c>
      <c r="J36" s="211">
        <f t="shared" si="16"/>
        <v>29923.737011656467</v>
      </c>
      <c r="K36" s="211">
        <f t="shared" si="16"/>
        <v>29923.737011656467</v>
      </c>
      <c r="L36" s="211">
        <f t="shared" si="16"/>
        <v>29923.737011656467</v>
      </c>
      <c r="M36" s="211">
        <f t="shared" si="16"/>
        <v>29923.737011656467</v>
      </c>
      <c r="N36" s="211">
        <f t="shared" si="16"/>
        <v>29923.737011656467</v>
      </c>
      <c r="O36" s="211">
        <f t="shared" si="16"/>
        <v>29923.737011656467</v>
      </c>
      <c r="P36" s="211">
        <f t="shared" si="16"/>
        <v>29923.737011656467</v>
      </c>
      <c r="Q36" s="211">
        <f t="shared" si="16"/>
        <v>29923.737011656467</v>
      </c>
      <c r="R36" s="211">
        <f t="shared" si="16"/>
        <v>29923.737011656467</v>
      </c>
      <c r="S36" s="211">
        <f t="shared" si="16"/>
        <v>29923.737011656467</v>
      </c>
      <c r="T36" s="211">
        <f t="shared" si="16"/>
        <v>29923.737011656467</v>
      </c>
      <c r="U36" s="211">
        <f t="shared" si="16"/>
        <v>29923.737011656467</v>
      </c>
      <c r="V36" s="211">
        <f t="shared" si="17"/>
        <v>29923.737011656467</v>
      </c>
      <c r="W36" s="211">
        <f t="shared" si="17"/>
        <v>29923.737011656467</v>
      </c>
      <c r="X36" s="211">
        <f t="shared" si="17"/>
        <v>29923.737011656467</v>
      </c>
      <c r="Y36" s="211">
        <f t="shared" si="17"/>
        <v>29923.737011656467</v>
      </c>
      <c r="Z36" s="211">
        <f t="shared" si="17"/>
        <v>29923.737011656467</v>
      </c>
      <c r="AA36" s="211">
        <f t="shared" si="17"/>
        <v>29923.737011656467</v>
      </c>
      <c r="AB36" s="211">
        <f t="shared" si="17"/>
        <v>29923.737011656467</v>
      </c>
      <c r="AC36" s="211">
        <f t="shared" si="17"/>
        <v>29923.737011656467</v>
      </c>
      <c r="AD36" s="211">
        <f t="shared" si="17"/>
        <v>29923.737011656467</v>
      </c>
      <c r="AE36" s="211">
        <f t="shared" si="17"/>
        <v>29923.737011656467</v>
      </c>
      <c r="AF36" s="211">
        <f t="shared" si="18"/>
        <v>29923.737011656467</v>
      </c>
      <c r="AG36" s="211">
        <f t="shared" si="18"/>
        <v>29923.737011656467</v>
      </c>
      <c r="AH36" s="211">
        <f t="shared" si="18"/>
        <v>29923.737011656467</v>
      </c>
      <c r="AI36" s="211">
        <f t="shared" si="18"/>
        <v>29923.737011656467</v>
      </c>
      <c r="AJ36" s="211">
        <f t="shared" si="18"/>
        <v>29923.737011656467</v>
      </c>
      <c r="AK36" s="211">
        <f t="shared" si="18"/>
        <v>29923.737011656467</v>
      </c>
      <c r="AL36" s="211">
        <f t="shared" si="18"/>
        <v>29923.737011656467</v>
      </c>
      <c r="AM36" s="211">
        <f t="shared" si="18"/>
        <v>29923.737011656467</v>
      </c>
      <c r="AN36" s="211">
        <f t="shared" si="18"/>
        <v>29923.737011656467</v>
      </c>
      <c r="AO36" s="211">
        <f t="shared" si="18"/>
        <v>29923.737011656467</v>
      </c>
      <c r="AP36" s="211">
        <f t="shared" si="19"/>
        <v>29923.737011656467</v>
      </c>
      <c r="AQ36" s="211">
        <f t="shared" si="19"/>
        <v>29923.737011656467</v>
      </c>
      <c r="AR36" s="211">
        <f t="shared" si="19"/>
        <v>29923.737011656467</v>
      </c>
      <c r="AS36" s="211">
        <f t="shared" si="19"/>
        <v>29923.737011656467</v>
      </c>
      <c r="AT36" s="211">
        <f t="shared" si="19"/>
        <v>29923.737011656467</v>
      </c>
      <c r="AU36" s="211">
        <f t="shared" si="19"/>
        <v>29923.737011656467</v>
      </c>
      <c r="AV36" s="211">
        <f t="shared" si="19"/>
        <v>29923.737011656467</v>
      </c>
      <c r="AW36" s="211">
        <f t="shared" si="19"/>
        <v>29923.737011656467</v>
      </c>
      <c r="AX36" s="211">
        <f t="shared" si="19"/>
        <v>29923.737011656467</v>
      </c>
      <c r="AY36" s="211">
        <f t="shared" si="19"/>
        <v>29923.737011656467</v>
      </c>
      <c r="AZ36" s="211">
        <f t="shared" si="20"/>
        <v>29923.737011656467</v>
      </c>
      <c r="BA36" s="211">
        <f t="shared" si="20"/>
        <v>29923.737011656467</v>
      </c>
      <c r="BB36" s="211">
        <f t="shared" si="20"/>
        <v>29923.737011656467</v>
      </c>
      <c r="BC36" s="211">
        <f t="shared" si="20"/>
        <v>29923.737011656467</v>
      </c>
      <c r="BD36" s="211">
        <f t="shared" si="20"/>
        <v>14518.955485108125</v>
      </c>
      <c r="BE36" s="211">
        <f t="shared" si="20"/>
        <v>14518.955485108125</v>
      </c>
      <c r="BF36" s="211">
        <f t="shared" si="20"/>
        <v>14518.955485108125</v>
      </c>
      <c r="BG36" s="211">
        <f t="shared" si="20"/>
        <v>14518.955485108125</v>
      </c>
      <c r="BH36" s="211">
        <f t="shared" si="20"/>
        <v>14518.955485108125</v>
      </c>
      <c r="BI36" s="211">
        <f t="shared" si="20"/>
        <v>14518.955485108125</v>
      </c>
      <c r="BJ36" s="211">
        <f t="shared" si="21"/>
        <v>14518.955485108125</v>
      </c>
      <c r="BK36" s="211">
        <f t="shared" si="21"/>
        <v>14518.955485108125</v>
      </c>
      <c r="BL36" s="211">
        <f t="shared" si="21"/>
        <v>14518.955485108125</v>
      </c>
      <c r="BM36" s="211">
        <f t="shared" si="21"/>
        <v>14518.955485108125</v>
      </c>
      <c r="BN36" s="211">
        <f t="shared" si="21"/>
        <v>14518.955485108125</v>
      </c>
      <c r="BO36" s="211">
        <f t="shared" si="21"/>
        <v>14518.955485108125</v>
      </c>
      <c r="BP36" s="211">
        <f t="shared" si="21"/>
        <v>14518.955485108125</v>
      </c>
      <c r="BQ36" s="211">
        <f t="shared" si="21"/>
        <v>14518.955485108125</v>
      </c>
      <c r="BR36" s="211">
        <f t="shared" si="21"/>
        <v>14518.955485108125</v>
      </c>
      <c r="BS36" s="211">
        <f t="shared" si="21"/>
        <v>14518.955485108125</v>
      </c>
      <c r="BT36" s="211">
        <f t="shared" si="22"/>
        <v>14518.955485108125</v>
      </c>
      <c r="BU36" s="211">
        <f t="shared" si="22"/>
        <v>14518.955485108125</v>
      </c>
      <c r="BV36" s="211">
        <f t="shared" si="22"/>
        <v>14518.955485108125</v>
      </c>
      <c r="BW36" s="211">
        <f t="shared" si="22"/>
        <v>14518.955485108125</v>
      </c>
      <c r="BX36" s="211">
        <f t="shared" si="22"/>
        <v>14518.955485108125</v>
      </c>
      <c r="BY36" s="211">
        <f t="shared" si="22"/>
        <v>14518.955485108125</v>
      </c>
      <c r="BZ36" s="211">
        <f t="shared" si="22"/>
        <v>14518.955485108125</v>
      </c>
      <c r="CA36" s="211">
        <f t="shared" si="22"/>
        <v>14518.955485108125</v>
      </c>
      <c r="CB36" s="211">
        <f t="shared" si="22"/>
        <v>14518.955485108125</v>
      </c>
      <c r="CC36" s="211">
        <f t="shared" si="22"/>
        <v>14518.955485108125</v>
      </c>
      <c r="CD36" s="211">
        <f t="shared" si="23"/>
        <v>14518.955485108125</v>
      </c>
      <c r="CE36" s="211">
        <f t="shared" si="23"/>
        <v>14518.955485108125</v>
      </c>
      <c r="CF36" s="211">
        <f t="shared" si="23"/>
        <v>14518.955485108125</v>
      </c>
      <c r="CG36" s="211">
        <f t="shared" si="23"/>
        <v>14518.955485108125</v>
      </c>
      <c r="CH36" s="211">
        <f t="shared" si="23"/>
        <v>14518.955485108125</v>
      </c>
      <c r="CI36" s="211">
        <f t="shared" si="23"/>
        <v>14518.955485108125</v>
      </c>
      <c r="CJ36" s="211">
        <f t="shared" si="23"/>
        <v>14518.955485108125</v>
      </c>
      <c r="CK36" s="211">
        <f t="shared" si="23"/>
        <v>14518.955485108125</v>
      </c>
      <c r="CL36" s="211">
        <f t="shared" si="23"/>
        <v>14518.955485108125</v>
      </c>
      <c r="CM36" s="211">
        <f t="shared" si="23"/>
        <v>14518.955485108125</v>
      </c>
      <c r="CN36" s="211">
        <f t="shared" si="24"/>
        <v>14518.955485108125</v>
      </c>
      <c r="CO36" s="211">
        <f t="shared" si="24"/>
        <v>14518.955485108125</v>
      </c>
      <c r="CP36" s="211">
        <f t="shared" si="24"/>
        <v>14518.955485108125</v>
      </c>
      <c r="CQ36" s="211">
        <f t="shared" si="24"/>
        <v>14518.955485108125</v>
      </c>
      <c r="CR36" s="211">
        <f t="shared" si="24"/>
        <v>14518.955485108125</v>
      </c>
      <c r="CS36" s="211">
        <f t="shared" si="24"/>
        <v>14518.955485108125</v>
      </c>
      <c r="CT36" s="211">
        <f t="shared" si="24"/>
        <v>14518.955485108125</v>
      </c>
      <c r="CU36" s="211">
        <f t="shared" si="24"/>
        <v>14518.955485108125</v>
      </c>
      <c r="CV36" s="211">
        <f t="shared" si="24"/>
        <v>14518.955485108125</v>
      </c>
      <c r="CW36" s="211">
        <f t="shared" si="24"/>
        <v>14518.955485108125</v>
      </c>
      <c r="CX36" s="211">
        <f t="shared" si="25"/>
        <v>14518.955485108125</v>
      </c>
      <c r="CY36" s="211">
        <f t="shared" si="25"/>
        <v>14518.955485108125</v>
      </c>
      <c r="CZ36" s="211">
        <f t="shared" si="25"/>
        <v>14518.955485108125</v>
      </c>
      <c r="DA36" s="211">
        <f t="shared" si="25"/>
        <v>14518.955485108125</v>
      </c>
    </row>
    <row r="37" spans="1:105">
      <c r="A37" s="202" t="str">
        <f>Income!A86</f>
        <v>Cash transfer - gifts</v>
      </c>
      <c r="B37" s="204">
        <f>Income!B86</f>
        <v>3594.2794842762996</v>
      </c>
      <c r="C37" s="204">
        <f>Income!C86</f>
        <v>5391.4192264144494</v>
      </c>
      <c r="D37" s="204">
        <f>Income!D86</f>
        <v>35942.794842762996</v>
      </c>
      <c r="E37" s="204">
        <f>Income!E86</f>
        <v>64697.030716973393</v>
      </c>
      <c r="F37" s="211">
        <f t="shared" si="16"/>
        <v>3594.2794842762996</v>
      </c>
      <c r="G37" s="211">
        <f t="shared" si="16"/>
        <v>3594.2794842762996</v>
      </c>
      <c r="H37" s="211">
        <f t="shared" si="16"/>
        <v>3594.2794842762996</v>
      </c>
      <c r="I37" s="211">
        <f t="shared" si="16"/>
        <v>3594.2794842762996</v>
      </c>
      <c r="J37" s="211">
        <f t="shared" si="16"/>
        <v>3594.2794842762996</v>
      </c>
      <c r="K37" s="211">
        <f t="shared" si="16"/>
        <v>3594.2794842762996</v>
      </c>
      <c r="L37" s="211">
        <f t="shared" si="16"/>
        <v>3594.2794842762996</v>
      </c>
      <c r="M37" s="211">
        <f t="shared" si="16"/>
        <v>3594.2794842762996</v>
      </c>
      <c r="N37" s="211">
        <f t="shared" si="16"/>
        <v>3594.2794842762996</v>
      </c>
      <c r="O37" s="211">
        <f t="shared" si="16"/>
        <v>3594.2794842762996</v>
      </c>
      <c r="P37" s="211">
        <f t="shared" si="17"/>
        <v>3594.2794842762996</v>
      </c>
      <c r="Q37" s="211">
        <f t="shared" si="17"/>
        <v>3594.2794842762996</v>
      </c>
      <c r="R37" s="211">
        <f t="shared" si="17"/>
        <v>3594.2794842762996</v>
      </c>
      <c r="S37" s="211">
        <f t="shared" si="17"/>
        <v>3594.2794842762996</v>
      </c>
      <c r="T37" s="211">
        <f t="shared" si="17"/>
        <v>3594.2794842762996</v>
      </c>
      <c r="U37" s="211">
        <f t="shared" si="17"/>
        <v>3594.2794842762996</v>
      </c>
      <c r="V37" s="211">
        <f t="shared" si="17"/>
        <v>3594.2794842762996</v>
      </c>
      <c r="W37" s="211">
        <f t="shared" si="17"/>
        <v>3594.2794842762996</v>
      </c>
      <c r="X37" s="211">
        <f t="shared" si="17"/>
        <v>3594.2794842762996</v>
      </c>
      <c r="Y37" s="211">
        <f t="shared" si="17"/>
        <v>3594.2794842762996</v>
      </c>
      <c r="Z37" s="211">
        <f t="shared" si="18"/>
        <v>3594.2794842762996</v>
      </c>
      <c r="AA37" s="211">
        <f t="shared" si="18"/>
        <v>3594.2794842762996</v>
      </c>
      <c r="AB37" s="211">
        <f t="shared" si="18"/>
        <v>3594.2794842762996</v>
      </c>
      <c r="AC37" s="211">
        <f t="shared" si="18"/>
        <v>3594.2794842762996</v>
      </c>
      <c r="AD37" s="211">
        <f t="shared" si="18"/>
        <v>3594.2794842762996</v>
      </c>
      <c r="AE37" s="211">
        <f t="shared" si="18"/>
        <v>3630.9558055444249</v>
      </c>
      <c r="AF37" s="211">
        <f t="shared" si="18"/>
        <v>3704.308448080676</v>
      </c>
      <c r="AG37" s="211">
        <f t="shared" si="18"/>
        <v>3777.6610906169271</v>
      </c>
      <c r="AH37" s="211">
        <f t="shared" si="18"/>
        <v>3851.0137331531782</v>
      </c>
      <c r="AI37" s="211">
        <f t="shared" si="18"/>
        <v>3924.3663756894293</v>
      </c>
      <c r="AJ37" s="211">
        <f t="shared" si="19"/>
        <v>3997.7190182256804</v>
      </c>
      <c r="AK37" s="211">
        <f t="shared" si="19"/>
        <v>4071.0716607619311</v>
      </c>
      <c r="AL37" s="211">
        <f t="shared" si="19"/>
        <v>4144.4243032981822</v>
      </c>
      <c r="AM37" s="211">
        <f t="shared" si="19"/>
        <v>4217.7769458344328</v>
      </c>
      <c r="AN37" s="211">
        <f t="shared" si="19"/>
        <v>4291.1295883706844</v>
      </c>
      <c r="AO37" s="211">
        <f t="shared" si="19"/>
        <v>4364.482230906935</v>
      </c>
      <c r="AP37" s="211">
        <f t="shared" si="19"/>
        <v>4437.8348734431866</v>
      </c>
      <c r="AQ37" s="211">
        <f t="shared" si="19"/>
        <v>4511.1875159794372</v>
      </c>
      <c r="AR37" s="211">
        <f t="shared" si="19"/>
        <v>4584.5401585156887</v>
      </c>
      <c r="AS37" s="211">
        <f t="shared" si="19"/>
        <v>4657.8928010519394</v>
      </c>
      <c r="AT37" s="211">
        <f t="shared" si="20"/>
        <v>4731.24544358819</v>
      </c>
      <c r="AU37" s="211">
        <f t="shared" si="20"/>
        <v>4804.5980861244416</v>
      </c>
      <c r="AV37" s="211">
        <f t="shared" si="20"/>
        <v>4877.9507286606922</v>
      </c>
      <c r="AW37" s="211">
        <f t="shared" si="20"/>
        <v>4951.3033711969438</v>
      </c>
      <c r="AX37" s="211">
        <f t="shared" si="20"/>
        <v>5024.6560137331944</v>
      </c>
      <c r="AY37" s="211">
        <f t="shared" si="20"/>
        <v>5098.0086562694451</v>
      </c>
      <c r="AZ37" s="211">
        <f t="shared" si="20"/>
        <v>5171.3612988056966</v>
      </c>
      <c r="BA37" s="211">
        <f t="shared" si="20"/>
        <v>5244.7139413419472</v>
      </c>
      <c r="BB37" s="211">
        <f t="shared" si="20"/>
        <v>5318.0665838781988</v>
      </c>
      <c r="BC37" s="211">
        <f t="shared" si="20"/>
        <v>5391.4192264144494</v>
      </c>
      <c r="BD37" s="211">
        <f t="shared" si="21"/>
        <v>64697.030716973393</v>
      </c>
      <c r="BE37" s="211">
        <f t="shared" si="21"/>
        <v>64697.030716973393</v>
      </c>
      <c r="BF37" s="211">
        <f t="shared" si="21"/>
        <v>64697.030716973393</v>
      </c>
      <c r="BG37" s="211">
        <f t="shared" si="21"/>
        <v>64697.030716973393</v>
      </c>
      <c r="BH37" s="211">
        <f t="shared" si="21"/>
        <v>64697.030716973393</v>
      </c>
      <c r="BI37" s="211">
        <f t="shared" si="21"/>
        <v>64697.030716973393</v>
      </c>
      <c r="BJ37" s="211">
        <f t="shared" si="21"/>
        <v>64697.030716973393</v>
      </c>
      <c r="BK37" s="211">
        <f t="shared" si="21"/>
        <v>64697.030716973393</v>
      </c>
      <c r="BL37" s="211">
        <f t="shared" si="21"/>
        <v>64697.030716973393</v>
      </c>
      <c r="BM37" s="211">
        <f t="shared" si="21"/>
        <v>64697.030716973393</v>
      </c>
      <c r="BN37" s="211">
        <f t="shared" si="22"/>
        <v>64697.030716973393</v>
      </c>
      <c r="BO37" s="211">
        <f t="shared" si="22"/>
        <v>64697.030716973393</v>
      </c>
      <c r="BP37" s="211">
        <f t="shared" si="22"/>
        <v>64697.030716973393</v>
      </c>
      <c r="BQ37" s="211">
        <f t="shared" si="22"/>
        <v>64697.030716973393</v>
      </c>
      <c r="BR37" s="211">
        <f t="shared" si="22"/>
        <v>64697.030716973393</v>
      </c>
      <c r="BS37" s="211">
        <f t="shared" si="22"/>
        <v>64697.030716973393</v>
      </c>
      <c r="BT37" s="211">
        <f t="shared" si="22"/>
        <v>64697.030716973393</v>
      </c>
      <c r="BU37" s="211">
        <f t="shared" si="22"/>
        <v>64697.030716973393</v>
      </c>
      <c r="BV37" s="211">
        <f t="shared" si="22"/>
        <v>64697.030716973393</v>
      </c>
      <c r="BW37" s="211">
        <f t="shared" si="22"/>
        <v>64697.030716973393</v>
      </c>
      <c r="BX37" s="211">
        <f t="shared" si="23"/>
        <v>64697.030716973393</v>
      </c>
      <c r="BY37" s="211">
        <f t="shared" si="23"/>
        <v>64697.030716973393</v>
      </c>
      <c r="BZ37" s="211">
        <f t="shared" si="23"/>
        <v>64697.030716973393</v>
      </c>
      <c r="CA37" s="211">
        <f t="shared" si="23"/>
        <v>64697.030716973393</v>
      </c>
      <c r="CB37" s="211">
        <f t="shared" si="23"/>
        <v>64697.030716973393</v>
      </c>
      <c r="CC37" s="211">
        <f t="shared" si="23"/>
        <v>64697.030716973393</v>
      </c>
      <c r="CD37" s="211">
        <f t="shared" si="23"/>
        <v>64697.030716973393</v>
      </c>
      <c r="CE37" s="211">
        <f t="shared" si="23"/>
        <v>64697.030716973393</v>
      </c>
      <c r="CF37" s="211">
        <f t="shared" si="23"/>
        <v>64697.030716973393</v>
      </c>
      <c r="CG37" s="211">
        <f t="shared" si="23"/>
        <v>64697.030716973393</v>
      </c>
      <c r="CH37" s="211">
        <f t="shared" si="24"/>
        <v>64697.030716973393</v>
      </c>
      <c r="CI37" s="211">
        <f t="shared" si="24"/>
        <v>64697.030716973393</v>
      </c>
      <c r="CJ37" s="211">
        <f t="shared" si="24"/>
        <v>64697.030716973393</v>
      </c>
      <c r="CK37" s="211">
        <f t="shared" si="24"/>
        <v>64697.030716973393</v>
      </c>
      <c r="CL37" s="211">
        <f t="shared" si="24"/>
        <v>64697.030716973393</v>
      </c>
      <c r="CM37" s="211">
        <f t="shared" si="24"/>
        <v>64697.030716973393</v>
      </c>
      <c r="CN37" s="211">
        <f t="shared" si="24"/>
        <v>64697.030716973393</v>
      </c>
      <c r="CO37" s="211">
        <f t="shared" si="24"/>
        <v>64697.030716973393</v>
      </c>
      <c r="CP37" s="211">
        <f t="shared" si="24"/>
        <v>64697.030716973393</v>
      </c>
      <c r="CQ37" s="211">
        <f t="shared" si="24"/>
        <v>64697.030716973393</v>
      </c>
      <c r="CR37" s="211">
        <f t="shared" si="25"/>
        <v>64697.030716973393</v>
      </c>
      <c r="CS37" s="211">
        <f t="shared" si="25"/>
        <v>64697.030716973393</v>
      </c>
      <c r="CT37" s="211">
        <f t="shared" si="25"/>
        <v>64697.030716973393</v>
      </c>
      <c r="CU37" s="211">
        <f t="shared" si="25"/>
        <v>64697.030716973393</v>
      </c>
      <c r="CV37" s="211">
        <f t="shared" si="25"/>
        <v>64697.030716973393</v>
      </c>
      <c r="CW37" s="211">
        <f t="shared" si="25"/>
        <v>64697.030716973393</v>
      </c>
      <c r="CX37" s="211">
        <f t="shared" si="25"/>
        <v>64697.030716973393</v>
      </c>
      <c r="CY37" s="211">
        <f t="shared" si="25"/>
        <v>64697.030716973393</v>
      </c>
      <c r="CZ37" s="211">
        <f t="shared" si="25"/>
        <v>64697.030716973393</v>
      </c>
      <c r="DA37" s="211">
        <f t="shared" si="25"/>
        <v>64697.030716973393</v>
      </c>
    </row>
    <row r="38" spans="1:105">
      <c r="A38" s="202" t="str">
        <f>Income!A88</f>
        <v>TOTAL</v>
      </c>
      <c r="B38" s="204">
        <f>Income!B88</f>
        <v>53658.316351562207</v>
      </c>
      <c r="C38" s="204">
        <f>Income!C88</f>
        <v>71240.114898580607</v>
      </c>
      <c r="D38" s="204">
        <f>Income!D88</f>
        <v>138788.01501146518</v>
      </c>
      <c r="E38" s="204">
        <f>Income!E88</f>
        <v>547233.63132793782</v>
      </c>
      <c r="F38" s="205">
        <f t="shared" ref="F38:AK38" si="26">SUM(F25:F37)</f>
        <v>52984.388948260399</v>
      </c>
      <c r="G38" s="205">
        <f t="shared" si="26"/>
        <v>52984.388948260399</v>
      </c>
      <c r="H38" s="205">
        <f t="shared" si="26"/>
        <v>52984.388948260399</v>
      </c>
      <c r="I38" s="205">
        <f t="shared" si="26"/>
        <v>52984.388948260399</v>
      </c>
      <c r="J38" s="205">
        <f t="shared" si="26"/>
        <v>52984.388948260399</v>
      </c>
      <c r="K38" s="205">
        <f t="shared" si="26"/>
        <v>52984.388948260399</v>
      </c>
      <c r="L38" s="205">
        <f t="shared" si="26"/>
        <v>52984.388948260399</v>
      </c>
      <c r="M38" s="205">
        <f t="shared" si="26"/>
        <v>52984.388948260399</v>
      </c>
      <c r="N38" s="205">
        <f t="shared" si="26"/>
        <v>52984.388948260399</v>
      </c>
      <c r="O38" s="205">
        <f t="shared" si="26"/>
        <v>52984.388948260399</v>
      </c>
      <c r="P38" s="205">
        <f t="shared" si="26"/>
        <v>52984.388948260399</v>
      </c>
      <c r="Q38" s="205">
        <f t="shared" si="26"/>
        <v>52984.388948260399</v>
      </c>
      <c r="R38" s="205">
        <f t="shared" si="26"/>
        <v>52984.388948260399</v>
      </c>
      <c r="S38" s="205">
        <f t="shared" si="26"/>
        <v>52984.388948260399</v>
      </c>
      <c r="T38" s="205">
        <f t="shared" si="26"/>
        <v>52984.388948260399</v>
      </c>
      <c r="U38" s="205">
        <f t="shared" si="26"/>
        <v>52984.388948260399</v>
      </c>
      <c r="V38" s="205">
        <f t="shared" si="26"/>
        <v>52984.388948260399</v>
      </c>
      <c r="W38" s="205">
        <f t="shared" si="26"/>
        <v>52984.388948260399</v>
      </c>
      <c r="X38" s="205">
        <f t="shared" si="26"/>
        <v>52984.388948260399</v>
      </c>
      <c r="Y38" s="205">
        <f t="shared" si="26"/>
        <v>52984.388948260399</v>
      </c>
      <c r="Z38" s="205">
        <f t="shared" si="26"/>
        <v>52984.388948260399</v>
      </c>
      <c r="AA38" s="205">
        <f t="shared" si="26"/>
        <v>52984.388948260399</v>
      </c>
      <c r="AB38" s="205">
        <f t="shared" si="26"/>
        <v>52984.388948260399</v>
      </c>
      <c r="AC38" s="205">
        <f t="shared" si="26"/>
        <v>52984.388948260399</v>
      </c>
      <c r="AD38" s="205">
        <f t="shared" si="26"/>
        <v>52984.388948260399</v>
      </c>
      <c r="AE38" s="205">
        <f t="shared" si="26"/>
        <v>53339.808603788377</v>
      </c>
      <c r="AF38" s="205">
        <f t="shared" si="26"/>
        <v>54050.647914844325</v>
      </c>
      <c r="AG38" s="205">
        <f t="shared" si="26"/>
        <v>54761.487225900266</v>
      </c>
      <c r="AH38" s="205">
        <f t="shared" si="26"/>
        <v>55472.326536956207</v>
      </c>
      <c r="AI38" s="205">
        <f t="shared" si="26"/>
        <v>56183.165848012148</v>
      </c>
      <c r="AJ38" s="205">
        <f t="shared" si="26"/>
        <v>56894.005159068089</v>
      </c>
      <c r="AK38" s="205">
        <f t="shared" si="26"/>
        <v>57604.84447012403</v>
      </c>
      <c r="AL38" s="205">
        <f t="shared" ref="AL38:BQ38" si="27">SUM(AL25:AL37)</f>
        <v>58315.683781179978</v>
      </c>
      <c r="AM38" s="205">
        <f t="shared" si="27"/>
        <v>59026.523092235926</v>
      </c>
      <c r="AN38" s="205">
        <f t="shared" si="27"/>
        <v>59737.362403291867</v>
      </c>
      <c r="AO38" s="205">
        <f t="shared" si="27"/>
        <v>60448.201714347808</v>
      </c>
      <c r="AP38" s="205">
        <f t="shared" si="27"/>
        <v>61159.041025403749</v>
      </c>
      <c r="AQ38" s="205">
        <f t="shared" si="27"/>
        <v>61869.88033645969</v>
      </c>
      <c r="AR38" s="205">
        <f t="shared" si="27"/>
        <v>62580.719647515631</v>
      </c>
      <c r="AS38" s="205">
        <f t="shared" si="27"/>
        <v>63291.558958571572</v>
      </c>
      <c r="AT38" s="205">
        <f t="shared" si="27"/>
        <v>64002.39826962752</v>
      </c>
      <c r="AU38" s="205">
        <f t="shared" si="27"/>
        <v>64713.237580683468</v>
      </c>
      <c r="AV38" s="205">
        <f t="shared" si="27"/>
        <v>65424.076891739409</v>
      </c>
      <c r="AW38" s="205">
        <f t="shared" si="27"/>
        <v>66134.916202795357</v>
      </c>
      <c r="AX38" s="205">
        <f t="shared" si="27"/>
        <v>66845.755513851298</v>
      </c>
      <c r="AY38" s="205">
        <f t="shared" si="27"/>
        <v>67556.594824907239</v>
      </c>
      <c r="AZ38" s="205">
        <f t="shared" si="27"/>
        <v>68267.43413596318</v>
      </c>
      <c r="BA38" s="205">
        <f t="shared" si="27"/>
        <v>68978.273447019135</v>
      </c>
      <c r="BB38" s="205">
        <f t="shared" si="27"/>
        <v>69689.112758075062</v>
      </c>
      <c r="BC38" s="205">
        <f t="shared" si="27"/>
        <v>70399.952069131017</v>
      </c>
      <c r="BD38" s="205">
        <f t="shared" si="27"/>
        <v>547233.63132793782</v>
      </c>
      <c r="BE38" s="205">
        <f t="shared" si="27"/>
        <v>547233.63132793782</v>
      </c>
      <c r="BF38" s="205">
        <f t="shared" si="27"/>
        <v>547233.63132793782</v>
      </c>
      <c r="BG38" s="205">
        <f t="shared" si="27"/>
        <v>547233.63132793782</v>
      </c>
      <c r="BH38" s="205">
        <f t="shared" si="27"/>
        <v>547233.63132793782</v>
      </c>
      <c r="BI38" s="205">
        <f t="shared" si="27"/>
        <v>547233.63132793782</v>
      </c>
      <c r="BJ38" s="205">
        <f t="shared" si="27"/>
        <v>547233.63132793782</v>
      </c>
      <c r="BK38" s="205">
        <f t="shared" si="27"/>
        <v>547233.63132793782</v>
      </c>
      <c r="BL38" s="205">
        <f t="shared" si="27"/>
        <v>547233.63132793782</v>
      </c>
      <c r="BM38" s="205">
        <f t="shared" si="27"/>
        <v>547233.63132793782</v>
      </c>
      <c r="BN38" s="205">
        <f t="shared" si="27"/>
        <v>547233.63132793782</v>
      </c>
      <c r="BO38" s="205">
        <f t="shared" si="27"/>
        <v>547233.63132793782</v>
      </c>
      <c r="BP38" s="205">
        <f t="shared" si="27"/>
        <v>547233.63132793782</v>
      </c>
      <c r="BQ38" s="205">
        <f t="shared" si="27"/>
        <v>547233.63132793782</v>
      </c>
      <c r="BR38" s="205">
        <f t="shared" ref="BR38:CW38" si="28">SUM(BR25:BR37)</f>
        <v>547233.63132793782</v>
      </c>
      <c r="BS38" s="205">
        <f t="shared" si="28"/>
        <v>547233.63132793782</v>
      </c>
      <c r="BT38" s="205">
        <f t="shared" si="28"/>
        <v>547233.63132793782</v>
      </c>
      <c r="BU38" s="205">
        <f t="shared" si="28"/>
        <v>547233.63132793782</v>
      </c>
      <c r="BV38" s="205">
        <f t="shared" si="28"/>
        <v>547233.63132793782</v>
      </c>
      <c r="BW38" s="205">
        <f t="shared" si="28"/>
        <v>547233.63132793782</v>
      </c>
      <c r="BX38" s="205">
        <f t="shared" si="28"/>
        <v>547233.63132793782</v>
      </c>
      <c r="BY38" s="205">
        <f t="shared" si="28"/>
        <v>547233.63132793782</v>
      </c>
      <c r="BZ38" s="205">
        <f t="shared" si="28"/>
        <v>547233.63132793782</v>
      </c>
      <c r="CA38" s="205">
        <f t="shared" si="28"/>
        <v>547233.63132793782</v>
      </c>
      <c r="CB38" s="205">
        <f t="shared" si="28"/>
        <v>547233.63132793782</v>
      </c>
      <c r="CC38" s="205">
        <f t="shared" si="28"/>
        <v>547233.63132793782</v>
      </c>
      <c r="CD38" s="205">
        <f t="shared" si="28"/>
        <v>547233.63132793782</v>
      </c>
      <c r="CE38" s="205">
        <f t="shared" si="28"/>
        <v>547233.63132793782</v>
      </c>
      <c r="CF38" s="205">
        <f t="shared" si="28"/>
        <v>547233.63132793782</v>
      </c>
      <c r="CG38" s="205">
        <f t="shared" si="28"/>
        <v>547233.63132793782</v>
      </c>
      <c r="CH38" s="205">
        <f t="shared" si="28"/>
        <v>547233.63132793782</v>
      </c>
      <c r="CI38" s="205">
        <f t="shared" si="28"/>
        <v>547233.63132793782</v>
      </c>
      <c r="CJ38" s="205">
        <f t="shared" si="28"/>
        <v>547233.63132793782</v>
      </c>
      <c r="CK38" s="205">
        <f t="shared" si="28"/>
        <v>547233.63132793782</v>
      </c>
      <c r="CL38" s="205">
        <f t="shared" si="28"/>
        <v>547233.63132793782</v>
      </c>
      <c r="CM38" s="205">
        <f t="shared" si="28"/>
        <v>547233.63132793782</v>
      </c>
      <c r="CN38" s="205">
        <f t="shared" si="28"/>
        <v>547233.63132793782</v>
      </c>
      <c r="CO38" s="205">
        <f t="shared" si="28"/>
        <v>547233.63132793782</v>
      </c>
      <c r="CP38" s="205">
        <f t="shared" si="28"/>
        <v>547233.63132793782</v>
      </c>
      <c r="CQ38" s="205">
        <f t="shared" si="28"/>
        <v>547233.63132793782</v>
      </c>
      <c r="CR38" s="205">
        <f t="shared" si="28"/>
        <v>547233.63132793782</v>
      </c>
      <c r="CS38" s="205">
        <f t="shared" si="28"/>
        <v>547233.63132793782</v>
      </c>
      <c r="CT38" s="205">
        <f t="shared" si="28"/>
        <v>547233.63132793782</v>
      </c>
      <c r="CU38" s="205">
        <f t="shared" si="28"/>
        <v>547233.63132793782</v>
      </c>
      <c r="CV38" s="205">
        <f t="shared" si="28"/>
        <v>547233.63132793782</v>
      </c>
      <c r="CW38" s="205">
        <f t="shared" si="28"/>
        <v>547233.63132793782</v>
      </c>
      <c r="CX38" s="205">
        <f>SUM(CX25:CX37)</f>
        <v>547233.63132793782</v>
      </c>
      <c r="CY38" s="205">
        <f>SUM(CY25:CY37)</f>
        <v>547233.63132793782</v>
      </c>
      <c r="CZ38" s="205">
        <f>SUM(CZ25:CZ37)</f>
        <v>547233.63132793782</v>
      </c>
      <c r="DA38" s="205">
        <f>SUM(DA25:DA37)</f>
        <v>547233.63132793782</v>
      </c>
    </row>
    <row r="39" spans="1:105">
      <c r="A39" s="202" t="str">
        <f>Income!A89</f>
        <v>Food Poverty line</v>
      </c>
      <c r="B39" s="204">
        <f>Income!B89</f>
        <v>23370.139438323244</v>
      </c>
      <c r="C39" s="204">
        <f>Income!C89</f>
        <v>23370.139438323244</v>
      </c>
      <c r="D39" s="204">
        <f>Income!D89</f>
        <v>23370.139438323244</v>
      </c>
      <c r="E39" s="204">
        <f>Income!E89</f>
        <v>23370.13943832324</v>
      </c>
      <c r="F39" s="205">
        <f t="shared" ref="F39:U39" si="29">IF(F$2&lt;=($B$2+$C$2+$D$2),IF(F$2&lt;=($B$2+$C$2),IF(F$2&lt;=$B$2,$B39,$C39),$D39),$E39)</f>
        <v>23370.139438323244</v>
      </c>
      <c r="G39" s="205">
        <f t="shared" si="29"/>
        <v>23370.139438323244</v>
      </c>
      <c r="H39" s="205">
        <f t="shared" si="29"/>
        <v>23370.139438323244</v>
      </c>
      <c r="I39" s="205">
        <f t="shared" si="29"/>
        <v>23370.139438323244</v>
      </c>
      <c r="J39" s="205">
        <f t="shared" si="29"/>
        <v>23370.139438323244</v>
      </c>
      <c r="K39" s="205">
        <f t="shared" si="29"/>
        <v>23370.139438323244</v>
      </c>
      <c r="L39" s="205">
        <f t="shared" si="29"/>
        <v>23370.139438323244</v>
      </c>
      <c r="M39" s="205">
        <f t="shared" si="29"/>
        <v>23370.139438323244</v>
      </c>
      <c r="N39" s="205">
        <f t="shared" si="29"/>
        <v>23370.139438323244</v>
      </c>
      <c r="O39" s="205">
        <f t="shared" si="29"/>
        <v>23370.139438323244</v>
      </c>
      <c r="P39" s="205">
        <f t="shared" si="29"/>
        <v>23370.139438323244</v>
      </c>
      <c r="Q39" s="205">
        <f t="shared" si="29"/>
        <v>23370.139438323244</v>
      </c>
      <c r="R39" s="205">
        <f t="shared" si="29"/>
        <v>23370.139438323244</v>
      </c>
      <c r="S39" s="205">
        <f t="shared" si="29"/>
        <v>23370.139438323244</v>
      </c>
      <c r="T39" s="205">
        <f t="shared" si="29"/>
        <v>23370.139438323244</v>
      </c>
      <c r="U39" s="205">
        <f t="shared" si="29"/>
        <v>23370.139438323244</v>
      </c>
      <c r="V39" s="205">
        <f t="shared" ref="V39:AK40" si="30">IF(V$2&lt;=($B$2+$C$2+$D$2),IF(V$2&lt;=($B$2+$C$2),IF(V$2&lt;=$B$2,$B39,$C39),$D39),$E39)</f>
        <v>23370.139438323244</v>
      </c>
      <c r="W39" s="205">
        <f t="shared" si="30"/>
        <v>23370.139438323244</v>
      </c>
      <c r="X39" s="205">
        <f t="shared" si="30"/>
        <v>23370.139438323244</v>
      </c>
      <c r="Y39" s="205">
        <f t="shared" si="30"/>
        <v>23370.139438323244</v>
      </c>
      <c r="Z39" s="205">
        <f t="shared" si="30"/>
        <v>23370.139438323244</v>
      </c>
      <c r="AA39" s="205">
        <f t="shared" si="30"/>
        <v>23370.139438323244</v>
      </c>
      <c r="AB39" s="205">
        <f t="shared" si="30"/>
        <v>23370.139438323244</v>
      </c>
      <c r="AC39" s="205">
        <f t="shared" si="30"/>
        <v>23370.139438323244</v>
      </c>
      <c r="AD39" s="205">
        <f t="shared" si="30"/>
        <v>23370.139438323244</v>
      </c>
      <c r="AE39" s="205">
        <f t="shared" si="30"/>
        <v>23370.139438323244</v>
      </c>
      <c r="AF39" s="205">
        <f t="shared" si="30"/>
        <v>23370.139438323244</v>
      </c>
      <c r="AG39" s="205">
        <f t="shared" si="30"/>
        <v>23370.139438323244</v>
      </c>
      <c r="AH39" s="205">
        <f t="shared" si="30"/>
        <v>23370.139438323244</v>
      </c>
      <c r="AI39" s="205">
        <f t="shared" si="30"/>
        <v>23370.139438323244</v>
      </c>
      <c r="AJ39" s="205">
        <f t="shared" si="30"/>
        <v>23370.139438323244</v>
      </c>
      <c r="AK39" s="205">
        <f t="shared" si="30"/>
        <v>23370.139438323244</v>
      </c>
      <c r="AL39" s="205">
        <f t="shared" ref="AL39:BA40" si="31">IF(AL$2&lt;=($B$2+$C$2+$D$2),IF(AL$2&lt;=($B$2+$C$2),IF(AL$2&lt;=$B$2,$B39,$C39),$D39),$E39)</f>
        <v>23370.139438323244</v>
      </c>
      <c r="AM39" s="205">
        <f t="shared" si="31"/>
        <v>23370.139438323244</v>
      </c>
      <c r="AN39" s="205">
        <f t="shared" si="31"/>
        <v>23370.139438323244</v>
      </c>
      <c r="AO39" s="205">
        <f t="shared" si="31"/>
        <v>23370.139438323244</v>
      </c>
      <c r="AP39" s="205">
        <f t="shared" si="31"/>
        <v>23370.139438323244</v>
      </c>
      <c r="AQ39" s="205">
        <f t="shared" si="31"/>
        <v>23370.139438323244</v>
      </c>
      <c r="AR39" s="205">
        <f t="shared" si="31"/>
        <v>23370.139438323244</v>
      </c>
      <c r="AS39" s="205">
        <f t="shared" si="31"/>
        <v>23370.139438323244</v>
      </c>
      <c r="AT39" s="205">
        <f t="shared" si="31"/>
        <v>23370.139438323244</v>
      </c>
      <c r="AU39" s="205">
        <f t="shared" si="31"/>
        <v>23370.139438323244</v>
      </c>
      <c r="AV39" s="205">
        <f t="shared" si="31"/>
        <v>23370.139438323244</v>
      </c>
      <c r="AW39" s="205">
        <f t="shared" si="31"/>
        <v>23370.139438323244</v>
      </c>
      <c r="AX39" s="205">
        <f t="shared" si="31"/>
        <v>23370.139438323244</v>
      </c>
      <c r="AY39" s="205">
        <f t="shared" si="31"/>
        <v>23370.139438323244</v>
      </c>
      <c r="AZ39" s="205">
        <f t="shared" si="31"/>
        <v>23370.139438323244</v>
      </c>
      <c r="BA39" s="205">
        <f t="shared" si="31"/>
        <v>23370.139438323244</v>
      </c>
      <c r="BB39" s="205">
        <f t="shared" ref="BB39:CD40" si="32">IF(BB$2&lt;=($B$2+$C$2+$D$2),IF(BB$2&lt;=($B$2+$C$2),IF(BB$2&lt;=$B$2,$B39,$C39),$D39),$E39)</f>
        <v>23370.139438323244</v>
      </c>
      <c r="BC39" s="205">
        <f t="shared" si="32"/>
        <v>23370.13943832324</v>
      </c>
      <c r="BD39" s="205">
        <f t="shared" si="32"/>
        <v>23370.13943832324</v>
      </c>
      <c r="BE39" s="205">
        <f t="shared" si="32"/>
        <v>23370.13943832324</v>
      </c>
      <c r="BF39" s="205">
        <f t="shared" si="32"/>
        <v>23370.13943832324</v>
      </c>
      <c r="BG39" s="205">
        <f t="shared" si="32"/>
        <v>23370.13943832324</v>
      </c>
      <c r="BH39" s="205">
        <f t="shared" si="32"/>
        <v>23370.13943832324</v>
      </c>
      <c r="BI39" s="205">
        <f t="shared" si="32"/>
        <v>23370.13943832324</v>
      </c>
      <c r="BJ39" s="205">
        <f t="shared" si="32"/>
        <v>23370.13943832324</v>
      </c>
      <c r="BK39" s="205">
        <f t="shared" si="32"/>
        <v>23370.13943832324</v>
      </c>
      <c r="BL39" s="205">
        <f t="shared" si="32"/>
        <v>23370.13943832324</v>
      </c>
      <c r="BM39" s="205">
        <f t="shared" si="32"/>
        <v>23370.13943832324</v>
      </c>
      <c r="BN39" s="205">
        <f t="shared" si="32"/>
        <v>23370.13943832324</v>
      </c>
      <c r="BO39" s="205">
        <f t="shared" si="32"/>
        <v>23370.13943832324</v>
      </c>
      <c r="BP39" s="205">
        <f t="shared" si="32"/>
        <v>23370.13943832324</v>
      </c>
      <c r="BQ39" s="205">
        <f t="shared" si="32"/>
        <v>23370.13943832324</v>
      </c>
      <c r="BR39" s="205">
        <f t="shared" si="32"/>
        <v>23370.13943832324</v>
      </c>
      <c r="BS39" s="205">
        <f t="shared" si="32"/>
        <v>23370.13943832324</v>
      </c>
      <c r="BT39" s="205">
        <f t="shared" si="32"/>
        <v>23370.13943832324</v>
      </c>
      <c r="BU39" s="205">
        <f t="shared" si="32"/>
        <v>23370.13943832324</v>
      </c>
      <c r="BV39" s="205">
        <f t="shared" si="32"/>
        <v>23370.13943832324</v>
      </c>
      <c r="BW39" s="205">
        <f t="shared" si="32"/>
        <v>23370.13943832324</v>
      </c>
      <c r="BX39" s="205">
        <f t="shared" si="32"/>
        <v>23370.13943832324</v>
      </c>
      <c r="BY39" s="205">
        <f t="shared" si="32"/>
        <v>23370.13943832324</v>
      </c>
      <c r="BZ39" s="205">
        <f t="shared" si="32"/>
        <v>23370.13943832324</v>
      </c>
      <c r="CA39" s="205">
        <f t="shared" si="32"/>
        <v>23370.13943832324</v>
      </c>
      <c r="CB39" s="205">
        <f t="shared" si="32"/>
        <v>23370.13943832324</v>
      </c>
      <c r="CC39" s="205">
        <f t="shared" si="32"/>
        <v>23370.13943832324</v>
      </c>
      <c r="CD39" s="205">
        <f t="shared" si="32"/>
        <v>23370.13943832324</v>
      </c>
      <c r="CE39" s="205">
        <f t="shared" ref="CE39:CR40" si="33">IF(CE$2&lt;=($B$2+$C$2+$D$2),IF(CE$2&lt;=($B$2+$C$2),IF(CE$2&lt;=$B$2,$B39,$C39),$D39),$E39)</f>
        <v>23370.13943832324</v>
      </c>
      <c r="CF39" s="205">
        <f t="shared" si="33"/>
        <v>23370.13943832324</v>
      </c>
      <c r="CG39" s="205">
        <f t="shared" si="33"/>
        <v>23370.13943832324</v>
      </c>
      <c r="CH39" s="205">
        <f t="shared" si="33"/>
        <v>23370.13943832324</v>
      </c>
      <c r="CI39" s="205">
        <f t="shared" si="33"/>
        <v>23370.13943832324</v>
      </c>
      <c r="CJ39" s="205">
        <f t="shared" si="33"/>
        <v>23370.13943832324</v>
      </c>
      <c r="CK39" s="205">
        <f t="shared" si="33"/>
        <v>23370.13943832324</v>
      </c>
      <c r="CL39" s="205">
        <f t="shared" si="33"/>
        <v>23370.13943832324</v>
      </c>
      <c r="CM39" s="205">
        <f t="shared" si="33"/>
        <v>23370.13943832324</v>
      </c>
      <c r="CN39" s="205">
        <f t="shared" si="33"/>
        <v>23370.13943832324</v>
      </c>
      <c r="CO39" s="205">
        <f t="shared" si="33"/>
        <v>23370.13943832324</v>
      </c>
      <c r="CP39" s="205">
        <f t="shared" si="33"/>
        <v>23370.13943832324</v>
      </c>
      <c r="CQ39" s="205">
        <f t="shared" si="33"/>
        <v>23370.13943832324</v>
      </c>
      <c r="CR39" s="205">
        <f t="shared" si="33"/>
        <v>23370.13943832324</v>
      </c>
      <c r="CS39" s="205">
        <f t="shared" ref="CS39:DA40" si="34">IF(CS$2&lt;=($B$2+$C$2+$D$2),IF(CS$2&lt;=($B$2+$C$2),IF(CS$2&lt;=$B$2,$B39,$C39),$D39),$E39)</f>
        <v>23370.13943832324</v>
      </c>
      <c r="CT39" s="205">
        <f t="shared" si="34"/>
        <v>23370.13943832324</v>
      </c>
      <c r="CU39" s="205">
        <f t="shared" si="34"/>
        <v>23370.13943832324</v>
      </c>
      <c r="CV39" s="205">
        <f t="shared" si="34"/>
        <v>23370.13943832324</v>
      </c>
      <c r="CW39" s="205">
        <f t="shared" si="34"/>
        <v>23370.13943832324</v>
      </c>
      <c r="CX39" s="205">
        <f t="shared" si="34"/>
        <v>23370.13943832324</v>
      </c>
      <c r="CY39" s="205">
        <f t="shared" si="34"/>
        <v>23370.13943832324</v>
      </c>
      <c r="CZ39" s="205">
        <f t="shared" si="34"/>
        <v>23370.13943832324</v>
      </c>
      <c r="DA39" s="205">
        <f t="shared" si="34"/>
        <v>23370.13943832324</v>
      </c>
    </row>
    <row r="40" spans="1:105">
      <c r="A40" s="202" t="str">
        <f>Income!A90</f>
        <v>Lower Bound Poverty line</v>
      </c>
      <c r="B40" s="204">
        <f>Income!B90</f>
        <v>38573.259438323243</v>
      </c>
      <c r="C40" s="204">
        <f>Income!C90</f>
        <v>38573.259438323243</v>
      </c>
      <c r="D40" s="204">
        <f>Income!D90</f>
        <v>38573.259438323243</v>
      </c>
      <c r="E40" s="204">
        <f>Income!E90</f>
        <v>38573.259438323243</v>
      </c>
      <c r="F40" s="205">
        <f t="shared" ref="F40:U40" si="35">IF(F$2&lt;=($B$2+$C$2+$D$2),IF(F$2&lt;=($B$2+$C$2),IF(F$2&lt;=$B$2,$B40,$C40),$D40),$E40)</f>
        <v>38573.259438323243</v>
      </c>
      <c r="G40" s="205">
        <f t="shared" si="35"/>
        <v>38573.259438323243</v>
      </c>
      <c r="H40" s="205">
        <f t="shared" si="35"/>
        <v>38573.259438323243</v>
      </c>
      <c r="I40" s="205">
        <f t="shared" si="35"/>
        <v>38573.259438323243</v>
      </c>
      <c r="J40" s="205">
        <f t="shared" si="35"/>
        <v>38573.259438323243</v>
      </c>
      <c r="K40" s="205">
        <f t="shared" si="35"/>
        <v>38573.259438323243</v>
      </c>
      <c r="L40" s="205">
        <f t="shared" si="35"/>
        <v>38573.259438323243</v>
      </c>
      <c r="M40" s="205">
        <f t="shared" si="35"/>
        <v>38573.259438323243</v>
      </c>
      <c r="N40" s="205">
        <f t="shared" si="35"/>
        <v>38573.259438323243</v>
      </c>
      <c r="O40" s="205">
        <f t="shared" si="35"/>
        <v>38573.259438323243</v>
      </c>
      <c r="P40" s="205">
        <f t="shared" si="35"/>
        <v>38573.259438323243</v>
      </c>
      <c r="Q40" s="205">
        <f t="shared" si="35"/>
        <v>38573.259438323243</v>
      </c>
      <c r="R40" s="205">
        <f t="shared" si="35"/>
        <v>38573.259438323243</v>
      </c>
      <c r="S40" s="205">
        <f t="shared" si="35"/>
        <v>38573.259438323243</v>
      </c>
      <c r="T40" s="205">
        <f t="shared" si="35"/>
        <v>38573.259438323243</v>
      </c>
      <c r="U40" s="205">
        <f t="shared" si="35"/>
        <v>38573.259438323243</v>
      </c>
      <c r="V40" s="205">
        <f t="shared" si="30"/>
        <v>38573.259438323243</v>
      </c>
      <c r="W40" s="205">
        <f t="shared" si="30"/>
        <v>38573.259438323243</v>
      </c>
      <c r="X40" s="205">
        <f t="shared" si="30"/>
        <v>38573.259438323243</v>
      </c>
      <c r="Y40" s="205">
        <f t="shared" si="30"/>
        <v>38573.259438323243</v>
      </c>
      <c r="Z40" s="205">
        <f t="shared" si="30"/>
        <v>38573.259438323243</v>
      </c>
      <c r="AA40" s="205">
        <f t="shared" si="30"/>
        <v>38573.259438323243</v>
      </c>
      <c r="AB40" s="205">
        <f t="shared" si="30"/>
        <v>38573.259438323243</v>
      </c>
      <c r="AC40" s="205">
        <f t="shared" si="30"/>
        <v>38573.259438323243</v>
      </c>
      <c r="AD40" s="205">
        <f t="shared" si="30"/>
        <v>38573.259438323243</v>
      </c>
      <c r="AE40" s="205">
        <f t="shared" si="30"/>
        <v>38573.259438323243</v>
      </c>
      <c r="AF40" s="205">
        <f t="shared" si="30"/>
        <v>38573.259438323243</v>
      </c>
      <c r="AG40" s="205">
        <f t="shared" si="30"/>
        <v>38573.259438323243</v>
      </c>
      <c r="AH40" s="205">
        <f t="shared" si="30"/>
        <v>38573.259438323243</v>
      </c>
      <c r="AI40" s="205">
        <f t="shared" si="30"/>
        <v>38573.259438323243</v>
      </c>
      <c r="AJ40" s="205">
        <f t="shared" si="30"/>
        <v>38573.259438323243</v>
      </c>
      <c r="AK40" s="205">
        <f t="shared" si="30"/>
        <v>38573.259438323243</v>
      </c>
      <c r="AL40" s="205">
        <f t="shared" si="31"/>
        <v>38573.259438323243</v>
      </c>
      <c r="AM40" s="205">
        <f t="shared" si="31"/>
        <v>38573.259438323243</v>
      </c>
      <c r="AN40" s="205">
        <f t="shared" si="31"/>
        <v>38573.259438323243</v>
      </c>
      <c r="AO40" s="205">
        <f t="shared" si="31"/>
        <v>38573.259438323243</v>
      </c>
      <c r="AP40" s="205">
        <f t="shared" si="31"/>
        <v>38573.259438323243</v>
      </c>
      <c r="AQ40" s="205">
        <f t="shared" si="31"/>
        <v>38573.259438323243</v>
      </c>
      <c r="AR40" s="205">
        <f t="shared" si="31"/>
        <v>38573.259438323243</v>
      </c>
      <c r="AS40" s="205">
        <f t="shared" si="31"/>
        <v>38573.259438323243</v>
      </c>
      <c r="AT40" s="205">
        <f t="shared" si="31"/>
        <v>38573.259438323243</v>
      </c>
      <c r="AU40" s="205">
        <f t="shared" si="31"/>
        <v>38573.259438323243</v>
      </c>
      <c r="AV40" s="205">
        <f t="shared" si="31"/>
        <v>38573.259438323243</v>
      </c>
      <c r="AW40" s="205">
        <f t="shared" si="31"/>
        <v>38573.259438323243</v>
      </c>
      <c r="AX40" s="205">
        <f t="shared" si="31"/>
        <v>38573.259438323243</v>
      </c>
      <c r="AY40" s="205">
        <f t="shared" si="31"/>
        <v>38573.259438323243</v>
      </c>
      <c r="AZ40" s="205">
        <f t="shared" si="31"/>
        <v>38573.259438323243</v>
      </c>
      <c r="BA40" s="205">
        <f t="shared" si="31"/>
        <v>38573.259438323243</v>
      </c>
      <c r="BB40" s="205">
        <f t="shared" si="32"/>
        <v>38573.259438323243</v>
      </c>
      <c r="BC40" s="205">
        <f t="shared" si="32"/>
        <v>38573.259438323243</v>
      </c>
      <c r="BD40" s="205">
        <f t="shared" si="32"/>
        <v>38573.259438323243</v>
      </c>
      <c r="BE40" s="205">
        <f t="shared" si="32"/>
        <v>38573.259438323243</v>
      </c>
      <c r="BF40" s="205">
        <f t="shared" si="32"/>
        <v>38573.259438323243</v>
      </c>
      <c r="BG40" s="205">
        <f t="shared" si="32"/>
        <v>38573.259438323243</v>
      </c>
      <c r="BH40" s="205">
        <f t="shared" si="32"/>
        <v>38573.259438323243</v>
      </c>
      <c r="BI40" s="205">
        <f t="shared" si="32"/>
        <v>38573.259438323243</v>
      </c>
      <c r="BJ40" s="205">
        <f t="shared" si="32"/>
        <v>38573.259438323243</v>
      </c>
      <c r="BK40" s="205">
        <f t="shared" si="32"/>
        <v>38573.259438323243</v>
      </c>
      <c r="BL40" s="205">
        <f t="shared" si="32"/>
        <v>38573.259438323243</v>
      </c>
      <c r="BM40" s="205">
        <f t="shared" si="32"/>
        <v>38573.259438323243</v>
      </c>
      <c r="BN40" s="205">
        <f t="shared" si="32"/>
        <v>38573.259438323243</v>
      </c>
      <c r="BO40" s="205">
        <f t="shared" si="32"/>
        <v>38573.259438323243</v>
      </c>
      <c r="BP40" s="205">
        <f t="shared" si="32"/>
        <v>38573.259438323243</v>
      </c>
      <c r="BQ40" s="205">
        <f t="shared" si="32"/>
        <v>38573.259438323243</v>
      </c>
      <c r="BR40" s="205">
        <f t="shared" si="32"/>
        <v>38573.259438323243</v>
      </c>
      <c r="BS40" s="205">
        <f t="shared" si="32"/>
        <v>38573.259438323243</v>
      </c>
      <c r="BT40" s="205">
        <f t="shared" si="32"/>
        <v>38573.259438323243</v>
      </c>
      <c r="BU40" s="205">
        <f t="shared" si="32"/>
        <v>38573.259438323243</v>
      </c>
      <c r="BV40" s="205">
        <f t="shared" si="32"/>
        <v>38573.259438323243</v>
      </c>
      <c r="BW40" s="205">
        <f t="shared" si="32"/>
        <v>38573.259438323243</v>
      </c>
      <c r="BX40" s="205">
        <f t="shared" si="32"/>
        <v>38573.259438323243</v>
      </c>
      <c r="BY40" s="205">
        <f t="shared" si="32"/>
        <v>38573.259438323243</v>
      </c>
      <c r="BZ40" s="205">
        <f t="shared" si="32"/>
        <v>38573.259438323243</v>
      </c>
      <c r="CA40" s="205">
        <f t="shared" si="32"/>
        <v>38573.259438323243</v>
      </c>
      <c r="CB40" s="205">
        <f t="shared" si="32"/>
        <v>38573.259438323243</v>
      </c>
      <c r="CC40" s="205">
        <f t="shared" si="32"/>
        <v>38573.259438323243</v>
      </c>
      <c r="CD40" s="205">
        <f t="shared" si="32"/>
        <v>38573.259438323243</v>
      </c>
      <c r="CE40" s="205">
        <f t="shared" si="33"/>
        <v>38573.259438323243</v>
      </c>
      <c r="CF40" s="205">
        <f t="shared" si="33"/>
        <v>38573.259438323243</v>
      </c>
      <c r="CG40" s="205">
        <f t="shared" si="33"/>
        <v>38573.259438323243</v>
      </c>
      <c r="CH40" s="205">
        <f t="shared" si="33"/>
        <v>38573.259438323243</v>
      </c>
      <c r="CI40" s="205">
        <f t="shared" si="33"/>
        <v>38573.259438323243</v>
      </c>
      <c r="CJ40" s="205">
        <f t="shared" si="33"/>
        <v>38573.259438323243</v>
      </c>
      <c r="CK40" s="205">
        <f t="shared" si="33"/>
        <v>38573.259438323243</v>
      </c>
      <c r="CL40" s="205">
        <f t="shared" si="33"/>
        <v>38573.259438323243</v>
      </c>
      <c r="CM40" s="205">
        <f t="shared" si="33"/>
        <v>38573.259438323243</v>
      </c>
      <c r="CN40" s="205">
        <f t="shared" si="33"/>
        <v>38573.259438323243</v>
      </c>
      <c r="CO40" s="205">
        <f t="shared" si="33"/>
        <v>38573.259438323243</v>
      </c>
      <c r="CP40" s="205">
        <f t="shared" si="33"/>
        <v>38573.259438323243</v>
      </c>
      <c r="CQ40" s="205">
        <f t="shared" si="33"/>
        <v>38573.259438323243</v>
      </c>
      <c r="CR40" s="205">
        <f t="shared" si="33"/>
        <v>38573.259438323243</v>
      </c>
      <c r="CS40" s="205">
        <f t="shared" si="34"/>
        <v>38573.259438323243</v>
      </c>
      <c r="CT40" s="205">
        <f t="shared" si="34"/>
        <v>38573.259438323243</v>
      </c>
      <c r="CU40" s="205">
        <f t="shared" si="34"/>
        <v>38573.259438323243</v>
      </c>
      <c r="CV40" s="205">
        <f t="shared" si="34"/>
        <v>38573.259438323243</v>
      </c>
      <c r="CW40" s="205">
        <f t="shared" si="34"/>
        <v>38573.259438323243</v>
      </c>
      <c r="CX40" s="205">
        <f t="shared" si="34"/>
        <v>38573.259438323243</v>
      </c>
      <c r="CY40" s="205">
        <f t="shared" si="34"/>
        <v>38573.259438323243</v>
      </c>
      <c r="CZ40" s="205">
        <f t="shared" si="34"/>
        <v>38573.259438323243</v>
      </c>
      <c r="DA40" s="205">
        <f t="shared" si="34"/>
        <v>38573.259438323243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49.204306540142802</v>
      </c>
      <c r="AF42" s="211">
        <f t="shared" si="36"/>
        <v>49.204306540142802</v>
      </c>
      <c r="AG42" s="211">
        <f t="shared" si="36"/>
        <v>49.204306540142802</v>
      </c>
      <c r="AH42" s="211">
        <f t="shared" si="36"/>
        <v>49.204306540142802</v>
      </c>
      <c r="AI42" s="211">
        <f t="shared" si="36"/>
        <v>49.204306540142802</v>
      </c>
      <c r="AJ42" s="211">
        <f t="shared" si="36"/>
        <v>49.204306540142802</v>
      </c>
      <c r="AK42" s="211">
        <f t="shared" si="36"/>
        <v>49.204306540142802</v>
      </c>
      <c r="AL42" s="211">
        <f t="shared" ref="AL42:BQ42" si="37">IF(AL$22&lt;=$E$24,IF(AL$22&lt;=$D$24,IF(AL$22&lt;=$C$24,IF(AL$22&lt;=$B$24,$B108,($C25-$B25)/($C$24-$B$24)),($D25-$C25)/($D$24-$C$24)),($E25-$D25)/($E$24-$D$24)),$F108)</f>
        <v>49.204306540142802</v>
      </c>
      <c r="AM42" s="211">
        <f t="shared" si="37"/>
        <v>49.204306540142802</v>
      </c>
      <c r="AN42" s="211">
        <f t="shared" si="37"/>
        <v>49.204306540142802</v>
      </c>
      <c r="AO42" s="211">
        <f t="shared" si="37"/>
        <v>49.204306540142802</v>
      </c>
      <c r="AP42" s="211">
        <f t="shared" si="37"/>
        <v>49.204306540142802</v>
      </c>
      <c r="AQ42" s="211">
        <f t="shared" si="37"/>
        <v>49.204306540142802</v>
      </c>
      <c r="AR42" s="211">
        <f t="shared" si="37"/>
        <v>49.204306540142802</v>
      </c>
      <c r="AS42" s="211">
        <f t="shared" si="37"/>
        <v>49.204306540142802</v>
      </c>
      <c r="AT42" s="211">
        <f t="shared" si="37"/>
        <v>49.204306540142802</v>
      </c>
      <c r="AU42" s="211">
        <f t="shared" si="37"/>
        <v>49.204306540142802</v>
      </c>
      <c r="AV42" s="211">
        <f t="shared" si="37"/>
        <v>49.204306540142802</v>
      </c>
      <c r="AW42" s="211">
        <f t="shared" si="37"/>
        <v>49.204306540142802</v>
      </c>
      <c r="AX42" s="211">
        <f t="shared" si="37"/>
        <v>49.204306540142802</v>
      </c>
      <c r="AY42" s="211">
        <f t="shared" si="37"/>
        <v>49.204306540142802</v>
      </c>
      <c r="AZ42" s="211">
        <f t="shared" si="37"/>
        <v>49.204306540142802</v>
      </c>
      <c r="BA42" s="211">
        <f t="shared" si="37"/>
        <v>49.204306540142802</v>
      </c>
      <c r="BB42" s="211">
        <f t="shared" si="37"/>
        <v>49.204306540142802</v>
      </c>
      <c r="BC42" s="211">
        <f t="shared" si="37"/>
        <v>49.204306540142802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5.6769381232792204</v>
      </c>
      <c r="AF44" s="211">
        <f t="shared" si="42"/>
        <v>5.6769381232792204</v>
      </c>
      <c r="AG44" s="211">
        <f t="shared" si="42"/>
        <v>5.6769381232792204</v>
      </c>
      <c r="AH44" s="211">
        <f t="shared" si="42"/>
        <v>5.6769381232792204</v>
      </c>
      <c r="AI44" s="211">
        <f t="shared" si="42"/>
        <v>5.6769381232792204</v>
      </c>
      <c r="AJ44" s="211">
        <f t="shared" si="42"/>
        <v>5.6769381232792204</v>
      </c>
      <c r="AK44" s="211">
        <f t="shared" si="42"/>
        <v>5.6769381232792204</v>
      </c>
      <c r="AL44" s="211">
        <f t="shared" ref="AL44:BQ44" si="43">IF(AL$22&lt;=$E$24,IF(AL$22&lt;=$D$24,IF(AL$22&lt;=$C$24,IF(AL$22&lt;=$B$24,$B110,($C27-$B27)/($C$24-$B$24)),($D27-$C27)/($D$24-$C$24)),($E27-$D27)/($E$24-$D$24)),$F110)</f>
        <v>5.6769381232792204</v>
      </c>
      <c r="AM44" s="211">
        <f t="shared" si="43"/>
        <v>5.6769381232792204</v>
      </c>
      <c r="AN44" s="211">
        <f t="shared" si="43"/>
        <v>5.6769381232792204</v>
      </c>
      <c r="AO44" s="211">
        <f t="shared" si="43"/>
        <v>5.6769381232792204</v>
      </c>
      <c r="AP44" s="211">
        <f t="shared" si="43"/>
        <v>5.6769381232792204</v>
      </c>
      <c r="AQ44" s="211">
        <f t="shared" si="43"/>
        <v>5.6769381232792204</v>
      </c>
      <c r="AR44" s="211">
        <f t="shared" si="43"/>
        <v>5.6769381232792204</v>
      </c>
      <c r="AS44" s="211">
        <f t="shared" si="43"/>
        <v>5.6769381232792204</v>
      </c>
      <c r="AT44" s="211">
        <f t="shared" si="43"/>
        <v>5.6769381232792204</v>
      </c>
      <c r="AU44" s="211">
        <f t="shared" si="43"/>
        <v>5.6769381232792204</v>
      </c>
      <c r="AV44" s="211">
        <f t="shared" si="43"/>
        <v>5.6769381232792204</v>
      </c>
      <c r="AW44" s="211">
        <f t="shared" si="43"/>
        <v>5.6769381232792204</v>
      </c>
      <c r="AX44" s="211">
        <f t="shared" si="43"/>
        <v>5.6769381232792204</v>
      </c>
      <c r="AY44" s="211">
        <f t="shared" si="43"/>
        <v>5.6769381232792204</v>
      </c>
      <c r="AZ44" s="211">
        <f t="shared" si="43"/>
        <v>5.6769381232792204</v>
      </c>
      <c r="BA44" s="211">
        <f t="shared" si="43"/>
        <v>5.6769381232792204</v>
      </c>
      <c r="BB44" s="211">
        <f t="shared" si="43"/>
        <v>5.6769381232792204</v>
      </c>
      <c r="BC44" s="211">
        <f t="shared" si="43"/>
        <v>5.6769381232792204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132.21813817159247</v>
      </c>
      <c r="AF46" s="211">
        <f t="shared" si="48"/>
        <v>132.21813817159247</v>
      </c>
      <c r="AG46" s="211">
        <f t="shared" si="48"/>
        <v>132.21813817159247</v>
      </c>
      <c r="AH46" s="211">
        <f t="shared" si="48"/>
        <v>132.21813817159247</v>
      </c>
      <c r="AI46" s="211">
        <f t="shared" si="48"/>
        <v>132.21813817159247</v>
      </c>
      <c r="AJ46" s="211">
        <f t="shared" si="48"/>
        <v>132.21813817159247</v>
      </c>
      <c r="AK46" s="211">
        <f t="shared" si="48"/>
        <v>132.21813817159247</v>
      </c>
      <c r="AL46" s="211">
        <f t="shared" ref="AL46:BQ46" si="49">IF(AL$22&lt;=$E$24,IF(AL$22&lt;=$D$24,IF(AL$22&lt;=$C$24,IF(AL$22&lt;=$B$24,$B112,($C29-$B29)/($C$24-$B$24)),($D29-$C29)/($D$24-$C$24)),($E29-$D29)/($E$24-$D$24)),$F112)</f>
        <v>132.21813817159247</v>
      </c>
      <c r="AM46" s="211">
        <f t="shared" si="49"/>
        <v>132.21813817159247</v>
      </c>
      <c r="AN46" s="211">
        <f t="shared" si="49"/>
        <v>132.21813817159247</v>
      </c>
      <c r="AO46" s="211">
        <f t="shared" si="49"/>
        <v>132.21813817159247</v>
      </c>
      <c r="AP46" s="211">
        <f t="shared" si="49"/>
        <v>132.21813817159247</v>
      </c>
      <c r="AQ46" s="211">
        <f t="shared" si="49"/>
        <v>132.21813817159247</v>
      </c>
      <c r="AR46" s="211">
        <f t="shared" si="49"/>
        <v>132.21813817159247</v>
      </c>
      <c r="AS46" s="211">
        <f t="shared" si="49"/>
        <v>132.21813817159247</v>
      </c>
      <c r="AT46" s="211">
        <f t="shared" si="49"/>
        <v>132.21813817159247</v>
      </c>
      <c r="AU46" s="211">
        <f t="shared" si="49"/>
        <v>132.21813817159247</v>
      </c>
      <c r="AV46" s="211">
        <f t="shared" si="49"/>
        <v>132.21813817159247</v>
      </c>
      <c r="AW46" s="211">
        <f t="shared" si="49"/>
        <v>132.21813817159247</v>
      </c>
      <c r="AX46" s="211">
        <f t="shared" si="49"/>
        <v>132.21813817159247</v>
      </c>
      <c r="AY46" s="211">
        <f t="shared" si="49"/>
        <v>132.21813817159247</v>
      </c>
      <c r="AZ46" s="211">
        <f t="shared" si="49"/>
        <v>132.21813817159247</v>
      </c>
      <c r="BA46" s="211">
        <f t="shared" si="49"/>
        <v>132.21813817159247</v>
      </c>
      <c r="BB46" s="211">
        <f t="shared" si="49"/>
        <v>132.21813817159247</v>
      </c>
      <c r="BC46" s="211">
        <f t="shared" si="49"/>
        <v>132.21813817159247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369.20830076579676</v>
      </c>
      <c r="AF48" s="211">
        <f t="shared" si="54"/>
        <v>369.20830076579676</v>
      </c>
      <c r="AG48" s="211">
        <f t="shared" si="54"/>
        <v>369.20830076579676</v>
      </c>
      <c r="AH48" s="211">
        <f t="shared" si="54"/>
        <v>369.20830076579676</v>
      </c>
      <c r="AI48" s="211">
        <f t="shared" si="54"/>
        <v>369.20830076579676</v>
      </c>
      <c r="AJ48" s="211">
        <f t="shared" si="54"/>
        <v>369.20830076579676</v>
      </c>
      <c r="AK48" s="211">
        <f t="shared" si="54"/>
        <v>369.20830076579676</v>
      </c>
      <c r="AL48" s="211">
        <f t="shared" ref="AL48:BQ48" si="55">IF(AL$22&lt;=$E$24,IF(AL$22&lt;=$D$24,IF(AL$22&lt;=$C$24,IF(AL$22&lt;=$B$24,$B114,($C31-$B31)/($C$24-$B$24)),($D31-$C31)/($D$24-$C$24)),($E31-$D31)/($E$24-$D$24)),$F114)</f>
        <v>369.20830076579676</v>
      </c>
      <c r="AM48" s="211">
        <f t="shared" si="55"/>
        <v>369.20830076579676</v>
      </c>
      <c r="AN48" s="211">
        <f t="shared" si="55"/>
        <v>369.20830076579676</v>
      </c>
      <c r="AO48" s="211">
        <f t="shared" si="55"/>
        <v>369.20830076579676</v>
      </c>
      <c r="AP48" s="211">
        <f t="shared" si="55"/>
        <v>369.20830076579676</v>
      </c>
      <c r="AQ48" s="211">
        <f t="shared" si="55"/>
        <v>369.20830076579676</v>
      </c>
      <c r="AR48" s="211">
        <f t="shared" si="55"/>
        <v>369.20830076579676</v>
      </c>
      <c r="AS48" s="211">
        <f t="shared" si="55"/>
        <v>369.20830076579676</v>
      </c>
      <c r="AT48" s="211">
        <f t="shared" si="55"/>
        <v>369.20830076579676</v>
      </c>
      <c r="AU48" s="211">
        <f t="shared" si="55"/>
        <v>369.20830076579676</v>
      </c>
      <c r="AV48" s="211">
        <f t="shared" si="55"/>
        <v>369.20830076579676</v>
      </c>
      <c r="AW48" s="211">
        <f t="shared" si="55"/>
        <v>369.20830076579676</v>
      </c>
      <c r="AX48" s="211">
        <f t="shared" si="55"/>
        <v>369.20830076579676</v>
      </c>
      <c r="AY48" s="211">
        <f t="shared" si="55"/>
        <v>369.20830076579676</v>
      </c>
      <c r="AZ48" s="211">
        <f t="shared" si="55"/>
        <v>369.20830076579676</v>
      </c>
      <c r="BA48" s="211">
        <f t="shared" si="55"/>
        <v>369.20830076579676</v>
      </c>
      <c r="BB48" s="211">
        <f t="shared" si="55"/>
        <v>369.20830076579676</v>
      </c>
      <c r="BC48" s="211">
        <f t="shared" si="55"/>
        <v>369.20830076579676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30.563601056771272</v>
      </c>
      <c r="AF50" s="211">
        <f t="shared" si="60"/>
        <v>30.563601056771272</v>
      </c>
      <c r="AG50" s="211">
        <f t="shared" si="60"/>
        <v>30.563601056771272</v>
      </c>
      <c r="AH50" s="211">
        <f t="shared" si="60"/>
        <v>30.563601056771272</v>
      </c>
      <c r="AI50" s="211">
        <f t="shared" si="60"/>
        <v>30.563601056771272</v>
      </c>
      <c r="AJ50" s="211">
        <f t="shared" si="60"/>
        <v>30.563601056771272</v>
      </c>
      <c r="AK50" s="211">
        <f t="shared" si="60"/>
        <v>30.563601056771272</v>
      </c>
      <c r="AL50" s="211">
        <f t="shared" ref="AL50:BQ50" si="61">IF(AL$22&lt;=$E$24,IF(AL$22&lt;=$D$24,IF(AL$22&lt;=$C$24,IF(AL$22&lt;=$B$24,$B116,($C33-$B33)/($C$24-$B$24)),($D33-$C33)/($D$24-$C$24)),($E33-$D33)/($E$24-$D$24)),$F116)</f>
        <v>30.563601056771272</v>
      </c>
      <c r="AM50" s="211">
        <f t="shared" si="61"/>
        <v>30.563601056771272</v>
      </c>
      <c r="AN50" s="211">
        <f t="shared" si="61"/>
        <v>30.563601056771272</v>
      </c>
      <c r="AO50" s="211">
        <f t="shared" si="61"/>
        <v>30.563601056771272</v>
      </c>
      <c r="AP50" s="211">
        <f t="shared" si="61"/>
        <v>30.563601056771272</v>
      </c>
      <c r="AQ50" s="211">
        <f t="shared" si="61"/>
        <v>30.563601056771272</v>
      </c>
      <c r="AR50" s="211">
        <f t="shared" si="61"/>
        <v>30.563601056771272</v>
      </c>
      <c r="AS50" s="211">
        <f t="shared" si="61"/>
        <v>30.563601056771272</v>
      </c>
      <c r="AT50" s="211">
        <f t="shared" si="61"/>
        <v>30.563601056771272</v>
      </c>
      <c r="AU50" s="211">
        <f t="shared" si="61"/>
        <v>30.563601056771272</v>
      </c>
      <c r="AV50" s="211">
        <f t="shared" si="61"/>
        <v>30.563601056771272</v>
      </c>
      <c r="AW50" s="211">
        <f t="shared" si="61"/>
        <v>30.563601056771272</v>
      </c>
      <c r="AX50" s="211">
        <f t="shared" si="61"/>
        <v>30.563601056771272</v>
      </c>
      <c r="AY50" s="211">
        <f t="shared" si="61"/>
        <v>30.563601056771272</v>
      </c>
      <c r="AZ50" s="211">
        <f t="shared" si="61"/>
        <v>30.563601056771272</v>
      </c>
      <c r="BA50" s="211">
        <f t="shared" si="61"/>
        <v>30.563601056771272</v>
      </c>
      <c r="BB50" s="211">
        <f t="shared" si="61"/>
        <v>30.563601056771272</v>
      </c>
      <c r="BC50" s="211">
        <f t="shared" si="61"/>
        <v>30.563601056771272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51.346849775375716</v>
      </c>
      <c r="AF51" s="211">
        <f t="shared" si="63"/>
        <v>51.346849775375716</v>
      </c>
      <c r="AG51" s="211">
        <f t="shared" si="63"/>
        <v>51.346849775375716</v>
      </c>
      <c r="AH51" s="211">
        <f t="shared" si="63"/>
        <v>51.346849775375716</v>
      </c>
      <c r="AI51" s="211">
        <f t="shared" si="63"/>
        <v>51.346849775375716</v>
      </c>
      <c r="AJ51" s="211">
        <f t="shared" si="63"/>
        <v>51.346849775375716</v>
      </c>
      <c r="AK51" s="211">
        <f t="shared" si="63"/>
        <v>51.346849775375716</v>
      </c>
      <c r="AL51" s="211">
        <f t="shared" ref="AL51:BQ51" si="64">IF(AL$22&lt;=$E$24,IF(AL$22&lt;=$D$24,IF(AL$22&lt;=$C$24,IF(AL$22&lt;=$B$24,$B117,($C34-$B34)/($C$24-$B$24)),($D34-$C34)/($D$24-$C$24)),($E34-$D34)/($E$24-$D$24)),$F117)</f>
        <v>51.346849775375716</v>
      </c>
      <c r="AM51" s="211">
        <f t="shared" si="64"/>
        <v>51.346849775375716</v>
      </c>
      <c r="AN51" s="211">
        <f t="shared" si="64"/>
        <v>51.346849775375716</v>
      </c>
      <c r="AO51" s="211">
        <f t="shared" si="64"/>
        <v>51.346849775375716</v>
      </c>
      <c r="AP51" s="211">
        <f t="shared" si="64"/>
        <v>51.346849775375716</v>
      </c>
      <c r="AQ51" s="211">
        <f t="shared" si="64"/>
        <v>51.346849775375716</v>
      </c>
      <c r="AR51" s="211">
        <f t="shared" si="64"/>
        <v>51.346849775375716</v>
      </c>
      <c r="AS51" s="211">
        <f t="shared" si="64"/>
        <v>51.346849775375716</v>
      </c>
      <c r="AT51" s="211">
        <f t="shared" si="64"/>
        <v>51.346849775375716</v>
      </c>
      <c r="AU51" s="211">
        <f t="shared" si="64"/>
        <v>51.346849775375716</v>
      </c>
      <c r="AV51" s="211">
        <f t="shared" si="64"/>
        <v>51.346849775375716</v>
      </c>
      <c r="AW51" s="211">
        <f t="shared" si="64"/>
        <v>51.346849775375716</v>
      </c>
      <c r="AX51" s="211">
        <f t="shared" si="64"/>
        <v>51.346849775375716</v>
      </c>
      <c r="AY51" s="211">
        <f t="shared" si="64"/>
        <v>51.346849775375716</v>
      </c>
      <c r="AZ51" s="211">
        <f t="shared" si="64"/>
        <v>51.346849775375716</v>
      </c>
      <c r="BA51" s="211">
        <f t="shared" si="64"/>
        <v>51.346849775375716</v>
      </c>
      <c r="BB51" s="211">
        <f t="shared" si="64"/>
        <v>51.346849775375716</v>
      </c>
      <c r="BC51" s="211">
        <f t="shared" si="64"/>
        <v>51.346849775375716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-0.73146591326592303</v>
      </c>
      <c r="AF52" s="211">
        <f t="shared" si="66"/>
        <v>-0.73146591326592303</v>
      </c>
      <c r="AG52" s="211">
        <f t="shared" si="66"/>
        <v>-0.73146591326592303</v>
      </c>
      <c r="AH52" s="211">
        <f t="shared" si="66"/>
        <v>-0.73146591326592303</v>
      </c>
      <c r="AI52" s="211">
        <f t="shared" si="66"/>
        <v>-0.73146591326592303</v>
      </c>
      <c r="AJ52" s="211">
        <f t="shared" si="66"/>
        <v>-0.73146591326592303</v>
      </c>
      <c r="AK52" s="211">
        <f t="shared" si="66"/>
        <v>-0.73146591326592303</v>
      </c>
      <c r="AL52" s="211">
        <f t="shared" ref="AL52:BQ52" si="67">IF(AL$22&lt;=$E$24,IF(AL$22&lt;=$D$24,IF(AL$22&lt;=$C$24,IF(AL$22&lt;=$B$24,$B118,($C35-$B35)/($C$24-$B$24)),($D35-$C35)/($D$24-$C$24)),($E35-$D35)/($E$24-$D$24)),$F118)</f>
        <v>-0.73146591326592303</v>
      </c>
      <c r="AM52" s="211">
        <f t="shared" si="67"/>
        <v>-0.73146591326592303</v>
      </c>
      <c r="AN52" s="211">
        <f t="shared" si="67"/>
        <v>-0.73146591326592303</v>
      </c>
      <c r="AO52" s="211">
        <f t="shared" si="67"/>
        <v>-0.73146591326592303</v>
      </c>
      <c r="AP52" s="211">
        <f t="shared" si="67"/>
        <v>-0.73146591326592303</v>
      </c>
      <c r="AQ52" s="211">
        <f t="shared" si="67"/>
        <v>-0.73146591326592303</v>
      </c>
      <c r="AR52" s="211">
        <f t="shared" si="67"/>
        <v>-0.73146591326592303</v>
      </c>
      <c r="AS52" s="211">
        <f t="shared" si="67"/>
        <v>-0.73146591326592303</v>
      </c>
      <c r="AT52" s="211">
        <f t="shared" si="67"/>
        <v>-0.73146591326592303</v>
      </c>
      <c r="AU52" s="211">
        <f t="shared" si="67"/>
        <v>-0.73146591326592303</v>
      </c>
      <c r="AV52" s="211">
        <f t="shared" si="67"/>
        <v>-0.73146591326592303</v>
      </c>
      <c r="AW52" s="211">
        <f t="shared" si="67"/>
        <v>-0.73146591326592303</v>
      </c>
      <c r="AX52" s="211">
        <f t="shared" si="67"/>
        <v>-0.73146591326592303</v>
      </c>
      <c r="AY52" s="211">
        <f t="shared" si="67"/>
        <v>-0.73146591326592303</v>
      </c>
      <c r="AZ52" s="211">
        <f t="shared" si="67"/>
        <v>-0.73146591326592303</v>
      </c>
      <c r="BA52" s="211">
        <f t="shared" si="67"/>
        <v>-0.73146591326592303</v>
      </c>
      <c r="BB52" s="211">
        <f t="shared" si="67"/>
        <v>-0.73146591326592303</v>
      </c>
      <c r="BC52" s="211">
        <f t="shared" si="67"/>
        <v>-0.73146591326592303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73.352642536251011</v>
      </c>
      <c r="AF54" s="211">
        <f t="shared" si="72"/>
        <v>73.352642536251011</v>
      </c>
      <c r="AG54" s="211">
        <f t="shared" si="72"/>
        <v>73.352642536251011</v>
      </c>
      <c r="AH54" s="211">
        <f t="shared" si="72"/>
        <v>73.352642536251011</v>
      </c>
      <c r="AI54" s="211">
        <f t="shared" si="72"/>
        <v>73.352642536251011</v>
      </c>
      <c r="AJ54" s="211">
        <f t="shared" si="72"/>
        <v>73.352642536251011</v>
      </c>
      <c r="AK54" s="211">
        <f t="shared" si="72"/>
        <v>73.352642536251011</v>
      </c>
      <c r="AL54" s="211">
        <f t="shared" ref="AL54:BQ54" si="73">IF(AL$22&lt;=$E$24,IF(AL$22&lt;=$D$24,IF(AL$22&lt;=$C$24,IF(AL$22&lt;=$B$24,$B120,($C37-$B37)/($C$24-$B$24)),($D37-$C37)/($D$24-$C$24)),($E37-$D37)/($E$24-$D$24)),$F120)</f>
        <v>73.352642536251011</v>
      </c>
      <c r="AM54" s="211">
        <f t="shared" si="73"/>
        <v>73.352642536251011</v>
      </c>
      <c r="AN54" s="211">
        <f t="shared" si="73"/>
        <v>73.352642536251011</v>
      </c>
      <c r="AO54" s="211">
        <f t="shared" si="73"/>
        <v>73.352642536251011</v>
      </c>
      <c r="AP54" s="211">
        <f t="shared" si="73"/>
        <v>73.352642536251011</v>
      </c>
      <c r="AQ54" s="211">
        <f t="shared" si="73"/>
        <v>73.352642536251011</v>
      </c>
      <c r="AR54" s="211">
        <f t="shared" si="73"/>
        <v>73.352642536251011</v>
      </c>
      <c r="AS54" s="211">
        <f t="shared" si="73"/>
        <v>73.352642536251011</v>
      </c>
      <c r="AT54" s="211">
        <f t="shared" si="73"/>
        <v>73.352642536251011</v>
      </c>
      <c r="AU54" s="211">
        <f t="shared" si="73"/>
        <v>73.352642536251011</v>
      </c>
      <c r="AV54" s="211">
        <f t="shared" si="73"/>
        <v>73.352642536251011</v>
      </c>
      <c r="AW54" s="211">
        <f t="shared" si="73"/>
        <v>73.352642536251011</v>
      </c>
      <c r="AX54" s="211">
        <f t="shared" si="73"/>
        <v>73.352642536251011</v>
      </c>
      <c r="AY54" s="211">
        <f t="shared" si="73"/>
        <v>73.352642536251011</v>
      </c>
      <c r="AZ54" s="211">
        <f t="shared" si="73"/>
        <v>73.352642536251011</v>
      </c>
      <c r="BA54" s="211">
        <f t="shared" si="73"/>
        <v>73.352642536251011</v>
      </c>
      <c r="BB54" s="211">
        <f t="shared" si="73"/>
        <v>73.352642536251011</v>
      </c>
      <c r="BC54" s="211">
        <f t="shared" si="73"/>
        <v>73.352642536251011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2185.5673832980883</v>
      </c>
      <c r="G59" s="205">
        <f t="shared" si="75"/>
        <v>2185.5673832980883</v>
      </c>
      <c r="H59" s="205">
        <f t="shared" si="75"/>
        <v>2185.5673832980883</v>
      </c>
      <c r="I59" s="205">
        <f t="shared" si="75"/>
        <v>2185.5673832980883</v>
      </c>
      <c r="J59" s="205">
        <f t="shared" si="75"/>
        <v>2185.5673832980883</v>
      </c>
      <c r="K59" s="205">
        <f t="shared" si="75"/>
        <v>2185.5673832980883</v>
      </c>
      <c r="L59" s="205">
        <f t="shared" si="75"/>
        <v>2185.5673832980883</v>
      </c>
      <c r="M59" s="205">
        <f t="shared" si="75"/>
        <v>2185.5673832980883</v>
      </c>
      <c r="N59" s="205">
        <f t="shared" si="75"/>
        <v>2185.5673832980883</v>
      </c>
      <c r="O59" s="205">
        <f t="shared" si="75"/>
        <v>2185.5673832980883</v>
      </c>
      <c r="P59" s="205">
        <f t="shared" si="75"/>
        <v>2185.5673832980883</v>
      </c>
      <c r="Q59" s="205">
        <f t="shared" si="75"/>
        <v>2185.5673832980883</v>
      </c>
      <c r="R59" s="205">
        <f t="shared" si="75"/>
        <v>2185.5673832980883</v>
      </c>
      <c r="S59" s="205">
        <f t="shared" si="75"/>
        <v>2185.5673832980883</v>
      </c>
      <c r="T59" s="205">
        <f t="shared" si="75"/>
        <v>2185.5673832980883</v>
      </c>
      <c r="U59" s="205">
        <f t="shared" si="75"/>
        <v>2185.5673832980883</v>
      </c>
      <c r="V59" s="205">
        <f t="shared" si="75"/>
        <v>2185.5673832980883</v>
      </c>
      <c r="W59" s="205">
        <f t="shared" si="75"/>
        <v>2185.5673832980883</v>
      </c>
      <c r="X59" s="205">
        <f t="shared" si="75"/>
        <v>2185.5673832980883</v>
      </c>
      <c r="Y59" s="205">
        <f t="shared" si="75"/>
        <v>2185.5673832980883</v>
      </c>
      <c r="Z59" s="205">
        <f t="shared" si="75"/>
        <v>2185.5673832980883</v>
      </c>
      <c r="AA59" s="205">
        <f t="shared" si="75"/>
        <v>2185.5673832980883</v>
      </c>
      <c r="AB59" s="205">
        <f t="shared" si="75"/>
        <v>2185.5673832980883</v>
      </c>
      <c r="AC59" s="205">
        <f t="shared" si="75"/>
        <v>2185.5673832980883</v>
      </c>
      <c r="AD59" s="205">
        <f t="shared" si="75"/>
        <v>2185.5673832980883</v>
      </c>
      <c r="AE59" s="205">
        <f t="shared" si="75"/>
        <v>2210.1695365681599</v>
      </c>
      <c r="AF59" s="205">
        <f t="shared" si="75"/>
        <v>2259.3738431083025</v>
      </c>
      <c r="AG59" s="205">
        <f t="shared" si="75"/>
        <v>2308.5781496484451</v>
      </c>
      <c r="AH59" s="205">
        <f t="shared" si="75"/>
        <v>2357.7824561885882</v>
      </c>
      <c r="AI59" s="205">
        <f t="shared" si="75"/>
        <v>2406.9867627287308</v>
      </c>
      <c r="AJ59" s="205">
        <f t="shared" si="75"/>
        <v>2456.1910692688739</v>
      </c>
      <c r="AK59" s="205">
        <f t="shared" si="75"/>
        <v>2505.3953758090165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2554.5996823491591</v>
      </c>
      <c r="AM59" s="205">
        <f t="shared" si="76"/>
        <v>2603.8039888893022</v>
      </c>
      <c r="AN59" s="205">
        <f t="shared" si="76"/>
        <v>2653.0082954294448</v>
      </c>
      <c r="AO59" s="205">
        <f t="shared" si="76"/>
        <v>2702.2126019695879</v>
      </c>
      <c r="AP59" s="205">
        <f t="shared" si="76"/>
        <v>2751.4169085097305</v>
      </c>
      <c r="AQ59" s="205">
        <f t="shared" si="76"/>
        <v>2800.6212150498732</v>
      </c>
      <c r="AR59" s="205">
        <f t="shared" si="76"/>
        <v>2849.8255215900163</v>
      </c>
      <c r="AS59" s="205">
        <f t="shared" si="76"/>
        <v>2899.0298281301589</v>
      </c>
      <c r="AT59" s="205">
        <f t="shared" si="76"/>
        <v>2948.2341346703015</v>
      </c>
      <c r="AU59" s="205">
        <f t="shared" si="76"/>
        <v>2997.4384412104446</v>
      </c>
      <c r="AV59" s="205">
        <f t="shared" si="76"/>
        <v>3046.6427477505872</v>
      </c>
      <c r="AW59" s="205">
        <f t="shared" si="76"/>
        <v>3095.8470542907303</v>
      </c>
      <c r="AX59" s="205">
        <f t="shared" si="76"/>
        <v>3145.0513608308729</v>
      </c>
      <c r="AY59" s="205">
        <f t="shared" si="76"/>
        <v>3194.255667371016</v>
      </c>
      <c r="AZ59" s="205">
        <f t="shared" si="76"/>
        <v>3243.4599739111586</v>
      </c>
      <c r="BA59" s="205">
        <f t="shared" si="76"/>
        <v>3292.6642804513012</v>
      </c>
      <c r="BB59" s="205">
        <f t="shared" si="76"/>
        <v>3341.8685869914443</v>
      </c>
      <c r="BC59" s="205">
        <f t="shared" si="76"/>
        <v>3391.0728935315869</v>
      </c>
      <c r="BD59" s="205">
        <f t="shared" si="76"/>
        <v>5088.2499054368036</v>
      </c>
      <c r="BE59" s="205">
        <f t="shared" si="76"/>
        <v>5093.0485054368037</v>
      </c>
      <c r="BF59" s="205">
        <f t="shared" si="76"/>
        <v>5097.8471054368038</v>
      </c>
      <c r="BG59" s="205">
        <f t="shared" si="76"/>
        <v>5102.6457054368038</v>
      </c>
      <c r="BH59" s="205">
        <f t="shared" si="76"/>
        <v>5107.4443054368039</v>
      </c>
      <c r="BI59" s="205">
        <f t="shared" si="76"/>
        <v>5112.242905436804</v>
      </c>
      <c r="BJ59" s="205">
        <f t="shared" si="76"/>
        <v>5117.0415054368041</v>
      </c>
      <c r="BK59" s="205">
        <f t="shared" si="76"/>
        <v>5121.8401054368042</v>
      </c>
      <c r="BL59" s="205">
        <f t="shared" si="76"/>
        <v>5126.6387054368033</v>
      </c>
      <c r="BM59" s="205">
        <f t="shared" si="76"/>
        <v>5131.4373054368034</v>
      </c>
      <c r="BN59" s="205">
        <f t="shared" si="76"/>
        <v>5136.2359054368035</v>
      </c>
      <c r="BO59" s="205">
        <f t="shared" si="76"/>
        <v>5141.0345054368036</v>
      </c>
      <c r="BP59" s="205">
        <f t="shared" si="76"/>
        <v>5145.8331054368036</v>
      </c>
      <c r="BQ59" s="205">
        <f t="shared" si="76"/>
        <v>5150.6317054368037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5155.4303054368038</v>
      </c>
      <c r="BS59" s="205">
        <f t="shared" si="77"/>
        <v>5160.2289054368039</v>
      </c>
      <c r="BT59" s="205">
        <f t="shared" si="77"/>
        <v>5165.0275054368039</v>
      </c>
      <c r="BU59" s="205">
        <f t="shared" si="77"/>
        <v>5169.826105436804</v>
      </c>
      <c r="BV59" s="205">
        <f t="shared" si="77"/>
        <v>5174.6247054368041</v>
      </c>
      <c r="BW59" s="205">
        <f t="shared" si="77"/>
        <v>5179.4233054368042</v>
      </c>
      <c r="BX59" s="205">
        <f t="shared" si="77"/>
        <v>5184.2219054368043</v>
      </c>
      <c r="BY59" s="205">
        <f t="shared" si="77"/>
        <v>5189.0205054368043</v>
      </c>
      <c r="BZ59" s="205">
        <f t="shared" si="77"/>
        <v>5193.8191054368044</v>
      </c>
      <c r="CA59" s="205">
        <f t="shared" si="77"/>
        <v>5198.6177054368036</v>
      </c>
      <c r="CB59" s="205">
        <f t="shared" si="77"/>
        <v>5203.4163054368037</v>
      </c>
      <c r="CC59" s="205">
        <f t="shared" si="77"/>
        <v>5208.2149054368037</v>
      </c>
      <c r="CD59" s="205">
        <f t="shared" si="77"/>
        <v>5213.0135054368038</v>
      </c>
      <c r="CE59" s="205">
        <f t="shared" si="77"/>
        <v>5217.8121054368039</v>
      </c>
      <c r="CF59" s="205">
        <f t="shared" si="77"/>
        <v>5222.610705436804</v>
      </c>
      <c r="CG59" s="205">
        <f t="shared" si="77"/>
        <v>5227.4093054368041</v>
      </c>
      <c r="CH59" s="205">
        <f t="shared" si="77"/>
        <v>5232.2079054368041</v>
      </c>
      <c r="CI59" s="205">
        <f t="shared" si="77"/>
        <v>5237.0065054368042</v>
      </c>
      <c r="CJ59" s="205">
        <f t="shared" si="77"/>
        <v>5241.8051054368043</v>
      </c>
      <c r="CK59" s="205">
        <f t="shared" si="77"/>
        <v>5246.6037054368044</v>
      </c>
      <c r="CL59" s="205">
        <f t="shared" si="77"/>
        <v>5251.4023054368045</v>
      </c>
      <c r="CM59" s="205">
        <f t="shared" si="77"/>
        <v>5256.2009054368045</v>
      </c>
      <c r="CN59" s="205">
        <f t="shared" si="77"/>
        <v>5260.9995054368046</v>
      </c>
      <c r="CO59" s="205">
        <f t="shared" si="77"/>
        <v>5265.7981054368047</v>
      </c>
      <c r="CP59" s="205">
        <f t="shared" si="77"/>
        <v>5270.5967054368048</v>
      </c>
      <c r="CQ59" s="205">
        <f t="shared" si="77"/>
        <v>5275.3953054368048</v>
      </c>
      <c r="CR59" s="205">
        <f t="shared" si="77"/>
        <v>5280.193905436804</v>
      </c>
      <c r="CS59" s="205">
        <f t="shared" si="77"/>
        <v>5284.9925054368041</v>
      </c>
      <c r="CT59" s="205">
        <f t="shared" si="77"/>
        <v>5289.7911054368042</v>
      </c>
      <c r="CU59" s="205">
        <f t="shared" si="77"/>
        <v>5294.5897054368043</v>
      </c>
      <c r="CV59" s="205">
        <f t="shared" si="77"/>
        <v>5299.3883054368043</v>
      </c>
      <c r="CW59" s="205">
        <f t="shared" si="77"/>
        <v>5304.1869054368044</v>
      </c>
      <c r="CX59" s="205">
        <f t="shared" si="77"/>
        <v>5308.9855054368045</v>
      </c>
      <c r="CY59" s="205">
        <f t="shared" si="77"/>
        <v>5313.7841054368046</v>
      </c>
      <c r="CZ59" s="205">
        <f t="shared" si="77"/>
        <v>5318.5827054368046</v>
      </c>
      <c r="DA59" s="205">
        <f t="shared" si="77"/>
        <v>5323.3813054368047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24497.646380185746</v>
      </c>
      <c r="BE60" s="205">
        <f t="shared" si="79"/>
        <v>24464.335280185744</v>
      </c>
      <c r="BF60" s="205">
        <f t="shared" si="79"/>
        <v>24431.024180185745</v>
      </c>
      <c r="BG60" s="205">
        <f t="shared" si="79"/>
        <v>24397.713080185746</v>
      </c>
      <c r="BH60" s="205">
        <f t="shared" si="79"/>
        <v>24364.401980185747</v>
      </c>
      <c r="BI60" s="205">
        <f t="shared" si="79"/>
        <v>24331.090880185744</v>
      </c>
      <c r="BJ60" s="205">
        <f t="shared" si="79"/>
        <v>24297.779780185745</v>
      </c>
      <c r="BK60" s="205">
        <f t="shared" si="79"/>
        <v>24264.468680185746</v>
      </c>
      <c r="BL60" s="205">
        <f t="shared" si="79"/>
        <v>24231.157580185743</v>
      </c>
      <c r="BM60" s="205">
        <f t="shared" si="79"/>
        <v>24197.846480185744</v>
      </c>
      <c r="BN60" s="205">
        <f t="shared" si="79"/>
        <v>24164.535380185745</v>
      </c>
      <c r="BO60" s="205">
        <f t="shared" si="79"/>
        <v>24131.224280185746</v>
      </c>
      <c r="BP60" s="205">
        <f t="shared" si="79"/>
        <v>24097.913180185744</v>
      </c>
      <c r="BQ60" s="205">
        <f t="shared" si="79"/>
        <v>24064.602080185745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24031.290980185746</v>
      </c>
      <c r="BS60" s="205">
        <f t="shared" si="80"/>
        <v>23997.979880185747</v>
      </c>
      <c r="BT60" s="205">
        <f t="shared" si="80"/>
        <v>23964.668780185744</v>
      </c>
      <c r="BU60" s="205">
        <f t="shared" si="80"/>
        <v>23931.357680185745</v>
      </c>
      <c r="BV60" s="205">
        <f t="shared" si="80"/>
        <v>23898.046580185746</v>
      </c>
      <c r="BW60" s="205">
        <f t="shared" si="80"/>
        <v>23864.735480185744</v>
      </c>
      <c r="BX60" s="205">
        <f t="shared" si="80"/>
        <v>23831.424380185745</v>
      </c>
      <c r="BY60" s="205">
        <f t="shared" si="80"/>
        <v>23798.113280185746</v>
      </c>
      <c r="BZ60" s="205">
        <f t="shared" si="80"/>
        <v>23764.802180185747</v>
      </c>
      <c r="CA60" s="205">
        <f t="shared" si="80"/>
        <v>23731.491080185744</v>
      </c>
      <c r="CB60" s="205">
        <f t="shared" si="80"/>
        <v>23698.179980185745</v>
      </c>
      <c r="CC60" s="205">
        <f t="shared" si="80"/>
        <v>23664.868880185746</v>
      </c>
      <c r="CD60" s="205">
        <f t="shared" si="80"/>
        <v>23631.557780185743</v>
      </c>
      <c r="CE60" s="205">
        <f t="shared" si="80"/>
        <v>23598.246680185744</v>
      </c>
      <c r="CF60" s="205">
        <f t="shared" si="80"/>
        <v>23564.935580185745</v>
      </c>
      <c r="CG60" s="205">
        <f t="shared" si="80"/>
        <v>23531.624480185747</v>
      </c>
      <c r="CH60" s="205">
        <f t="shared" si="80"/>
        <v>23498.313380185744</v>
      </c>
      <c r="CI60" s="205">
        <f t="shared" si="80"/>
        <v>23465.002280185745</v>
      </c>
      <c r="CJ60" s="205">
        <f t="shared" si="80"/>
        <v>23431.691180185746</v>
      </c>
      <c r="CK60" s="205">
        <f t="shared" si="80"/>
        <v>23398.380080185743</v>
      </c>
      <c r="CL60" s="205">
        <f t="shared" si="80"/>
        <v>23365.068980185744</v>
      </c>
      <c r="CM60" s="205">
        <f t="shared" si="80"/>
        <v>23331.757880185745</v>
      </c>
      <c r="CN60" s="205">
        <f t="shared" si="80"/>
        <v>23298.446780185746</v>
      </c>
      <c r="CO60" s="205">
        <f t="shared" si="80"/>
        <v>23265.135680185744</v>
      </c>
      <c r="CP60" s="205">
        <f t="shared" si="80"/>
        <v>23231.824580185745</v>
      </c>
      <c r="CQ60" s="205">
        <f t="shared" si="80"/>
        <v>23198.513480185746</v>
      </c>
      <c r="CR60" s="205">
        <f t="shared" si="80"/>
        <v>23165.202380185743</v>
      </c>
      <c r="CS60" s="205">
        <f t="shared" si="80"/>
        <v>23131.891280185744</v>
      </c>
      <c r="CT60" s="205">
        <f t="shared" si="80"/>
        <v>23098.580180185745</v>
      </c>
      <c r="CU60" s="205">
        <f t="shared" si="80"/>
        <v>23065.269080185746</v>
      </c>
      <c r="CV60" s="205">
        <f t="shared" si="80"/>
        <v>23031.957980185744</v>
      </c>
      <c r="CW60" s="205">
        <f t="shared" si="80"/>
        <v>22998.646880185745</v>
      </c>
      <c r="CX60" s="205">
        <f t="shared" si="80"/>
        <v>22965.335780185746</v>
      </c>
      <c r="CY60" s="205">
        <f t="shared" si="80"/>
        <v>22932.024680185743</v>
      </c>
      <c r="CZ60" s="205">
        <f t="shared" si="80"/>
        <v>22898.713580185744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22865.402480185745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2.8384690616396102</v>
      </c>
      <c r="AF61" s="205">
        <f t="shared" si="81"/>
        <v>8.5154071849188302</v>
      </c>
      <c r="AG61" s="205">
        <f t="shared" si="81"/>
        <v>14.192345308198052</v>
      </c>
      <c r="AH61" s="205">
        <f t="shared" si="81"/>
        <v>19.869283431477271</v>
      </c>
      <c r="AI61" s="205">
        <f t="shared" si="81"/>
        <v>25.546221554756492</v>
      </c>
      <c r="AJ61" s="205">
        <f t="shared" si="81"/>
        <v>31.223159678035714</v>
      </c>
      <c r="AK61" s="205">
        <f t="shared" si="81"/>
        <v>36.900097801314935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42.577035924594156</v>
      </c>
      <c r="AM61" s="205">
        <f t="shared" si="82"/>
        <v>48.253974047873371</v>
      </c>
      <c r="AN61" s="205">
        <f t="shared" si="82"/>
        <v>53.930912171152592</v>
      </c>
      <c r="AO61" s="205">
        <f t="shared" si="82"/>
        <v>59.607850294431813</v>
      </c>
      <c r="AP61" s="205">
        <f t="shared" si="82"/>
        <v>65.284788417711042</v>
      </c>
      <c r="AQ61" s="205">
        <f t="shared" si="82"/>
        <v>70.961726540990256</v>
      </c>
      <c r="AR61" s="205">
        <f t="shared" si="82"/>
        <v>76.63866466426947</v>
      </c>
      <c r="AS61" s="205">
        <f t="shared" si="82"/>
        <v>82.315602787548698</v>
      </c>
      <c r="AT61" s="205">
        <f t="shared" si="82"/>
        <v>87.992540910827913</v>
      </c>
      <c r="AU61" s="205">
        <f t="shared" si="82"/>
        <v>93.669479034107141</v>
      </c>
      <c r="AV61" s="205">
        <f t="shared" si="82"/>
        <v>99.346417157386355</v>
      </c>
      <c r="AW61" s="205">
        <f t="shared" si="82"/>
        <v>105.02335528066558</v>
      </c>
      <c r="AX61" s="205">
        <f t="shared" si="82"/>
        <v>110.7002934039448</v>
      </c>
      <c r="AY61" s="205">
        <f t="shared" si="82"/>
        <v>116.37723152722401</v>
      </c>
      <c r="AZ61" s="205">
        <f t="shared" si="82"/>
        <v>122.05416965050324</v>
      </c>
      <c r="BA61" s="205">
        <f t="shared" si="82"/>
        <v>127.73110777378245</v>
      </c>
      <c r="BB61" s="205">
        <f t="shared" si="82"/>
        <v>133.40804589706167</v>
      </c>
      <c r="BC61" s="205">
        <f t="shared" si="82"/>
        <v>139.0849840203409</v>
      </c>
      <c r="BD61" s="205">
        <f t="shared" si="82"/>
        <v>2596.66137302178</v>
      </c>
      <c r="BE61" s="205">
        <f t="shared" si="82"/>
        <v>2605.4595730217798</v>
      </c>
      <c r="BF61" s="205">
        <f t="shared" si="82"/>
        <v>2614.2577730217799</v>
      </c>
      <c r="BG61" s="205">
        <f t="shared" si="82"/>
        <v>2623.0559730217797</v>
      </c>
      <c r="BH61" s="205">
        <f t="shared" si="82"/>
        <v>2631.8541730217798</v>
      </c>
      <c r="BI61" s="205">
        <f t="shared" si="82"/>
        <v>2640.65237302178</v>
      </c>
      <c r="BJ61" s="205">
        <f t="shared" si="82"/>
        <v>2649.4505730217797</v>
      </c>
      <c r="BK61" s="205">
        <f t="shared" si="82"/>
        <v>2658.2487730217799</v>
      </c>
      <c r="BL61" s="205">
        <f t="shared" si="82"/>
        <v>2667.0469730217796</v>
      </c>
      <c r="BM61" s="205">
        <f t="shared" si="82"/>
        <v>2675.8451730217798</v>
      </c>
      <c r="BN61" s="205">
        <f t="shared" si="82"/>
        <v>2684.64337302178</v>
      </c>
      <c r="BO61" s="205">
        <f t="shared" si="82"/>
        <v>2693.4415730217797</v>
      </c>
      <c r="BP61" s="205">
        <f t="shared" si="82"/>
        <v>2702.2397730217799</v>
      </c>
      <c r="BQ61" s="205">
        <f t="shared" si="82"/>
        <v>2711.0379730217796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2719.8361730217798</v>
      </c>
      <c r="BS61" s="205">
        <f t="shared" si="83"/>
        <v>2728.63437302178</v>
      </c>
      <c r="BT61" s="205">
        <f t="shared" si="83"/>
        <v>2737.4325730217797</v>
      </c>
      <c r="BU61" s="205">
        <f t="shared" si="83"/>
        <v>2746.2307730217799</v>
      </c>
      <c r="BV61" s="205">
        <f t="shared" si="83"/>
        <v>2755.0289730217796</v>
      </c>
      <c r="BW61" s="205">
        <f t="shared" si="83"/>
        <v>2763.8271730217798</v>
      </c>
      <c r="BX61" s="205">
        <f t="shared" si="83"/>
        <v>2772.62537302178</v>
      </c>
      <c r="BY61" s="205">
        <f t="shared" si="83"/>
        <v>2781.4235730217797</v>
      </c>
      <c r="BZ61" s="205">
        <f t="shared" si="83"/>
        <v>2790.2217730217799</v>
      </c>
      <c r="CA61" s="205">
        <f t="shared" si="83"/>
        <v>2799.0199730217796</v>
      </c>
      <c r="CB61" s="205">
        <f t="shared" si="83"/>
        <v>2807.8181730217798</v>
      </c>
      <c r="CC61" s="205">
        <f t="shared" si="83"/>
        <v>2816.61637302178</v>
      </c>
      <c r="CD61" s="205">
        <f t="shared" si="83"/>
        <v>2825.4145730217797</v>
      </c>
      <c r="CE61" s="205">
        <f t="shared" si="83"/>
        <v>2834.2127730217799</v>
      </c>
      <c r="CF61" s="205">
        <f t="shared" si="83"/>
        <v>2843.0109730217796</v>
      </c>
      <c r="CG61" s="205">
        <f t="shared" si="83"/>
        <v>2851.8091730217798</v>
      </c>
      <c r="CH61" s="205">
        <f t="shared" si="83"/>
        <v>2860.6073730217799</v>
      </c>
      <c r="CI61" s="205">
        <f t="shared" si="83"/>
        <v>2869.4055730217797</v>
      </c>
      <c r="CJ61" s="205">
        <f t="shared" si="83"/>
        <v>2878.2037730217799</v>
      </c>
      <c r="CK61" s="205">
        <f t="shared" si="83"/>
        <v>2887.00197302178</v>
      </c>
      <c r="CL61" s="205">
        <f t="shared" si="83"/>
        <v>2895.8001730217798</v>
      </c>
      <c r="CM61" s="205">
        <f t="shared" si="83"/>
        <v>2904.5983730217799</v>
      </c>
      <c r="CN61" s="205">
        <f t="shared" si="83"/>
        <v>2913.3965730217797</v>
      </c>
      <c r="CO61" s="205">
        <f t="shared" si="83"/>
        <v>2922.1947730217798</v>
      </c>
      <c r="CP61" s="205">
        <f t="shared" si="83"/>
        <v>2930.99297302178</v>
      </c>
      <c r="CQ61" s="205">
        <f t="shared" si="83"/>
        <v>2939.7911730217797</v>
      </c>
      <c r="CR61" s="205">
        <f t="shared" si="83"/>
        <v>2948.5893730217799</v>
      </c>
      <c r="CS61" s="205">
        <f t="shared" si="83"/>
        <v>2957.3875730217796</v>
      </c>
      <c r="CT61" s="205">
        <f t="shared" si="83"/>
        <v>2966.1857730217798</v>
      </c>
      <c r="CU61" s="205">
        <f t="shared" si="83"/>
        <v>2974.98397302178</v>
      </c>
      <c r="CV61" s="205">
        <f t="shared" si="83"/>
        <v>2983.7821730217797</v>
      </c>
      <c r="CW61" s="205">
        <f t="shared" si="83"/>
        <v>2992.5803730217799</v>
      </c>
      <c r="CX61" s="205">
        <f t="shared" si="83"/>
        <v>3001.3785730217796</v>
      </c>
      <c r="CY61" s="205">
        <f t="shared" si="83"/>
        <v>3010.1767730217798</v>
      </c>
      <c r="CZ61" s="205">
        <f t="shared" si="83"/>
        <v>3018.97497302178</v>
      </c>
      <c r="DA61" s="205">
        <f t="shared" si="83"/>
        <v>3027.7731730217797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950.9864468814377</v>
      </c>
      <c r="G63" s="205">
        <f t="shared" si="87"/>
        <v>950.9864468814377</v>
      </c>
      <c r="H63" s="205">
        <f t="shared" si="87"/>
        <v>950.9864468814377</v>
      </c>
      <c r="I63" s="205">
        <f t="shared" si="87"/>
        <v>950.9864468814377</v>
      </c>
      <c r="J63" s="205">
        <f t="shared" si="87"/>
        <v>950.9864468814377</v>
      </c>
      <c r="K63" s="205">
        <f t="shared" si="87"/>
        <v>950.9864468814377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950.9864468814377</v>
      </c>
      <c r="M63" s="205">
        <f t="shared" si="87"/>
        <v>950.9864468814377</v>
      </c>
      <c r="N63" s="205">
        <f t="shared" si="87"/>
        <v>950.9864468814377</v>
      </c>
      <c r="O63" s="205">
        <f t="shared" si="87"/>
        <v>950.9864468814377</v>
      </c>
      <c r="P63" s="205">
        <f t="shared" si="87"/>
        <v>950.9864468814377</v>
      </c>
      <c r="Q63" s="205">
        <f t="shared" si="87"/>
        <v>950.9864468814377</v>
      </c>
      <c r="R63" s="205">
        <f t="shared" si="87"/>
        <v>950.9864468814377</v>
      </c>
      <c r="S63" s="205">
        <f t="shared" si="87"/>
        <v>950.9864468814377</v>
      </c>
      <c r="T63" s="205">
        <f t="shared" si="87"/>
        <v>950.9864468814377</v>
      </c>
      <c r="U63" s="205">
        <f t="shared" si="87"/>
        <v>950.9864468814377</v>
      </c>
      <c r="V63" s="205">
        <f t="shared" si="87"/>
        <v>950.9864468814377</v>
      </c>
      <c r="W63" s="205">
        <f t="shared" si="87"/>
        <v>950.9864468814377</v>
      </c>
      <c r="X63" s="205">
        <f t="shared" si="87"/>
        <v>950.9864468814377</v>
      </c>
      <c r="Y63" s="205">
        <f t="shared" si="87"/>
        <v>950.9864468814377</v>
      </c>
      <c r="Z63" s="205">
        <f t="shared" si="87"/>
        <v>950.9864468814377</v>
      </c>
      <c r="AA63" s="205">
        <f t="shared" si="87"/>
        <v>950.9864468814377</v>
      </c>
      <c r="AB63" s="205">
        <f t="shared" si="87"/>
        <v>950.9864468814377</v>
      </c>
      <c r="AC63" s="205">
        <f t="shared" si="87"/>
        <v>950.9864468814377</v>
      </c>
      <c r="AD63" s="205">
        <f t="shared" si="87"/>
        <v>950.9864468814377</v>
      </c>
      <c r="AE63" s="205">
        <f t="shared" si="87"/>
        <v>1017.095515967234</v>
      </c>
      <c r="AF63" s="205">
        <f t="shared" si="87"/>
        <v>1149.3136541388265</v>
      </c>
      <c r="AG63" s="205">
        <f t="shared" si="87"/>
        <v>1281.531792310419</v>
      </c>
      <c r="AH63" s="205">
        <f t="shared" si="87"/>
        <v>1413.7499304820112</v>
      </c>
      <c r="AI63" s="205">
        <f t="shared" si="87"/>
        <v>1545.968068653604</v>
      </c>
      <c r="AJ63" s="205">
        <f t="shared" si="87"/>
        <v>1678.1862068251962</v>
      </c>
      <c r="AK63" s="205">
        <f t="shared" si="87"/>
        <v>1810.4043449967887</v>
      </c>
      <c r="AL63" s="205">
        <f t="shared" si="87"/>
        <v>1942.6224831683812</v>
      </c>
      <c r="AM63" s="205">
        <f t="shared" si="87"/>
        <v>2074.8406213399735</v>
      </c>
      <c r="AN63" s="205">
        <f t="shared" si="87"/>
        <v>2207.0587595115662</v>
      </c>
      <c r="AO63" s="205">
        <f t="shared" si="87"/>
        <v>2339.2768976831585</v>
      </c>
      <c r="AP63" s="205">
        <f t="shared" si="87"/>
        <v>2471.4950358547512</v>
      </c>
      <c r="AQ63" s="205">
        <f t="shared" si="87"/>
        <v>2603.7131740263435</v>
      </c>
      <c r="AR63" s="205">
        <f t="shared" si="87"/>
        <v>2735.9313121979362</v>
      </c>
      <c r="AS63" s="205">
        <f t="shared" si="87"/>
        <v>2868.1494503695285</v>
      </c>
      <c r="AT63" s="205">
        <f t="shared" si="87"/>
        <v>3000.3675885411208</v>
      </c>
      <c r="AU63" s="205">
        <f t="shared" si="87"/>
        <v>3132.5857267127135</v>
      </c>
      <c r="AV63" s="205">
        <f t="shared" si="87"/>
        <v>3264.8038648843058</v>
      </c>
      <c r="AW63" s="205">
        <f t="shared" si="87"/>
        <v>3397.0220030558985</v>
      </c>
      <c r="AX63" s="205">
        <f t="shared" si="87"/>
        <v>3529.2401412274908</v>
      </c>
      <c r="AY63" s="205">
        <f t="shared" si="87"/>
        <v>3661.458279399083</v>
      </c>
      <c r="AZ63" s="205">
        <f t="shared" si="87"/>
        <v>3793.6764175706758</v>
      </c>
      <c r="BA63" s="205">
        <f t="shared" si="87"/>
        <v>3925.894555742268</v>
      </c>
      <c r="BB63" s="205">
        <f t="shared" si="87"/>
        <v>4058.1126939138608</v>
      </c>
      <c r="BC63" s="205">
        <f t="shared" si="87"/>
        <v>4190.330832085453</v>
      </c>
      <c r="BD63" s="205">
        <f t="shared" si="87"/>
        <v>32537.215031411197</v>
      </c>
      <c r="BE63" s="205">
        <f t="shared" si="87"/>
        <v>32537.215031411197</v>
      </c>
      <c r="BF63" s="205">
        <f t="shared" si="87"/>
        <v>32537.215031411197</v>
      </c>
      <c r="BG63" s="205">
        <f t="shared" si="87"/>
        <v>32537.215031411197</v>
      </c>
      <c r="BH63" s="205">
        <f t="shared" si="87"/>
        <v>32537.215031411197</v>
      </c>
      <c r="BI63" s="205">
        <f t="shared" si="87"/>
        <v>32537.215031411197</v>
      </c>
      <c r="BJ63" s="205">
        <f t="shared" si="87"/>
        <v>32537.215031411197</v>
      </c>
      <c r="BK63" s="205">
        <f t="shared" si="87"/>
        <v>32537.215031411197</v>
      </c>
      <c r="BL63" s="205">
        <f t="shared" si="87"/>
        <v>32537.215031411197</v>
      </c>
      <c r="BM63" s="205">
        <f t="shared" si="87"/>
        <v>32537.215031411197</v>
      </c>
      <c r="BN63" s="205">
        <f t="shared" si="87"/>
        <v>32537.215031411197</v>
      </c>
      <c r="BO63" s="205">
        <f t="shared" si="87"/>
        <v>32537.215031411197</v>
      </c>
      <c r="BP63" s="205">
        <f t="shared" si="87"/>
        <v>32537.215031411197</v>
      </c>
      <c r="BQ63" s="205">
        <f t="shared" si="87"/>
        <v>32537.215031411197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32537.215031411197</v>
      </c>
      <c r="BS63" s="205">
        <f t="shared" si="89"/>
        <v>32537.215031411197</v>
      </c>
      <c r="BT63" s="205">
        <f t="shared" si="89"/>
        <v>32537.215031411197</v>
      </c>
      <c r="BU63" s="205">
        <f t="shared" si="89"/>
        <v>32537.215031411197</v>
      </c>
      <c r="BV63" s="205">
        <f t="shared" si="89"/>
        <v>32537.215031411197</v>
      </c>
      <c r="BW63" s="205">
        <f t="shared" si="89"/>
        <v>32537.215031411197</v>
      </c>
      <c r="BX63" s="205">
        <f t="shared" si="89"/>
        <v>32537.215031411197</v>
      </c>
      <c r="BY63" s="205">
        <f t="shared" si="89"/>
        <v>32537.215031411197</v>
      </c>
      <c r="BZ63" s="205">
        <f t="shared" si="89"/>
        <v>32537.215031411197</v>
      </c>
      <c r="CA63" s="205">
        <f t="shared" si="89"/>
        <v>32537.215031411197</v>
      </c>
      <c r="CB63" s="205">
        <f t="shared" si="89"/>
        <v>32537.215031411197</v>
      </c>
      <c r="CC63" s="205">
        <f t="shared" si="89"/>
        <v>32537.215031411197</v>
      </c>
      <c r="CD63" s="205">
        <f t="shared" si="89"/>
        <v>32537.215031411197</v>
      </c>
      <c r="CE63" s="205">
        <f t="shared" si="89"/>
        <v>32537.215031411197</v>
      </c>
      <c r="CF63" s="205">
        <f t="shared" si="89"/>
        <v>32537.215031411197</v>
      </c>
      <c r="CG63" s="205">
        <f t="shared" si="89"/>
        <v>32537.215031411197</v>
      </c>
      <c r="CH63" s="205">
        <f t="shared" si="89"/>
        <v>32537.215031411197</v>
      </c>
      <c r="CI63" s="205">
        <f t="shared" si="89"/>
        <v>32537.215031411197</v>
      </c>
      <c r="CJ63" s="205">
        <f t="shared" si="89"/>
        <v>32537.215031411197</v>
      </c>
      <c r="CK63" s="205">
        <f t="shared" si="89"/>
        <v>32537.215031411197</v>
      </c>
      <c r="CL63" s="205">
        <f t="shared" si="89"/>
        <v>32537.215031411197</v>
      </c>
      <c r="CM63" s="205">
        <f t="shared" si="89"/>
        <v>32537.215031411197</v>
      </c>
      <c r="CN63" s="205">
        <f t="shared" si="89"/>
        <v>32537.215031411197</v>
      </c>
      <c r="CO63" s="205">
        <f t="shared" si="89"/>
        <v>32537.215031411197</v>
      </c>
      <c r="CP63" s="205">
        <f t="shared" si="89"/>
        <v>32537.215031411197</v>
      </c>
      <c r="CQ63" s="205">
        <f t="shared" si="89"/>
        <v>32537.215031411197</v>
      </c>
      <c r="CR63" s="205">
        <f t="shared" si="89"/>
        <v>32537.215031411197</v>
      </c>
      <c r="CS63" s="205">
        <f t="shared" si="89"/>
        <v>32537.215031411197</v>
      </c>
      <c r="CT63" s="205">
        <f t="shared" si="89"/>
        <v>32537.215031411197</v>
      </c>
      <c r="CU63" s="205">
        <f t="shared" si="89"/>
        <v>32537.215031411197</v>
      </c>
      <c r="CV63" s="205">
        <f t="shared" si="89"/>
        <v>32537.215031411197</v>
      </c>
      <c r="CW63" s="205">
        <f t="shared" si="89"/>
        <v>32537.215031411197</v>
      </c>
      <c r="CX63" s="205">
        <f t="shared" si="89"/>
        <v>32537.215031411197</v>
      </c>
      <c r="CY63" s="205">
        <f t="shared" si="89"/>
        <v>32537.215031411197</v>
      </c>
      <c r="CZ63" s="205">
        <f t="shared" si="89"/>
        <v>32537.215031411197</v>
      </c>
      <c r="DA63" s="205">
        <f t="shared" si="89"/>
        <v>32537.215031411197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958.47452914034659</v>
      </c>
      <c r="G64" s="205">
        <f t="shared" si="90"/>
        <v>958.47452914034659</v>
      </c>
      <c r="H64" s="205">
        <f t="shared" si="90"/>
        <v>958.47452914034659</v>
      </c>
      <c r="I64" s="205">
        <f t="shared" si="90"/>
        <v>958.47452914034659</v>
      </c>
      <c r="J64" s="205">
        <f t="shared" si="90"/>
        <v>958.47452914034659</v>
      </c>
      <c r="K64" s="205">
        <f t="shared" si="90"/>
        <v>958.47452914034659</v>
      </c>
      <c r="L64" s="205">
        <f t="shared" si="88"/>
        <v>958.47452914034659</v>
      </c>
      <c r="M64" s="205">
        <f t="shared" si="90"/>
        <v>958.47452914034659</v>
      </c>
      <c r="N64" s="205">
        <f t="shared" si="90"/>
        <v>958.47452914034659</v>
      </c>
      <c r="O64" s="205">
        <f t="shared" si="90"/>
        <v>958.47452914034659</v>
      </c>
      <c r="P64" s="205">
        <f t="shared" si="90"/>
        <v>958.47452914034659</v>
      </c>
      <c r="Q64" s="205">
        <f t="shared" si="90"/>
        <v>958.47452914034659</v>
      </c>
      <c r="R64" s="205">
        <f t="shared" si="90"/>
        <v>958.47452914034659</v>
      </c>
      <c r="S64" s="205">
        <f t="shared" si="90"/>
        <v>958.47452914034659</v>
      </c>
      <c r="T64" s="205">
        <f t="shared" si="90"/>
        <v>958.47452914034659</v>
      </c>
      <c r="U64" s="205">
        <f t="shared" si="90"/>
        <v>958.47452914034659</v>
      </c>
      <c r="V64" s="205">
        <f t="shared" si="90"/>
        <v>958.47452914034659</v>
      </c>
      <c r="W64" s="205">
        <f t="shared" si="90"/>
        <v>958.47452914034659</v>
      </c>
      <c r="X64" s="205">
        <f t="shared" si="90"/>
        <v>958.47452914034659</v>
      </c>
      <c r="Y64" s="205">
        <f t="shared" si="90"/>
        <v>958.47452914034659</v>
      </c>
      <c r="Z64" s="205">
        <f t="shared" si="90"/>
        <v>958.47452914034659</v>
      </c>
      <c r="AA64" s="205">
        <f t="shared" si="90"/>
        <v>958.47452914034659</v>
      </c>
      <c r="AB64" s="205">
        <f t="shared" si="90"/>
        <v>958.47452914034659</v>
      </c>
      <c r="AC64" s="205">
        <f t="shared" si="90"/>
        <v>958.47452914034659</v>
      </c>
      <c r="AD64" s="205">
        <f t="shared" si="90"/>
        <v>958.47452914034659</v>
      </c>
      <c r="AE64" s="205">
        <f t="shared" si="90"/>
        <v>958.47452914034659</v>
      </c>
      <c r="AF64" s="205">
        <f t="shared" si="90"/>
        <v>958.47452914034659</v>
      </c>
      <c r="AG64" s="205">
        <f t="shared" si="90"/>
        <v>958.47452914034659</v>
      </c>
      <c r="AH64" s="205">
        <f t="shared" si="90"/>
        <v>958.47452914034659</v>
      </c>
      <c r="AI64" s="205">
        <f t="shared" si="90"/>
        <v>958.47452914034659</v>
      </c>
      <c r="AJ64" s="205">
        <f t="shared" si="90"/>
        <v>958.47452914034659</v>
      </c>
      <c r="AK64" s="205">
        <f t="shared" si="90"/>
        <v>958.47452914034659</v>
      </c>
      <c r="AL64" s="205">
        <f t="shared" si="90"/>
        <v>958.47452914034659</v>
      </c>
      <c r="AM64" s="205">
        <f t="shared" si="90"/>
        <v>958.47452914034659</v>
      </c>
      <c r="AN64" s="205">
        <f t="shared" si="90"/>
        <v>958.47452914034659</v>
      </c>
      <c r="AO64" s="205">
        <f t="shared" si="90"/>
        <v>958.47452914034659</v>
      </c>
      <c r="AP64" s="205">
        <f t="shared" si="90"/>
        <v>958.47452914034659</v>
      </c>
      <c r="AQ64" s="205">
        <f t="shared" si="90"/>
        <v>958.47452914034659</v>
      </c>
      <c r="AR64" s="205">
        <f t="shared" si="90"/>
        <v>958.47452914034659</v>
      </c>
      <c r="AS64" s="205">
        <f t="shared" si="90"/>
        <v>958.47452914034659</v>
      </c>
      <c r="AT64" s="205">
        <f t="shared" si="90"/>
        <v>958.47452914034659</v>
      </c>
      <c r="AU64" s="205">
        <f t="shared" si="90"/>
        <v>958.47452914034659</v>
      </c>
      <c r="AV64" s="205">
        <f t="shared" si="90"/>
        <v>958.47452914034659</v>
      </c>
      <c r="AW64" s="205">
        <f t="shared" si="90"/>
        <v>958.47452914034659</v>
      </c>
      <c r="AX64" s="205">
        <f t="shared" si="90"/>
        <v>958.47452914034659</v>
      </c>
      <c r="AY64" s="205">
        <f t="shared" si="90"/>
        <v>958.47452914034659</v>
      </c>
      <c r="AZ64" s="205">
        <f t="shared" si="90"/>
        <v>958.47452914034659</v>
      </c>
      <c r="BA64" s="205">
        <f t="shared" si="90"/>
        <v>958.47452914034659</v>
      </c>
      <c r="BB64" s="205">
        <f t="shared" si="90"/>
        <v>958.47452914034659</v>
      </c>
      <c r="BC64" s="205">
        <f t="shared" si="90"/>
        <v>958.47452914034659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9000.6748752085678</v>
      </c>
      <c r="G65" s="205">
        <f t="shared" si="92"/>
        <v>9000.6748752085678</v>
      </c>
      <c r="H65" s="205">
        <f t="shared" si="92"/>
        <v>9000.6748752085678</v>
      </c>
      <c r="I65" s="205">
        <f t="shared" si="92"/>
        <v>9000.6748752085678</v>
      </c>
      <c r="J65" s="205">
        <f t="shared" si="92"/>
        <v>9000.6748752085678</v>
      </c>
      <c r="K65" s="205">
        <f t="shared" si="92"/>
        <v>9000.6748752085678</v>
      </c>
      <c r="L65" s="205">
        <f t="shared" si="88"/>
        <v>9000.6748752085678</v>
      </c>
      <c r="M65" s="205">
        <f t="shared" si="92"/>
        <v>9000.6748752085678</v>
      </c>
      <c r="N65" s="205">
        <f t="shared" si="92"/>
        <v>9000.6748752085678</v>
      </c>
      <c r="O65" s="205">
        <f t="shared" si="92"/>
        <v>9000.6748752085678</v>
      </c>
      <c r="P65" s="205">
        <f t="shared" si="92"/>
        <v>9000.6748752085678</v>
      </c>
      <c r="Q65" s="205">
        <f t="shared" si="92"/>
        <v>9000.6748752085678</v>
      </c>
      <c r="R65" s="205">
        <f t="shared" si="92"/>
        <v>9000.6748752085678</v>
      </c>
      <c r="S65" s="205">
        <f t="shared" si="92"/>
        <v>9000.6748752085678</v>
      </c>
      <c r="T65" s="205">
        <f t="shared" si="92"/>
        <v>9000.6748752085678</v>
      </c>
      <c r="U65" s="205">
        <f t="shared" si="92"/>
        <v>9000.6748752085678</v>
      </c>
      <c r="V65" s="205">
        <f t="shared" si="92"/>
        <v>9000.6748752085678</v>
      </c>
      <c r="W65" s="205">
        <f t="shared" si="92"/>
        <v>9000.6748752085678</v>
      </c>
      <c r="X65" s="205">
        <f t="shared" si="92"/>
        <v>9000.6748752085678</v>
      </c>
      <c r="Y65" s="205">
        <f t="shared" si="92"/>
        <v>9000.6748752085678</v>
      </c>
      <c r="Z65" s="205">
        <f t="shared" si="92"/>
        <v>9000.6748752085678</v>
      </c>
      <c r="AA65" s="205">
        <f t="shared" si="92"/>
        <v>9000.6748752085678</v>
      </c>
      <c r="AB65" s="205">
        <f t="shared" si="92"/>
        <v>9000.6748752085678</v>
      </c>
      <c r="AC65" s="205">
        <f t="shared" si="92"/>
        <v>9000.6748752085678</v>
      </c>
      <c r="AD65" s="205">
        <f t="shared" si="92"/>
        <v>9000.6748752085678</v>
      </c>
      <c r="AE65" s="205">
        <f t="shared" si="92"/>
        <v>9185.2790255914661</v>
      </c>
      <c r="AF65" s="205">
        <f t="shared" si="92"/>
        <v>9554.4873263572626</v>
      </c>
      <c r="AG65" s="205">
        <f t="shared" si="92"/>
        <v>9923.6956271230592</v>
      </c>
      <c r="AH65" s="205">
        <f t="shared" si="92"/>
        <v>10292.903927888856</v>
      </c>
      <c r="AI65" s="205">
        <f t="shared" si="92"/>
        <v>10662.112228654652</v>
      </c>
      <c r="AJ65" s="205">
        <f t="shared" si="92"/>
        <v>11031.320529420449</v>
      </c>
      <c r="AK65" s="205">
        <f t="shared" si="92"/>
        <v>11400.528830186246</v>
      </c>
      <c r="AL65" s="205">
        <f t="shared" si="92"/>
        <v>11769.737130952044</v>
      </c>
      <c r="AM65" s="205">
        <f t="shared" si="92"/>
        <v>12138.945431717841</v>
      </c>
      <c r="AN65" s="205">
        <f t="shared" si="92"/>
        <v>12508.153732483637</v>
      </c>
      <c r="AO65" s="205">
        <f t="shared" si="92"/>
        <v>12877.362033249434</v>
      </c>
      <c r="AP65" s="205">
        <f t="shared" si="92"/>
        <v>13246.57033401523</v>
      </c>
      <c r="AQ65" s="205">
        <f t="shared" si="92"/>
        <v>13615.778634781027</v>
      </c>
      <c r="AR65" s="205">
        <f t="shared" si="92"/>
        <v>13984.986935546825</v>
      </c>
      <c r="AS65" s="205">
        <f t="shared" si="92"/>
        <v>14354.195236312622</v>
      </c>
      <c r="AT65" s="205">
        <f t="shared" si="92"/>
        <v>14723.403537078419</v>
      </c>
      <c r="AU65" s="205">
        <f t="shared" si="92"/>
        <v>15092.611837844215</v>
      </c>
      <c r="AV65" s="205">
        <f t="shared" si="92"/>
        <v>15461.820138610012</v>
      </c>
      <c r="AW65" s="205">
        <f t="shared" si="92"/>
        <v>15831.028439375808</v>
      </c>
      <c r="AX65" s="205">
        <f t="shared" si="92"/>
        <v>16200.236740141605</v>
      </c>
      <c r="AY65" s="205">
        <f t="shared" si="92"/>
        <v>16569.445040907402</v>
      </c>
      <c r="AZ65" s="205">
        <f t="shared" si="92"/>
        <v>16938.653341673198</v>
      </c>
      <c r="BA65" s="205">
        <f t="shared" si="92"/>
        <v>17307.861642438995</v>
      </c>
      <c r="BB65" s="205">
        <f t="shared" si="92"/>
        <v>17677.069943204791</v>
      </c>
      <c r="BC65" s="205">
        <f t="shared" si="92"/>
        <v>18046.278243970588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370931.83539618255</v>
      </c>
      <c r="BE66" s="205">
        <f t="shared" si="94"/>
        <v>375247.16339618259</v>
      </c>
      <c r="BF66" s="205">
        <f t="shared" si="94"/>
        <v>379562.49139618257</v>
      </c>
      <c r="BG66" s="205">
        <f t="shared" si="94"/>
        <v>383877.8193961826</v>
      </c>
      <c r="BH66" s="205">
        <f t="shared" si="94"/>
        <v>388193.14739618258</v>
      </c>
      <c r="BI66" s="205">
        <f t="shared" si="94"/>
        <v>392508.47539618256</v>
      </c>
      <c r="BJ66" s="205">
        <f t="shared" si="94"/>
        <v>396823.8033961826</v>
      </c>
      <c r="BK66" s="205">
        <f t="shared" si="94"/>
        <v>401139.13139618258</v>
      </c>
      <c r="BL66" s="205">
        <f t="shared" si="94"/>
        <v>405454.45939618256</v>
      </c>
      <c r="BM66" s="205">
        <f t="shared" si="94"/>
        <v>409769.7873961826</v>
      </c>
      <c r="BN66" s="205">
        <f t="shared" si="94"/>
        <v>414085.11539618258</v>
      </c>
      <c r="BO66" s="205">
        <f t="shared" si="94"/>
        <v>418400.44339618261</v>
      </c>
      <c r="BP66" s="205">
        <f t="shared" si="94"/>
        <v>422715.77139618259</v>
      </c>
      <c r="BQ66" s="205">
        <f t="shared" si="94"/>
        <v>427031.09939618257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431346.42739618261</v>
      </c>
      <c r="BS66" s="205">
        <f t="shared" si="95"/>
        <v>435661.75539618259</v>
      </c>
      <c r="BT66" s="205">
        <f t="shared" si="95"/>
        <v>439977.08339618263</v>
      </c>
      <c r="BU66" s="205">
        <f t="shared" si="95"/>
        <v>444292.41139618261</v>
      </c>
      <c r="BV66" s="205">
        <f t="shared" si="95"/>
        <v>448607.73939618259</v>
      </c>
      <c r="BW66" s="205">
        <f t="shared" si="95"/>
        <v>452923.06739618263</v>
      </c>
      <c r="BX66" s="205">
        <f t="shared" si="95"/>
        <v>457238.3953961826</v>
      </c>
      <c r="BY66" s="205">
        <f t="shared" si="95"/>
        <v>461553.72339618264</v>
      </c>
      <c r="BZ66" s="205">
        <f t="shared" si="95"/>
        <v>465869.05139618262</v>
      </c>
      <c r="CA66" s="205">
        <f t="shared" si="95"/>
        <v>470184.3793961826</v>
      </c>
      <c r="CB66" s="205">
        <f t="shared" si="95"/>
        <v>474499.70739618264</v>
      </c>
      <c r="CC66" s="205">
        <f t="shared" si="95"/>
        <v>478815.03539618262</v>
      </c>
      <c r="CD66" s="205">
        <f t="shared" si="95"/>
        <v>483130.36339618266</v>
      </c>
      <c r="CE66" s="205">
        <f t="shared" si="95"/>
        <v>487445.69139618264</v>
      </c>
      <c r="CF66" s="205">
        <f t="shared" si="95"/>
        <v>491761.01939618262</v>
      </c>
      <c r="CG66" s="205">
        <f t="shared" si="95"/>
        <v>496076.34739618265</v>
      </c>
      <c r="CH66" s="205">
        <f t="shared" si="95"/>
        <v>500391.67539618263</v>
      </c>
      <c r="CI66" s="205">
        <f t="shared" si="95"/>
        <v>504707.00339618267</v>
      </c>
      <c r="CJ66" s="205">
        <f t="shared" si="95"/>
        <v>509022.33139618265</v>
      </c>
      <c r="CK66" s="205">
        <f t="shared" si="95"/>
        <v>513337.65939618263</v>
      </c>
      <c r="CL66" s="205">
        <f t="shared" si="95"/>
        <v>517652.98739618261</v>
      </c>
      <c r="CM66" s="205">
        <f t="shared" si="95"/>
        <v>521968.31539618265</v>
      </c>
      <c r="CN66" s="205">
        <f t="shared" si="95"/>
        <v>526283.64339618268</v>
      </c>
      <c r="CO66" s="205">
        <f t="shared" si="95"/>
        <v>530598.97139618266</v>
      </c>
      <c r="CP66" s="205">
        <f t="shared" si="95"/>
        <v>534914.29939618264</v>
      </c>
      <c r="CQ66" s="205">
        <f t="shared" si="95"/>
        <v>539229.62739618262</v>
      </c>
      <c r="CR66" s="205">
        <f t="shared" si="95"/>
        <v>543544.9553961826</v>
      </c>
      <c r="CS66" s="205">
        <f t="shared" si="95"/>
        <v>547860.2833961827</v>
      </c>
      <c r="CT66" s="205">
        <f t="shared" si="95"/>
        <v>552175.61139618268</v>
      </c>
      <c r="CU66" s="205">
        <f t="shared" si="95"/>
        <v>556490.93939618266</v>
      </c>
      <c r="CV66" s="205">
        <f t="shared" si="95"/>
        <v>560806.26739618264</v>
      </c>
      <c r="CW66" s="205">
        <f t="shared" si="95"/>
        <v>565121.59539618273</v>
      </c>
      <c r="CX66" s="205">
        <f t="shared" si="95"/>
        <v>569436.92339618271</v>
      </c>
      <c r="CY66" s="205">
        <f t="shared" si="95"/>
        <v>573752.25139618269</v>
      </c>
      <c r="CZ66" s="205">
        <f t="shared" si="95"/>
        <v>578067.57939618267</v>
      </c>
      <c r="DA66" s="205">
        <f t="shared" si="95"/>
        <v>582382.90739618265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5391.4192264144494</v>
      </c>
      <c r="G67" s="205">
        <f t="shared" si="96"/>
        <v>5391.4192264144494</v>
      </c>
      <c r="H67" s="205">
        <f t="shared" si="96"/>
        <v>5391.4192264144494</v>
      </c>
      <c r="I67" s="205">
        <f t="shared" si="96"/>
        <v>5391.4192264144494</v>
      </c>
      <c r="J67" s="205">
        <f t="shared" si="96"/>
        <v>5391.4192264144494</v>
      </c>
      <c r="K67" s="205">
        <f t="shared" si="96"/>
        <v>5391.4192264144494</v>
      </c>
      <c r="L67" s="205">
        <f t="shared" si="88"/>
        <v>5391.4192264144494</v>
      </c>
      <c r="M67" s="205">
        <f t="shared" si="96"/>
        <v>5391.4192264144494</v>
      </c>
      <c r="N67" s="205">
        <f t="shared" si="96"/>
        <v>5391.4192264144494</v>
      </c>
      <c r="O67" s="205">
        <f t="shared" si="96"/>
        <v>5391.4192264144494</v>
      </c>
      <c r="P67" s="205">
        <f t="shared" si="96"/>
        <v>5391.4192264144494</v>
      </c>
      <c r="Q67" s="205">
        <f t="shared" si="96"/>
        <v>5391.4192264144494</v>
      </c>
      <c r="R67" s="205">
        <f t="shared" si="96"/>
        <v>5391.4192264144494</v>
      </c>
      <c r="S67" s="205">
        <f t="shared" si="96"/>
        <v>5391.4192264144494</v>
      </c>
      <c r="T67" s="205">
        <f t="shared" si="96"/>
        <v>5391.4192264144494</v>
      </c>
      <c r="U67" s="205">
        <f t="shared" si="96"/>
        <v>5391.4192264144494</v>
      </c>
      <c r="V67" s="205">
        <f t="shared" si="96"/>
        <v>5391.4192264144494</v>
      </c>
      <c r="W67" s="205">
        <f t="shared" si="96"/>
        <v>5391.4192264144494</v>
      </c>
      <c r="X67" s="205">
        <f t="shared" si="96"/>
        <v>5391.4192264144494</v>
      </c>
      <c r="Y67" s="205">
        <f t="shared" si="96"/>
        <v>5391.4192264144494</v>
      </c>
      <c r="Z67" s="205">
        <f t="shared" si="96"/>
        <v>5391.4192264144494</v>
      </c>
      <c r="AA67" s="205">
        <f t="shared" si="96"/>
        <v>5391.4192264144494</v>
      </c>
      <c r="AB67" s="205">
        <f t="shared" si="96"/>
        <v>5391.4192264144494</v>
      </c>
      <c r="AC67" s="205">
        <f t="shared" si="96"/>
        <v>5391.4192264144494</v>
      </c>
      <c r="AD67" s="205">
        <f t="shared" si="96"/>
        <v>5391.4192264144494</v>
      </c>
      <c r="AE67" s="205">
        <f t="shared" si="96"/>
        <v>5406.7010269428347</v>
      </c>
      <c r="AF67" s="205">
        <f t="shared" si="96"/>
        <v>5437.2646279996061</v>
      </c>
      <c r="AG67" s="205">
        <f t="shared" si="96"/>
        <v>5467.8282290563775</v>
      </c>
      <c r="AH67" s="205">
        <f t="shared" si="96"/>
        <v>5498.3918301131489</v>
      </c>
      <c r="AI67" s="205">
        <f t="shared" si="96"/>
        <v>5528.9554311699203</v>
      </c>
      <c r="AJ67" s="205">
        <f t="shared" si="96"/>
        <v>5559.5190322266917</v>
      </c>
      <c r="AK67" s="205">
        <f t="shared" si="96"/>
        <v>5590.0826332834631</v>
      </c>
      <c r="AL67" s="205">
        <f t="shared" si="96"/>
        <v>5620.6462343402336</v>
      </c>
      <c r="AM67" s="205">
        <f t="shared" si="96"/>
        <v>5651.209835397005</v>
      </c>
      <c r="AN67" s="205">
        <f t="shared" si="96"/>
        <v>5681.7734364537764</v>
      </c>
      <c r="AO67" s="205">
        <f t="shared" si="96"/>
        <v>5712.3370375105478</v>
      </c>
      <c r="AP67" s="205">
        <f t="shared" si="96"/>
        <v>5742.9006385673192</v>
      </c>
      <c r="AQ67" s="205">
        <f t="shared" si="96"/>
        <v>5773.4642396240906</v>
      </c>
      <c r="AR67" s="205">
        <f t="shared" si="96"/>
        <v>5804.027840680862</v>
      </c>
      <c r="AS67" s="205">
        <f t="shared" si="96"/>
        <v>5834.5914417376325</v>
      </c>
      <c r="AT67" s="205">
        <f t="shared" si="96"/>
        <v>5865.1550427944039</v>
      </c>
      <c r="AU67" s="205">
        <f t="shared" si="96"/>
        <v>5895.7186438511753</v>
      </c>
      <c r="AV67" s="205">
        <f t="shared" si="96"/>
        <v>5926.2822449079467</v>
      </c>
      <c r="AW67" s="205">
        <f t="shared" si="96"/>
        <v>5956.8458459647181</v>
      </c>
      <c r="AX67" s="205">
        <f t="shared" si="96"/>
        <v>5987.4094470214895</v>
      </c>
      <c r="AY67" s="205">
        <f t="shared" si="96"/>
        <v>6017.97304807826</v>
      </c>
      <c r="AZ67" s="205">
        <f t="shared" si="96"/>
        <v>6048.5366491350314</v>
      </c>
      <c r="BA67" s="205">
        <f t="shared" si="96"/>
        <v>6079.1002501918028</v>
      </c>
      <c r="BB67" s="205">
        <f t="shared" si="96"/>
        <v>6109.6638512485742</v>
      </c>
      <c r="BC67" s="205">
        <f t="shared" si="96"/>
        <v>6140.2274523053457</v>
      </c>
      <c r="BD67" s="205">
        <f t="shared" si="96"/>
        <v>11569.793652828899</v>
      </c>
      <c r="BE67" s="205">
        <f t="shared" si="96"/>
        <v>12356.7488528289</v>
      </c>
      <c r="BF67" s="205">
        <f t="shared" si="96"/>
        <v>13143.7040528289</v>
      </c>
      <c r="BG67" s="205">
        <f t="shared" si="96"/>
        <v>13930.659252828898</v>
      </c>
      <c r="BH67" s="205">
        <f t="shared" si="96"/>
        <v>14717.614452828899</v>
      </c>
      <c r="BI67" s="205">
        <f t="shared" si="96"/>
        <v>15504.569652828899</v>
      </c>
      <c r="BJ67" s="205">
        <f t="shared" si="96"/>
        <v>16291.524852828898</v>
      </c>
      <c r="BK67" s="205">
        <f t="shared" si="96"/>
        <v>17078.480052828898</v>
      </c>
      <c r="BL67" s="205">
        <f t="shared" si="96"/>
        <v>17865.435252828898</v>
      </c>
      <c r="BM67" s="205">
        <f t="shared" si="96"/>
        <v>18652.390452828899</v>
      </c>
      <c r="BN67" s="205">
        <f t="shared" si="96"/>
        <v>19439.345652828899</v>
      </c>
      <c r="BO67" s="205">
        <f t="shared" si="96"/>
        <v>20226.300852828899</v>
      </c>
      <c r="BP67" s="205">
        <f t="shared" si="96"/>
        <v>21013.2560528289</v>
      </c>
      <c r="BQ67" s="205">
        <f t="shared" si="96"/>
        <v>21800.2112528289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22587.166452828897</v>
      </c>
      <c r="BS67" s="205">
        <f t="shared" si="97"/>
        <v>23374.121652828901</v>
      </c>
      <c r="BT67" s="205">
        <f t="shared" si="97"/>
        <v>24161.076852828897</v>
      </c>
      <c r="BU67" s="205">
        <f t="shared" si="97"/>
        <v>24948.032052828901</v>
      </c>
      <c r="BV67" s="205">
        <f t="shared" si="97"/>
        <v>25734.987252828898</v>
      </c>
      <c r="BW67" s="205">
        <f t="shared" si="97"/>
        <v>26521.942452828898</v>
      </c>
      <c r="BX67" s="205">
        <f t="shared" si="97"/>
        <v>27308.897652828899</v>
      </c>
      <c r="BY67" s="205">
        <f t="shared" si="97"/>
        <v>28095.852852828899</v>
      </c>
      <c r="BZ67" s="205">
        <f t="shared" si="97"/>
        <v>28882.808052828899</v>
      </c>
      <c r="CA67" s="205">
        <f t="shared" si="97"/>
        <v>29669.7632528289</v>
      </c>
      <c r="CB67" s="205">
        <f t="shared" si="97"/>
        <v>30456.7184528289</v>
      </c>
      <c r="CC67" s="205">
        <f t="shared" si="97"/>
        <v>31243.6736528289</v>
      </c>
      <c r="CD67" s="205">
        <f t="shared" si="97"/>
        <v>32030.628852828897</v>
      </c>
      <c r="CE67" s="205">
        <f t="shared" si="97"/>
        <v>32817.584052828897</v>
      </c>
      <c r="CF67" s="205">
        <f t="shared" si="97"/>
        <v>33604.539252828894</v>
      </c>
      <c r="CG67" s="205">
        <f t="shared" si="97"/>
        <v>34391.494452828898</v>
      </c>
      <c r="CH67" s="205">
        <f t="shared" si="97"/>
        <v>35178.449652828902</v>
      </c>
      <c r="CI67" s="205">
        <f t="shared" si="97"/>
        <v>35965.404852828899</v>
      </c>
      <c r="CJ67" s="205">
        <f t="shared" si="97"/>
        <v>36752.360052828895</v>
      </c>
      <c r="CK67" s="205">
        <f t="shared" si="97"/>
        <v>37539.315252828899</v>
      </c>
      <c r="CL67" s="205">
        <f t="shared" si="97"/>
        <v>38326.270452828903</v>
      </c>
      <c r="CM67" s="205">
        <f t="shared" si="97"/>
        <v>39113.2256528289</v>
      </c>
      <c r="CN67" s="205">
        <f t="shared" si="97"/>
        <v>39900.180852828897</v>
      </c>
      <c r="CO67" s="205">
        <f t="shared" si="97"/>
        <v>40687.136052828893</v>
      </c>
      <c r="CP67" s="205">
        <f t="shared" si="97"/>
        <v>41474.091252828897</v>
      </c>
      <c r="CQ67" s="205">
        <f t="shared" si="97"/>
        <v>42261.046452828901</v>
      </c>
      <c r="CR67" s="205">
        <f t="shared" si="97"/>
        <v>43048.001652828898</v>
      </c>
      <c r="CS67" s="205">
        <f t="shared" si="97"/>
        <v>43834.956852828895</v>
      </c>
      <c r="CT67" s="205">
        <f t="shared" si="97"/>
        <v>44621.912052828891</v>
      </c>
      <c r="CU67" s="205">
        <f t="shared" si="97"/>
        <v>45408.867252828903</v>
      </c>
      <c r="CV67" s="205">
        <f t="shared" si="97"/>
        <v>46195.822452828899</v>
      </c>
      <c r="CW67" s="205">
        <f t="shared" si="97"/>
        <v>46982.777652828896</v>
      </c>
      <c r="CX67" s="205">
        <f t="shared" si="97"/>
        <v>47769.732852828893</v>
      </c>
      <c r="CY67" s="205">
        <f t="shared" si="97"/>
        <v>48556.688052828904</v>
      </c>
      <c r="CZ67" s="205">
        <f t="shared" si="97"/>
        <v>49343.643252828901</v>
      </c>
      <c r="DA67" s="205">
        <f t="shared" si="97"/>
        <v>50130.598452828897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25.673424887687858</v>
      </c>
      <c r="AF68" s="205">
        <f t="shared" si="98"/>
        <v>77.020274663063574</v>
      </c>
      <c r="AG68" s="205">
        <f t="shared" si="98"/>
        <v>128.3671244384393</v>
      </c>
      <c r="AH68" s="205">
        <f t="shared" si="98"/>
        <v>179.71397421381499</v>
      </c>
      <c r="AI68" s="205">
        <f t="shared" si="98"/>
        <v>231.06082398919074</v>
      </c>
      <c r="AJ68" s="205">
        <f t="shared" si="98"/>
        <v>282.40767376456643</v>
      </c>
      <c r="AK68" s="205">
        <f t="shared" si="98"/>
        <v>333.75452353994217</v>
      </c>
      <c r="AL68" s="205">
        <f t="shared" si="98"/>
        <v>385.10137331531786</v>
      </c>
      <c r="AM68" s="205">
        <f t="shared" si="98"/>
        <v>436.4482230906936</v>
      </c>
      <c r="AN68" s="205">
        <f t="shared" si="98"/>
        <v>487.79507286606929</v>
      </c>
      <c r="AO68" s="205">
        <f t="shared" si="98"/>
        <v>539.14192264144503</v>
      </c>
      <c r="AP68" s="205">
        <f t="shared" si="98"/>
        <v>590.48877241682078</v>
      </c>
      <c r="AQ68" s="205">
        <f t="shared" si="98"/>
        <v>641.83562219219641</v>
      </c>
      <c r="AR68" s="205">
        <f t="shared" si="98"/>
        <v>693.18247196757216</v>
      </c>
      <c r="AS68" s="205">
        <f t="shared" si="98"/>
        <v>744.5293217429479</v>
      </c>
      <c r="AT68" s="205">
        <f t="shared" si="98"/>
        <v>795.87617151832364</v>
      </c>
      <c r="AU68" s="205">
        <f t="shared" si="98"/>
        <v>847.22302129369928</v>
      </c>
      <c r="AV68" s="205">
        <f t="shared" si="98"/>
        <v>898.56987106907502</v>
      </c>
      <c r="AW68" s="205">
        <f t="shared" si="98"/>
        <v>949.91672084445077</v>
      </c>
      <c r="AX68" s="205">
        <f t="shared" si="98"/>
        <v>1001.2635706198265</v>
      </c>
      <c r="AY68" s="205">
        <f t="shared" si="98"/>
        <v>1052.6104203952023</v>
      </c>
      <c r="AZ68" s="205">
        <f t="shared" si="98"/>
        <v>1103.9572701705779</v>
      </c>
      <c r="BA68" s="205">
        <f t="shared" si="98"/>
        <v>1155.3041199459535</v>
      </c>
      <c r="BB68" s="205">
        <f t="shared" si="98"/>
        <v>1206.6509697213294</v>
      </c>
      <c r="BC68" s="205">
        <f t="shared" si="98"/>
        <v>1257.997819496705</v>
      </c>
      <c r="BD68" s="205">
        <f t="shared" si="98"/>
        <v>25918.141186789355</v>
      </c>
      <c r="BE68" s="205">
        <f t="shared" si="98"/>
        <v>25957.470086789355</v>
      </c>
      <c r="BF68" s="205">
        <f t="shared" si="98"/>
        <v>25996.798986789356</v>
      </c>
      <c r="BG68" s="205">
        <f t="shared" si="98"/>
        <v>26036.127886789356</v>
      </c>
      <c r="BH68" s="205">
        <f t="shared" si="98"/>
        <v>26075.456786789353</v>
      </c>
      <c r="BI68" s="205">
        <f t="shared" si="98"/>
        <v>26114.785686789353</v>
      </c>
      <c r="BJ68" s="205">
        <f t="shared" si="98"/>
        <v>26154.114586789354</v>
      </c>
      <c r="BK68" s="205">
        <f t="shared" si="98"/>
        <v>26193.443486789354</v>
      </c>
      <c r="BL68" s="205">
        <f t="shared" si="98"/>
        <v>26232.772386789355</v>
      </c>
      <c r="BM68" s="205">
        <f t="shared" si="98"/>
        <v>26272.101286789355</v>
      </c>
      <c r="BN68" s="205">
        <f t="shared" si="98"/>
        <v>26311.430186789356</v>
      </c>
      <c r="BO68" s="205">
        <f t="shared" si="98"/>
        <v>26350.759086789352</v>
      </c>
      <c r="BP68" s="205">
        <f t="shared" si="98"/>
        <v>26390.087986789353</v>
      </c>
      <c r="BQ68" s="205">
        <f t="shared" si="98"/>
        <v>26429.416886789353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26468.745786789354</v>
      </c>
      <c r="BS68" s="205">
        <f t="shared" si="99"/>
        <v>26508.074686789354</v>
      </c>
      <c r="BT68" s="205">
        <f t="shared" si="99"/>
        <v>26547.403586789354</v>
      </c>
      <c r="BU68" s="205">
        <f t="shared" si="99"/>
        <v>26586.732486789355</v>
      </c>
      <c r="BV68" s="205">
        <f t="shared" si="99"/>
        <v>26626.061386789355</v>
      </c>
      <c r="BW68" s="205">
        <f t="shared" si="99"/>
        <v>26665.390286789356</v>
      </c>
      <c r="BX68" s="205">
        <f t="shared" si="99"/>
        <v>26704.719186789353</v>
      </c>
      <c r="BY68" s="205">
        <f t="shared" si="99"/>
        <v>26744.048086789353</v>
      </c>
      <c r="BZ68" s="205">
        <f t="shared" si="99"/>
        <v>26783.376986789353</v>
      </c>
      <c r="CA68" s="205">
        <f t="shared" si="99"/>
        <v>26822.705886789354</v>
      </c>
      <c r="CB68" s="205">
        <f t="shared" si="99"/>
        <v>26862.034786789354</v>
      </c>
      <c r="CC68" s="205">
        <f t="shared" si="99"/>
        <v>26901.363686789355</v>
      </c>
      <c r="CD68" s="205">
        <f t="shared" si="99"/>
        <v>26940.692586789355</v>
      </c>
      <c r="CE68" s="205">
        <f t="shared" si="99"/>
        <v>26980.021486789352</v>
      </c>
      <c r="CF68" s="205">
        <f t="shared" si="99"/>
        <v>27019.350386789352</v>
      </c>
      <c r="CG68" s="205">
        <f t="shared" si="99"/>
        <v>27058.679286789353</v>
      </c>
      <c r="CH68" s="205">
        <f t="shared" si="99"/>
        <v>27098.008186789353</v>
      </c>
      <c r="CI68" s="205">
        <f t="shared" si="99"/>
        <v>27137.337086789354</v>
      </c>
      <c r="CJ68" s="205">
        <f t="shared" si="99"/>
        <v>27176.665986789354</v>
      </c>
      <c r="CK68" s="205">
        <f t="shared" si="99"/>
        <v>27215.994886789354</v>
      </c>
      <c r="CL68" s="205">
        <f t="shared" si="99"/>
        <v>27255.323786789355</v>
      </c>
      <c r="CM68" s="205">
        <f t="shared" si="99"/>
        <v>27294.652686789355</v>
      </c>
      <c r="CN68" s="205">
        <f t="shared" si="99"/>
        <v>27333.981586789352</v>
      </c>
      <c r="CO68" s="205">
        <f t="shared" si="99"/>
        <v>27373.310486789353</v>
      </c>
      <c r="CP68" s="205">
        <f t="shared" si="99"/>
        <v>27412.639386789353</v>
      </c>
      <c r="CQ68" s="205">
        <f t="shared" si="99"/>
        <v>27451.968286789353</v>
      </c>
      <c r="CR68" s="205">
        <f t="shared" si="99"/>
        <v>27491.297186789354</v>
      </c>
      <c r="CS68" s="205">
        <f t="shared" si="99"/>
        <v>27530.626086789354</v>
      </c>
      <c r="CT68" s="205">
        <f t="shared" si="99"/>
        <v>27569.954986789355</v>
      </c>
      <c r="CU68" s="205">
        <f t="shared" si="99"/>
        <v>27609.283886789352</v>
      </c>
      <c r="CV68" s="205">
        <f t="shared" si="99"/>
        <v>27648.612786789352</v>
      </c>
      <c r="CW68" s="205">
        <f t="shared" si="99"/>
        <v>27687.941686789352</v>
      </c>
      <c r="CX68" s="205">
        <f t="shared" si="99"/>
        <v>27727.270586789353</v>
      </c>
      <c r="CY68" s="205">
        <f t="shared" si="99"/>
        <v>27766.599486789353</v>
      </c>
      <c r="CZ68" s="205">
        <f t="shared" si="99"/>
        <v>27805.928386789354</v>
      </c>
      <c r="DA68" s="205">
        <f t="shared" si="99"/>
        <v>27845.257286789354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979.24999138474607</v>
      </c>
      <c r="G69" s="205">
        <f t="shared" si="100"/>
        <v>979.24999138474607</v>
      </c>
      <c r="H69" s="205">
        <f t="shared" si="100"/>
        <v>979.24999138474607</v>
      </c>
      <c r="I69" s="205">
        <f t="shared" si="100"/>
        <v>979.24999138474607</v>
      </c>
      <c r="J69" s="205">
        <f t="shared" si="100"/>
        <v>979.24999138474607</v>
      </c>
      <c r="K69" s="205">
        <f t="shared" si="100"/>
        <v>979.24999138474607</v>
      </c>
      <c r="L69" s="205">
        <f t="shared" si="88"/>
        <v>979.24999138474607</v>
      </c>
      <c r="M69" s="205">
        <f t="shared" si="100"/>
        <v>979.24999138474607</v>
      </c>
      <c r="N69" s="205">
        <f t="shared" si="100"/>
        <v>979.24999138474607</v>
      </c>
      <c r="O69" s="205">
        <f t="shared" si="100"/>
        <v>979.24999138474607</v>
      </c>
      <c r="P69" s="205">
        <f t="shared" si="100"/>
        <v>979.24999138474607</v>
      </c>
      <c r="Q69" s="205">
        <f t="shared" si="100"/>
        <v>979.24999138474607</v>
      </c>
      <c r="R69" s="205">
        <f t="shared" si="100"/>
        <v>979.24999138474607</v>
      </c>
      <c r="S69" s="205">
        <f t="shared" si="100"/>
        <v>979.24999138474607</v>
      </c>
      <c r="T69" s="205">
        <f t="shared" si="100"/>
        <v>979.24999138474607</v>
      </c>
      <c r="U69" s="205">
        <f t="shared" si="100"/>
        <v>979.24999138474607</v>
      </c>
      <c r="V69" s="205">
        <f t="shared" si="100"/>
        <v>979.24999138474607</v>
      </c>
      <c r="W69" s="205">
        <f t="shared" si="100"/>
        <v>979.24999138474607</v>
      </c>
      <c r="X69" s="205">
        <f t="shared" si="100"/>
        <v>979.24999138474607</v>
      </c>
      <c r="Y69" s="205">
        <f t="shared" si="100"/>
        <v>979.24999138474607</v>
      </c>
      <c r="Z69" s="205">
        <f t="shared" si="100"/>
        <v>979.24999138474607</v>
      </c>
      <c r="AA69" s="205">
        <f t="shared" si="100"/>
        <v>979.24999138474607</v>
      </c>
      <c r="AB69" s="205">
        <f t="shared" si="100"/>
        <v>979.24999138474607</v>
      </c>
      <c r="AC69" s="205">
        <f t="shared" si="100"/>
        <v>979.24999138474607</v>
      </c>
      <c r="AD69" s="205">
        <f t="shared" si="100"/>
        <v>979.24999138474607</v>
      </c>
      <c r="AE69" s="205">
        <f t="shared" si="100"/>
        <v>978.88425842811307</v>
      </c>
      <c r="AF69" s="205">
        <f t="shared" si="100"/>
        <v>978.15279251484719</v>
      </c>
      <c r="AG69" s="205">
        <f t="shared" si="100"/>
        <v>977.42132660158131</v>
      </c>
      <c r="AH69" s="205">
        <f t="shared" si="100"/>
        <v>976.68986068831532</v>
      </c>
      <c r="AI69" s="205">
        <f t="shared" si="100"/>
        <v>975.95839477504944</v>
      </c>
      <c r="AJ69" s="205">
        <f t="shared" si="100"/>
        <v>975.22692886178345</v>
      </c>
      <c r="AK69" s="205">
        <f t="shared" si="100"/>
        <v>974.49546294851757</v>
      </c>
      <c r="AL69" s="205">
        <f t="shared" si="100"/>
        <v>973.76399703525169</v>
      </c>
      <c r="AM69" s="205">
        <f t="shared" si="100"/>
        <v>973.0325311219857</v>
      </c>
      <c r="AN69" s="205">
        <f t="shared" si="100"/>
        <v>972.30106520871982</v>
      </c>
      <c r="AO69" s="205">
        <f t="shared" si="100"/>
        <v>971.56959929545383</v>
      </c>
      <c r="AP69" s="205">
        <f t="shared" si="100"/>
        <v>970.83813338218795</v>
      </c>
      <c r="AQ69" s="205">
        <f t="shared" si="100"/>
        <v>970.10666746892207</v>
      </c>
      <c r="AR69" s="205">
        <f t="shared" si="100"/>
        <v>969.37520155565608</v>
      </c>
      <c r="AS69" s="205">
        <f t="shared" si="100"/>
        <v>968.6437356423902</v>
      </c>
      <c r="AT69" s="205">
        <f t="shared" si="100"/>
        <v>967.9122697291242</v>
      </c>
      <c r="AU69" s="205">
        <f t="shared" si="100"/>
        <v>967.18080381585833</v>
      </c>
      <c r="AV69" s="205">
        <f t="shared" si="100"/>
        <v>966.44933790259245</v>
      </c>
      <c r="AW69" s="205">
        <f t="shared" si="100"/>
        <v>965.71787198932645</v>
      </c>
      <c r="AX69" s="205">
        <f t="shared" si="100"/>
        <v>964.98640607606058</v>
      </c>
      <c r="AY69" s="205">
        <f t="shared" si="100"/>
        <v>964.2549401627947</v>
      </c>
      <c r="AZ69" s="205">
        <f t="shared" si="100"/>
        <v>963.5234742495287</v>
      </c>
      <c r="BA69" s="205">
        <f t="shared" si="100"/>
        <v>962.79200833626282</v>
      </c>
      <c r="BB69" s="205">
        <f t="shared" si="100"/>
        <v>962.06054242299683</v>
      </c>
      <c r="BC69" s="205">
        <f t="shared" si="100"/>
        <v>961.32907650973095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29923.737011656467</v>
      </c>
      <c r="G70" s="205">
        <f t="shared" si="100"/>
        <v>29923.737011656467</v>
      </c>
      <c r="H70" s="205">
        <f t="shared" si="100"/>
        <v>29923.737011656467</v>
      </c>
      <c r="I70" s="205">
        <f t="shared" si="100"/>
        <v>29923.737011656467</v>
      </c>
      <c r="J70" s="205">
        <f t="shared" si="100"/>
        <v>29923.737011656467</v>
      </c>
      <c r="K70" s="205">
        <f t="shared" si="100"/>
        <v>29923.737011656467</v>
      </c>
      <c r="L70" s="205">
        <f t="shared" si="100"/>
        <v>29923.737011656467</v>
      </c>
      <c r="M70" s="205">
        <f t="shared" si="100"/>
        <v>29923.737011656467</v>
      </c>
      <c r="N70" s="205">
        <f t="shared" si="100"/>
        <v>29923.737011656467</v>
      </c>
      <c r="O70" s="205">
        <f t="shared" si="100"/>
        <v>29923.737011656467</v>
      </c>
      <c r="P70" s="205">
        <f t="shared" si="100"/>
        <v>29923.737011656467</v>
      </c>
      <c r="Q70" s="205">
        <f t="shared" si="100"/>
        <v>29923.737011656467</v>
      </c>
      <c r="R70" s="205">
        <f t="shared" si="100"/>
        <v>29923.737011656467</v>
      </c>
      <c r="S70" s="205">
        <f t="shared" si="100"/>
        <v>29923.737011656467</v>
      </c>
      <c r="T70" s="205">
        <f t="shared" si="100"/>
        <v>29923.737011656467</v>
      </c>
      <c r="U70" s="205">
        <f t="shared" si="100"/>
        <v>29923.737011656467</v>
      </c>
      <c r="V70" s="205">
        <f t="shared" si="100"/>
        <v>29923.737011656467</v>
      </c>
      <c r="W70" s="205">
        <f t="shared" si="100"/>
        <v>29923.737011656467</v>
      </c>
      <c r="X70" s="205">
        <f t="shared" si="100"/>
        <v>29923.737011656467</v>
      </c>
      <c r="Y70" s="205">
        <f t="shared" si="100"/>
        <v>29923.737011656467</v>
      </c>
      <c r="Z70" s="205">
        <f t="shared" si="100"/>
        <v>29923.737011656467</v>
      </c>
      <c r="AA70" s="205">
        <f t="shared" si="100"/>
        <v>29923.737011656467</v>
      </c>
      <c r="AB70" s="205">
        <f t="shared" si="100"/>
        <v>29923.737011656467</v>
      </c>
      <c r="AC70" s="205">
        <f t="shared" si="100"/>
        <v>29923.737011656467</v>
      </c>
      <c r="AD70" s="205">
        <f t="shared" si="100"/>
        <v>29923.737011656467</v>
      </c>
      <c r="AE70" s="205">
        <f t="shared" si="100"/>
        <v>29923.737011656467</v>
      </c>
      <c r="AF70" s="205">
        <f t="shared" si="100"/>
        <v>29923.737011656467</v>
      </c>
      <c r="AG70" s="205">
        <f t="shared" si="100"/>
        <v>29923.737011656467</v>
      </c>
      <c r="AH70" s="205">
        <f t="shared" si="100"/>
        <v>29923.737011656467</v>
      </c>
      <c r="AI70" s="205">
        <f t="shared" si="100"/>
        <v>29923.737011656467</v>
      </c>
      <c r="AJ70" s="205">
        <f t="shared" si="100"/>
        <v>29923.737011656467</v>
      </c>
      <c r="AK70" s="205">
        <f t="shared" si="100"/>
        <v>29923.737011656467</v>
      </c>
      <c r="AL70" s="205">
        <f t="shared" si="100"/>
        <v>29923.737011656467</v>
      </c>
      <c r="AM70" s="205">
        <f t="shared" si="100"/>
        <v>29923.737011656467</v>
      </c>
      <c r="AN70" s="205">
        <f t="shared" si="100"/>
        <v>29923.737011656467</v>
      </c>
      <c r="AO70" s="205">
        <f t="shared" si="100"/>
        <v>29923.737011656467</v>
      </c>
      <c r="AP70" s="205">
        <f t="shared" si="100"/>
        <v>29923.737011656467</v>
      </c>
      <c r="AQ70" s="205">
        <f t="shared" si="100"/>
        <v>29923.737011656467</v>
      </c>
      <c r="AR70" s="205">
        <f t="shared" si="100"/>
        <v>29923.737011656467</v>
      </c>
      <c r="AS70" s="205">
        <f t="shared" si="100"/>
        <v>29923.737011656467</v>
      </c>
      <c r="AT70" s="205">
        <f t="shared" si="100"/>
        <v>29923.737011656467</v>
      </c>
      <c r="AU70" s="205">
        <f t="shared" si="100"/>
        <v>29923.737011656467</v>
      </c>
      <c r="AV70" s="205">
        <f t="shared" si="100"/>
        <v>29923.737011656467</v>
      </c>
      <c r="AW70" s="205">
        <f t="shared" si="100"/>
        <v>29923.737011656467</v>
      </c>
      <c r="AX70" s="205">
        <f t="shared" si="100"/>
        <v>29923.737011656467</v>
      </c>
      <c r="AY70" s="205">
        <f t="shared" si="100"/>
        <v>29923.737011656467</v>
      </c>
      <c r="AZ70" s="205">
        <f t="shared" si="100"/>
        <v>29923.737011656467</v>
      </c>
      <c r="BA70" s="205">
        <f t="shared" si="100"/>
        <v>29923.737011656467</v>
      </c>
      <c r="BB70" s="205">
        <f t="shared" si="100"/>
        <v>29923.737011656467</v>
      </c>
      <c r="BC70" s="205">
        <f t="shared" si="100"/>
        <v>29923.737011656467</v>
      </c>
      <c r="BD70" s="205">
        <f t="shared" si="100"/>
        <v>14688.784785108124</v>
      </c>
      <c r="BE70" s="205">
        <f t="shared" si="100"/>
        <v>14858.614085108124</v>
      </c>
      <c r="BF70" s="205">
        <f t="shared" si="100"/>
        <v>15028.443385108125</v>
      </c>
      <c r="BG70" s="205">
        <f t="shared" si="100"/>
        <v>15198.272685108124</v>
      </c>
      <c r="BH70" s="205">
        <f t="shared" si="100"/>
        <v>15368.101985108124</v>
      </c>
      <c r="BI70" s="205">
        <f t="shared" si="100"/>
        <v>15537.931285108123</v>
      </c>
      <c r="BJ70" s="205">
        <f t="shared" si="100"/>
        <v>15707.760585108123</v>
      </c>
      <c r="BK70" s="205">
        <f t="shared" si="100"/>
        <v>15877.589885108122</v>
      </c>
      <c r="BL70" s="205">
        <f t="shared" si="100"/>
        <v>16047.419185108123</v>
      </c>
      <c r="BM70" s="205">
        <f t="shared" si="100"/>
        <v>16217.248485108123</v>
      </c>
      <c r="BN70" s="205">
        <f t="shared" si="100"/>
        <v>16387.077785108122</v>
      </c>
      <c r="BO70" s="205">
        <f t="shared" si="100"/>
        <v>16556.907085108123</v>
      </c>
      <c r="BP70" s="205">
        <f t="shared" si="100"/>
        <v>16726.736385108121</v>
      </c>
      <c r="BQ70" s="205">
        <f t="shared" si="100"/>
        <v>16896.565685108122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17066.39498510812</v>
      </c>
      <c r="BS70" s="205">
        <f t="shared" si="102"/>
        <v>17236.224285108121</v>
      </c>
      <c r="BT70" s="205">
        <f t="shared" si="102"/>
        <v>17406.053585108122</v>
      </c>
      <c r="BU70" s="205">
        <f t="shared" si="102"/>
        <v>17575.88288510812</v>
      </c>
      <c r="BV70" s="205">
        <f t="shared" si="102"/>
        <v>17745.712185108121</v>
      </c>
      <c r="BW70" s="205">
        <f t="shared" si="102"/>
        <v>17915.541485108119</v>
      </c>
      <c r="BX70" s="205">
        <f t="shared" si="102"/>
        <v>18085.37078510812</v>
      </c>
      <c r="BY70" s="205">
        <f t="shared" si="102"/>
        <v>18255.200085108117</v>
      </c>
      <c r="BZ70" s="205">
        <f t="shared" si="102"/>
        <v>18425.029385108119</v>
      </c>
      <c r="CA70" s="205">
        <f t="shared" si="102"/>
        <v>18594.85868510812</v>
      </c>
      <c r="CB70" s="205">
        <f t="shared" si="102"/>
        <v>18764.687985108118</v>
      </c>
      <c r="CC70" s="205">
        <f t="shared" si="102"/>
        <v>18934.517285108119</v>
      </c>
      <c r="CD70" s="205">
        <f t="shared" si="102"/>
        <v>19104.34658510812</v>
      </c>
      <c r="CE70" s="205">
        <f t="shared" si="102"/>
        <v>19274.175885108118</v>
      </c>
      <c r="CF70" s="205">
        <f t="shared" si="102"/>
        <v>19444.005185108119</v>
      </c>
      <c r="CG70" s="205">
        <f t="shared" si="102"/>
        <v>19613.834485108116</v>
      </c>
      <c r="CH70" s="205">
        <f t="shared" si="102"/>
        <v>19783.663785108118</v>
      </c>
      <c r="CI70" s="205">
        <f t="shared" si="102"/>
        <v>19953.493085108115</v>
      </c>
      <c r="CJ70" s="205">
        <f t="shared" si="102"/>
        <v>20123.322385108117</v>
      </c>
      <c r="CK70" s="205">
        <f t="shared" si="102"/>
        <v>20293.151685108118</v>
      </c>
      <c r="CL70" s="205">
        <f t="shared" si="102"/>
        <v>20462.980985108115</v>
      </c>
      <c r="CM70" s="205">
        <f t="shared" si="102"/>
        <v>20632.810285108117</v>
      </c>
      <c r="CN70" s="205">
        <f t="shared" si="102"/>
        <v>20802.639585108118</v>
      </c>
      <c r="CO70" s="205">
        <f t="shared" si="102"/>
        <v>20972.468885108116</v>
      </c>
      <c r="CP70" s="205">
        <f t="shared" si="102"/>
        <v>21142.298185108117</v>
      </c>
      <c r="CQ70" s="205">
        <f t="shared" si="102"/>
        <v>21312.127485108114</v>
      </c>
      <c r="CR70" s="205">
        <f t="shared" si="102"/>
        <v>21481.956785108116</v>
      </c>
      <c r="CS70" s="205">
        <f t="shared" si="102"/>
        <v>21651.786085108113</v>
      </c>
      <c r="CT70" s="205">
        <f t="shared" si="102"/>
        <v>21821.615385108114</v>
      </c>
      <c r="CU70" s="205">
        <f t="shared" si="102"/>
        <v>21991.444685108116</v>
      </c>
      <c r="CV70" s="205">
        <f t="shared" si="102"/>
        <v>22161.273985108113</v>
      </c>
      <c r="CW70" s="205">
        <f t="shared" si="102"/>
        <v>22331.103285108115</v>
      </c>
      <c r="CX70" s="205">
        <f t="shared" si="102"/>
        <v>22500.932585108116</v>
      </c>
      <c r="CY70" s="205">
        <f t="shared" si="102"/>
        <v>22670.761885108113</v>
      </c>
      <c r="CZ70" s="205">
        <f t="shared" si="102"/>
        <v>22840.591185108111</v>
      </c>
      <c r="DA70" s="205">
        <f t="shared" si="102"/>
        <v>23010.420485108112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3594.2794842762996</v>
      </c>
      <c r="G71" s="205">
        <f t="shared" si="103"/>
        <v>3594.2794842762996</v>
      </c>
      <c r="H71" s="205">
        <f t="shared" si="103"/>
        <v>3594.2794842762996</v>
      </c>
      <c r="I71" s="205">
        <f t="shared" si="103"/>
        <v>3594.2794842762996</v>
      </c>
      <c r="J71" s="205">
        <f t="shared" si="103"/>
        <v>3594.2794842762996</v>
      </c>
      <c r="K71" s="205">
        <f t="shared" si="103"/>
        <v>3594.2794842762996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3594.2794842762996</v>
      </c>
      <c r="M71" s="205">
        <f t="shared" si="103"/>
        <v>3594.2794842762996</v>
      </c>
      <c r="N71" s="205">
        <f t="shared" si="103"/>
        <v>3594.2794842762996</v>
      </c>
      <c r="O71" s="205">
        <f t="shared" si="103"/>
        <v>3594.2794842762996</v>
      </c>
      <c r="P71" s="205">
        <f t="shared" si="103"/>
        <v>3594.2794842762996</v>
      </c>
      <c r="Q71" s="205">
        <f t="shared" si="103"/>
        <v>3594.2794842762996</v>
      </c>
      <c r="R71" s="205">
        <f t="shared" si="103"/>
        <v>3594.2794842762996</v>
      </c>
      <c r="S71" s="205">
        <f t="shared" si="103"/>
        <v>3594.2794842762996</v>
      </c>
      <c r="T71" s="205">
        <f t="shared" si="103"/>
        <v>3594.2794842762996</v>
      </c>
      <c r="U71" s="205">
        <f t="shared" si="103"/>
        <v>3594.2794842762996</v>
      </c>
      <c r="V71" s="205">
        <f t="shared" si="103"/>
        <v>3594.2794842762996</v>
      </c>
      <c r="W71" s="205">
        <f t="shared" si="103"/>
        <v>3594.2794842762996</v>
      </c>
      <c r="X71" s="205">
        <f t="shared" si="103"/>
        <v>3594.2794842762996</v>
      </c>
      <c r="Y71" s="205">
        <f t="shared" si="103"/>
        <v>3594.2794842762996</v>
      </c>
      <c r="Z71" s="205">
        <f t="shared" si="103"/>
        <v>3594.2794842762996</v>
      </c>
      <c r="AA71" s="205">
        <f t="shared" si="103"/>
        <v>3594.2794842762996</v>
      </c>
      <c r="AB71" s="205">
        <f t="shared" si="103"/>
        <v>3594.2794842762996</v>
      </c>
      <c r="AC71" s="205">
        <f t="shared" si="103"/>
        <v>3594.2794842762996</v>
      </c>
      <c r="AD71" s="205">
        <f t="shared" si="103"/>
        <v>3594.2794842762996</v>
      </c>
      <c r="AE71" s="205">
        <f t="shared" si="103"/>
        <v>3630.9558055444249</v>
      </c>
      <c r="AF71" s="205">
        <f t="shared" si="103"/>
        <v>3704.308448080676</v>
      </c>
      <c r="AG71" s="205">
        <f t="shared" si="103"/>
        <v>3777.6610906169271</v>
      </c>
      <c r="AH71" s="205">
        <f t="shared" si="103"/>
        <v>3851.0137331531782</v>
      </c>
      <c r="AI71" s="205">
        <f t="shared" si="103"/>
        <v>3924.3663756894293</v>
      </c>
      <c r="AJ71" s="205">
        <f t="shared" si="103"/>
        <v>3997.71901822568</v>
      </c>
      <c r="AK71" s="205">
        <f t="shared" si="103"/>
        <v>4071.0716607619311</v>
      </c>
      <c r="AL71" s="205">
        <f t="shared" si="103"/>
        <v>4144.4243032981822</v>
      </c>
      <c r="AM71" s="205">
        <f t="shared" si="103"/>
        <v>4217.7769458344337</v>
      </c>
      <c r="AN71" s="205">
        <f t="shared" si="103"/>
        <v>4291.1295883706844</v>
      </c>
      <c r="AO71" s="205">
        <f t="shared" si="103"/>
        <v>4364.482230906935</v>
      </c>
      <c r="AP71" s="205">
        <f t="shared" si="103"/>
        <v>4437.8348734431866</v>
      </c>
      <c r="AQ71" s="205">
        <f t="shared" si="103"/>
        <v>4511.1875159794372</v>
      </c>
      <c r="AR71" s="205">
        <f t="shared" si="103"/>
        <v>4584.5401585156887</v>
      </c>
      <c r="AS71" s="205">
        <f t="shared" si="103"/>
        <v>4657.8928010519394</v>
      </c>
      <c r="AT71" s="205">
        <f t="shared" si="103"/>
        <v>4731.24544358819</v>
      </c>
      <c r="AU71" s="205">
        <f t="shared" si="103"/>
        <v>4804.5980861244416</v>
      </c>
      <c r="AV71" s="205">
        <f t="shared" si="103"/>
        <v>4877.9507286606922</v>
      </c>
      <c r="AW71" s="205">
        <f t="shared" si="103"/>
        <v>4951.3033711969438</v>
      </c>
      <c r="AX71" s="205">
        <f t="shared" si="103"/>
        <v>5024.6560137331944</v>
      </c>
      <c r="AY71" s="205">
        <f t="shared" si="103"/>
        <v>5098.0086562694451</v>
      </c>
      <c r="AZ71" s="205">
        <f t="shared" si="103"/>
        <v>5171.3612988056966</v>
      </c>
      <c r="BA71" s="205">
        <f t="shared" si="103"/>
        <v>5244.7139413419472</v>
      </c>
      <c r="BB71" s="205">
        <f t="shared" si="103"/>
        <v>5318.0665838781988</v>
      </c>
      <c r="BC71" s="205">
        <f t="shared" si="103"/>
        <v>5391.4192264144494</v>
      </c>
      <c r="BD71" s="205">
        <f t="shared" si="103"/>
        <v>64674.187416973393</v>
      </c>
      <c r="BE71" s="205">
        <f t="shared" si="103"/>
        <v>64651.344116973392</v>
      </c>
      <c r="BF71" s="205">
        <f t="shared" si="103"/>
        <v>64628.500816973392</v>
      </c>
      <c r="BG71" s="205">
        <f t="shared" si="103"/>
        <v>64605.657516973391</v>
      </c>
      <c r="BH71" s="205">
        <f t="shared" si="103"/>
        <v>64582.814216973391</v>
      </c>
      <c r="BI71" s="205">
        <f t="shared" si="103"/>
        <v>64559.970916973391</v>
      </c>
      <c r="BJ71" s="205">
        <f t="shared" si="103"/>
        <v>64537.12761697339</v>
      </c>
      <c r="BK71" s="205">
        <f t="shared" si="103"/>
        <v>64514.284316973397</v>
      </c>
      <c r="BL71" s="205">
        <f t="shared" si="103"/>
        <v>64491.441016973396</v>
      </c>
      <c r="BM71" s="205">
        <f t="shared" si="103"/>
        <v>64468.597716973396</v>
      </c>
      <c r="BN71" s="205">
        <f t="shared" si="103"/>
        <v>64445.754416973396</v>
      </c>
      <c r="BO71" s="205">
        <f t="shared" si="103"/>
        <v>64422.911116973395</v>
      </c>
      <c r="BP71" s="205">
        <f t="shared" si="103"/>
        <v>64400.067816973395</v>
      </c>
      <c r="BQ71" s="205">
        <f t="shared" si="103"/>
        <v>64377.224516973394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64354.381216973394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64331.537916973393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64308.694616973393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64285.851316973392</v>
      </c>
      <c r="BV71" s="205">
        <f t="shared" si="104"/>
        <v>64263.008016973392</v>
      </c>
      <c r="BW71" s="205">
        <f t="shared" si="104"/>
        <v>64240.164716973391</v>
      </c>
      <c r="BX71" s="205">
        <f t="shared" si="104"/>
        <v>64217.321416973391</v>
      </c>
      <c r="BY71" s="205">
        <f t="shared" si="104"/>
        <v>64194.478116973391</v>
      </c>
      <c r="BZ71" s="205">
        <f t="shared" si="104"/>
        <v>64171.63481697339</v>
      </c>
      <c r="CA71" s="205">
        <f t="shared" si="104"/>
        <v>64148.79151697339</v>
      </c>
      <c r="CB71" s="205">
        <f t="shared" si="104"/>
        <v>64125.948216973396</v>
      </c>
      <c r="CC71" s="205">
        <f t="shared" si="104"/>
        <v>64103.104916973396</v>
      </c>
      <c r="CD71" s="205">
        <f t="shared" si="104"/>
        <v>64080.261616973396</v>
      </c>
      <c r="CE71" s="205">
        <f t="shared" si="104"/>
        <v>64057.418316973395</v>
      </c>
      <c r="CF71" s="205">
        <f t="shared" si="104"/>
        <v>64034.575016973395</v>
      </c>
      <c r="CG71" s="205">
        <f t="shared" si="104"/>
        <v>64011.731716973394</v>
      </c>
      <c r="CH71" s="205">
        <f t="shared" si="104"/>
        <v>63988.888416973394</v>
      </c>
      <c r="CI71" s="205">
        <f t="shared" si="104"/>
        <v>63966.045116973393</v>
      </c>
      <c r="CJ71" s="205">
        <f t="shared" si="104"/>
        <v>63943.201816973393</v>
      </c>
      <c r="CK71" s="205">
        <f t="shared" si="104"/>
        <v>63920.358516973392</v>
      </c>
      <c r="CL71" s="205">
        <f t="shared" si="104"/>
        <v>63897.515216973392</v>
      </c>
      <c r="CM71" s="205">
        <f t="shared" si="104"/>
        <v>63874.671916973391</v>
      </c>
      <c r="CN71" s="205">
        <f t="shared" si="104"/>
        <v>63851.828616973391</v>
      </c>
      <c r="CO71" s="205">
        <f t="shared" si="104"/>
        <v>63828.985316973391</v>
      </c>
      <c r="CP71" s="205">
        <f t="shared" si="104"/>
        <v>63806.14201697339</v>
      </c>
      <c r="CQ71" s="205">
        <f t="shared" si="104"/>
        <v>63783.298716973397</v>
      </c>
      <c r="CR71" s="205">
        <f t="shared" si="104"/>
        <v>63760.455416973396</v>
      </c>
      <c r="CS71" s="205">
        <f t="shared" si="104"/>
        <v>63737.612116973396</v>
      </c>
      <c r="CT71" s="205">
        <f t="shared" si="104"/>
        <v>63714.768816973396</v>
      </c>
      <c r="CU71" s="205">
        <f t="shared" si="104"/>
        <v>63691.925516973395</v>
      </c>
      <c r="CV71" s="205">
        <f t="shared" si="104"/>
        <v>63669.082216973395</v>
      </c>
      <c r="CW71" s="205">
        <f t="shared" si="104"/>
        <v>63646.238916973394</v>
      </c>
      <c r="CX71" s="205">
        <f t="shared" si="104"/>
        <v>63623.395616973394</v>
      </c>
      <c r="CY71" s="205">
        <f t="shared" si="104"/>
        <v>63600.552316973393</v>
      </c>
      <c r="CZ71" s="205">
        <f t="shared" si="104"/>
        <v>63577.709016973393</v>
      </c>
      <c r="DA71" s="205">
        <f t="shared" si="104"/>
        <v>63554.865716973392</v>
      </c>
    </row>
    <row r="72" spans="1:105" s="205" customFormat="1">
      <c r="A72" s="205" t="str">
        <f>Income!A88</f>
        <v>TOTAL</v>
      </c>
      <c r="F72" s="205">
        <f>SUM(F59:F71)</f>
        <v>52984.388948260399</v>
      </c>
      <c r="G72" s="205">
        <f t="shared" ref="G72:BR72" si="105">SUM(G59:G71)</f>
        <v>52984.388948260399</v>
      </c>
      <c r="H72" s="205">
        <f t="shared" si="105"/>
        <v>52984.388948260399</v>
      </c>
      <c r="I72" s="205">
        <f t="shared" si="105"/>
        <v>52984.388948260399</v>
      </c>
      <c r="J72" s="205">
        <f t="shared" si="105"/>
        <v>52984.388948260399</v>
      </c>
      <c r="K72" s="205">
        <f t="shared" si="105"/>
        <v>52984.388948260399</v>
      </c>
      <c r="L72" s="205">
        <f t="shared" si="105"/>
        <v>52984.388948260399</v>
      </c>
      <c r="M72" s="205">
        <f t="shared" si="105"/>
        <v>52984.388948260399</v>
      </c>
      <c r="N72" s="205">
        <f t="shared" si="105"/>
        <v>52984.388948260399</v>
      </c>
      <c r="O72" s="205">
        <f t="shared" si="105"/>
        <v>52984.388948260399</v>
      </c>
      <c r="P72" s="205">
        <f t="shared" si="105"/>
        <v>52984.388948260399</v>
      </c>
      <c r="Q72" s="205">
        <f t="shared" si="105"/>
        <v>52984.388948260399</v>
      </c>
      <c r="R72" s="205">
        <f t="shared" si="105"/>
        <v>52984.388948260399</v>
      </c>
      <c r="S72" s="205">
        <f t="shared" si="105"/>
        <v>52984.388948260399</v>
      </c>
      <c r="T72" s="205">
        <f t="shared" si="105"/>
        <v>52984.388948260399</v>
      </c>
      <c r="U72" s="205">
        <f t="shared" si="105"/>
        <v>52984.388948260399</v>
      </c>
      <c r="V72" s="205">
        <f t="shared" si="105"/>
        <v>52984.388948260399</v>
      </c>
      <c r="W72" s="205">
        <f t="shared" si="105"/>
        <v>52984.388948260399</v>
      </c>
      <c r="X72" s="205">
        <f t="shared" si="105"/>
        <v>52984.388948260399</v>
      </c>
      <c r="Y72" s="205">
        <f t="shared" si="105"/>
        <v>52984.388948260399</v>
      </c>
      <c r="Z72" s="205">
        <f t="shared" si="105"/>
        <v>52984.388948260399</v>
      </c>
      <c r="AA72" s="205">
        <f t="shared" si="105"/>
        <v>52984.388948260399</v>
      </c>
      <c r="AB72" s="205">
        <f t="shared" si="105"/>
        <v>52984.388948260399</v>
      </c>
      <c r="AC72" s="205">
        <f t="shared" si="105"/>
        <v>52984.388948260399</v>
      </c>
      <c r="AD72" s="205">
        <f t="shared" si="105"/>
        <v>52984.388948260399</v>
      </c>
      <c r="AE72" s="205">
        <f t="shared" si="105"/>
        <v>53339.808603788377</v>
      </c>
      <c r="AF72" s="205">
        <f t="shared" si="105"/>
        <v>54050.647914844325</v>
      </c>
      <c r="AG72" s="205">
        <f t="shared" si="105"/>
        <v>54761.487225900266</v>
      </c>
      <c r="AH72" s="205">
        <f t="shared" si="105"/>
        <v>55472.326536956207</v>
      </c>
      <c r="AI72" s="205">
        <f t="shared" si="105"/>
        <v>56183.165848012148</v>
      </c>
      <c r="AJ72" s="205">
        <f t="shared" si="105"/>
        <v>56894.005159068089</v>
      </c>
      <c r="AK72" s="205">
        <f t="shared" si="105"/>
        <v>57604.84447012403</v>
      </c>
      <c r="AL72" s="205">
        <f t="shared" si="105"/>
        <v>58315.683781179978</v>
      </c>
      <c r="AM72" s="205">
        <f t="shared" si="105"/>
        <v>59026.523092235926</v>
      </c>
      <c r="AN72" s="205">
        <f t="shared" si="105"/>
        <v>59737.362403291867</v>
      </c>
      <c r="AO72" s="205">
        <f t="shared" si="105"/>
        <v>60448.201714347808</v>
      </c>
      <c r="AP72" s="205">
        <f t="shared" si="105"/>
        <v>61159.041025403749</v>
      </c>
      <c r="AQ72" s="205">
        <f t="shared" si="105"/>
        <v>61869.88033645969</v>
      </c>
      <c r="AR72" s="205">
        <f t="shared" si="105"/>
        <v>62580.719647515638</v>
      </c>
      <c r="AS72" s="205">
        <f t="shared" si="105"/>
        <v>63291.558958571579</v>
      </c>
      <c r="AT72" s="205">
        <f t="shared" si="105"/>
        <v>64002.39826962752</v>
      </c>
      <c r="AU72" s="205">
        <f t="shared" si="105"/>
        <v>64713.237580683468</v>
      </c>
      <c r="AV72" s="205">
        <f t="shared" si="105"/>
        <v>65424.076891739409</v>
      </c>
      <c r="AW72" s="205">
        <f t="shared" si="105"/>
        <v>66134.916202795357</v>
      </c>
      <c r="AX72" s="205">
        <f t="shared" si="105"/>
        <v>66845.755513851298</v>
      </c>
      <c r="AY72" s="205">
        <f t="shared" si="105"/>
        <v>67556.594824907239</v>
      </c>
      <c r="AZ72" s="205">
        <f t="shared" si="105"/>
        <v>68267.43413596318</v>
      </c>
      <c r="BA72" s="205">
        <f t="shared" si="105"/>
        <v>68978.273447019135</v>
      </c>
      <c r="BB72" s="205">
        <f t="shared" si="105"/>
        <v>69689.112758075062</v>
      </c>
      <c r="BC72" s="205">
        <f t="shared" si="105"/>
        <v>70399.952069131017</v>
      </c>
      <c r="BD72" s="205">
        <f t="shared" si="105"/>
        <v>552502.51512793789</v>
      </c>
      <c r="BE72" s="205">
        <f t="shared" si="105"/>
        <v>557771.39892793784</v>
      </c>
      <c r="BF72" s="205">
        <f t="shared" si="105"/>
        <v>563040.28272793791</v>
      </c>
      <c r="BG72" s="205">
        <f t="shared" si="105"/>
        <v>568309.16652793798</v>
      </c>
      <c r="BH72" s="205">
        <f t="shared" si="105"/>
        <v>573578.05032793782</v>
      </c>
      <c r="BI72" s="205">
        <f t="shared" si="105"/>
        <v>578846.93412793789</v>
      </c>
      <c r="BJ72" s="205">
        <f t="shared" si="105"/>
        <v>584115.81792793784</v>
      </c>
      <c r="BK72" s="205">
        <f t="shared" si="105"/>
        <v>589384.70172793791</v>
      </c>
      <c r="BL72" s="205">
        <f t="shared" si="105"/>
        <v>594653.58552793786</v>
      </c>
      <c r="BM72" s="205">
        <f t="shared" si="105"/>
        <v>599922.46932793793</v>
      </c>
      <c r="BN72" s="205">
        <f t="shared" si="105"/>
        <v>605191.35312793788</v>
      </c>
      <c r="BO72" s="205">
        <f t="shared" si="105"/>
        <v>610460.23692793783</v>
      </c>
      <c r="BP72" s="205">
        <f t="shared" si="105"/>
        <v>615729.1207279379</v>
      </c>
      <c r="BQ72" s="205">
        <f t="shared" si="105"/>
        <v>620998.00452793774</v>
      </c>
      <c r="BR72" s="205">
        <f t="shared" si="105"/>
        <v>626266.88832793804</v>
      </c>
      <c r="BS72" s="205">
        <f t="shared" ref="BS72:DA72" si="106">SUM(BS59:BS71)</f>
        <v>631535.77212793787</v>
      </c>
      <c r="BT72" s="205">
        <f t="shared" si="106"/>
        <v>636804.65592793794</v>
      </c>
      <c r="BU72" s="205">
        <f t="shared" si="106"/>
        <v>642073.5397279379</v>
      </c>
      <c r="BV72" s="205">
        <f t="shared" si="106"/>
        <v>647342.42352793785</v>
      </c>
      <c r="BW72" s="205">
        <f t="shared" si="106"/>
        <v>652611.30732793792</v>
      </c>
      <c r="BX72" s="205">
        <f t="shared" si="106"/>
        <v>657880.19112793787</v>
      </c>
      <c r="BY72" s="205">
        <f t="shared" si="106"/>
        <v>663149.07492793805</v>
      </c>
      <c r="BZ72" s="205">
        <f t="shared" si="106"/>
        <v>668417.95872793789</v>
      </c>
      <c r="CA72" s="205">
        <f t="shared" si="106"/>
        <v>673686.84252793784</v>
      </c>
      <c r="CB72" s="205">
        <f t="shared" si="106"/>
        <v>678955.72632793803</v>
      </c>
      <c r="CC72" s="205">
        <f t="shared" si="106"/>
        <v>684224.61012793798</v>
      </c>
      <c r="CD72" s="205">
        <f t="shared" si="106"/>
        <v>689493.49392793793</v>
      </c>
      <c r="CE72" s="205">
        <f t="shared" si="106"/>
        <v>694762.37772793777</v>
      </c>
      <c r="CF72" s="205">
        <f t="shared" si="106"/>
        <v>700031.26152793795</v>
      </c>
      <c r="CG72" s="205">
        <f t="shared" si="106"/>
        <v>705300.14532793791</v>
      </c>
      <c r="CH72" s="205">
        <f t="shared" si="106"/>
        <v>710569.02912793786</v>
      </c>
      <c r="CI72" s="205">
        <f t="shared" si="106"/>
        <v>715837.91292793793</v>
      </c>
      <c r="CJ72" s="205">
        <f t="shared" si="106"/>
        <v>721106.796727938</v>
      </c>
      <c r="CK72" s="205">
        <f t="shared" si="106"/>
        <v>726375.68052793795</v>
      </c>
      <c r="CL72" s="205">
        <f t="shared" si="106"/>
        <v>731644.56432793778</v>
      </c>
      <c r="CM72" s="205">
        <f t="shared" si="106"/>
        <v>736913.44812793809</v>
      </c>
      <c r="CN72" s="205">
        <f t="shared" si="106"/>
        <v>742182.33192793792</v>
      </c>
      <c r="CO72" s="205">
        <f t="shared" si="106"/>
        <v>747451.21572793787</v>
      </c>
      <c r="CP72" s="205">
        <f t="shared" si="106"/>
        <v>752720.09952793794</v>
      </c>
      <c r="CQ72" s="205">
        <f t="shared" si="106"/>
        <v>757988.98332793789</v>
      </c>
      <c r="CR72" s="205">
        <f t="shared" si="106"/>
        <v>763257.86712793785</v>
      </c>
      <c r="CS72" s="205">
        <f t="shared" si="106"/>
        <v>768526.7509279378</v>
      </c>
      <c r="CT72" s="205">
        <f t="shared" si="106"/>
        <v>773795.6347279381</v>
      </c>
      <c r="CU72" s="205">
        <f t="shared" si="106"/>
        <v>779064.51852793794</v>
      </c>
      <c r="CV72" s="205">
        <f t="shared" si="106"/>
        <v>784333.40232793789</v>
      </c>
      <c r="CW72" s="205">
        <f t="shared" si="106"/>
        <v>789602.28612793796</v>
      </c>
      <c r="CX72" s="205">
        <f t="shared" si="106"/>
        <v>794871.16992793803</v>
      </c>
      <c r="CY72" s="205">
        <f t="shared" si="106"/>
        <v>800140.05372793786</v>
      </c>
      <c r="CZ72" s="205">
        <f t="shared" si="106"/>
        <v>805408.93752793793</v>
      </c>
      <c r="DA72" s="205">
        <f t="shared" si="106"/>
        <v>810677.82132793812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378846.71618983883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3.5240220000545878E-2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2016-06-02T06:48:05Z</dcterms:modified>
  <cp:category/>
</cp:coreProperties>
</file>