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520" yWindow="3520" windowWidth="22080" windowHeight="12540" activeTab="5"/>
  </bookViews>
  <sheets>
    <sheet name="casual" sheetId="12" r:id="rId1"/>
    <sheet name="seasonal" sheetId="1" r:id="rId2"/>
    <sheet name="permanent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casual!$A$1:$M$132</definedName>
    <definedName name="_xlnm.Print_Area" localSheetId="2">permanent!$A$1:$M$132</definedName>
    <definedName name="_xlnm.Print_Area" localSheetId="3">Rich!$A$1:$M$132</definedName>
    <definedName name="_xlnm.Print_Area" localSheetId="1">seasonal!$A$1:$AK$86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<sst xmlns="http://schemas.openxmlformats.org/spreadsheetml/2006/main" count="788" uniqueCount="143">
  <si>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</si>
  <si>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</si>
  <si>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</si>
  <si>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</si>
  <si>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</si>
  <si>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</si>
  <si>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</si>
  <si>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</si>
  <si>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</si>
  <si>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</si>
  <si>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</si>
  <si>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</si>
  <si>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</si>
  <si>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</si>
  <si>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</si>
  <si>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</si>
  <si>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</si>
  <si>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</si>
  <si>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</si>
  <si>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</si>
  <si>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</si>
  <si>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</si>
  <si>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</si>
  <si>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</si>
  <si>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</si>
  <si>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</si>
  <si>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</si>
  <si>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</si>
  <si>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</si>
  <si>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</si>
  <si>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</si>
  <si>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</si>
  <si>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</si>
  <si>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</si>
  <si>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</si>
  <si>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</si>
  <si>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</si>
  <si>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</si>
  <si>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</si>
  <si>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</si>
  <si>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</si>
  <si>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</si>
  <si>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</si>
  <si>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</si>
  <si>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</si>
  <si>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</si>
  <si>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</si>
  <si>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</si>
  <si>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</si>
  <si>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</si>
  <si>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</si>
  <si>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</si>
  <si>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</si>
  <si>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</si>
  <si>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</si>
  <si>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</si>
  <si>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</si>
  <si>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</si>
  <si>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</si>
  <si>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</si>
  <si>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</si>
  <si>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</si>
  <si>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</si>
  <si>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</si>
  <si>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</si>
  <si>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</si>
  <si>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</si>
  <si>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</si>
  <si>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</si>
  <si>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</si>
  <si>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</si>
  <si>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</si>
  <si>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</si>
  <si>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</si>
  <si>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</si>
  <si>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</si>
  <si>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</si>
  <si>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</si>
  <si>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</si>
  <si>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</si>
  <si>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</si>
  <si>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</si>
  <si>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</si>
  <si>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</si>
  <si>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</si>
  <si>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</si>
  <si>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</si>
  <si>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</si>
  <si>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</si>
  <si>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</si>
  <si>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</si>
  <si>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</si>
  <si>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</si>
  <si>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</si>
  <si>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</si>
  <si>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</si>
  <si>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</si>
  <si>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</si>
  <si>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</si>
  <si>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</si>
  <si>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</si>
  <si>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</si>
  <si>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</si>
  <si>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</si>
  <si>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</si>
  <si>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</si>
  <si>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</si>
  <si>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</si>
  <si>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</si>
  <si>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</si>
  <si>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</si>
  <si>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</si>
  <si>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</si>
  <si>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</si>
  <si>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</si>
  <si>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</si>
  <si>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</si>
  <si>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</si>
  <si>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</si>
  <si>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</si>
  <si>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</si>
  <si>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</si>
  <si>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</si>
  <si>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</si>
  <si>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</si>
  <si>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</si>
  <si>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</si>
  <si>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</si>
  <si>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</si>
  <si>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</si>
  <si>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</si>
  <si>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</si>
  <si>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</si>
  <si>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</si>
  <si>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</si>
  <si>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</si>
  <si>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</si>
  <si>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 c</t>
    </r>
    <r>
      <rPr>
        <sz val="12"/>
        <rFont val="Arial"/>
        <family val="2"/>
      </rPr>
      <t>asuals</t>
    </r>
  </si>
  <si>
    <r>
      <t>Baseline: t</t>
    </r>
    <r>
      <rPr>
        <sz val="12"/>
        <rFont val="Arial"/>
        <family val="2"/>
      </rPr>
      <t>emporary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</si>
  <si>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</si>
  <si>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</si>
  <si>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</si>
  <si>
    <r>
      <t>Baseline: f</t>
    </r>
    <r>
      <rPr>
        <sz val="12"/>
        <rFont val="Arial"/>
        <family val="2"/>
      </rPr>
      <t>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</si>
</sst>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0" xfId="0" applyFont="1" applyAlignment="1"/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8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seasonal!$A$18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seasonal!$A$19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seasonal!$A$20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seasonal!$A$21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seasonal!$A$22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seasonal!$A$27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0.217352143812449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507272"/>
        <c:axId val="2096510568"/>
      </c:barChart>
      <c:catAx>
        <c:axId val="209650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51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51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507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permanent!$A$41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permanent!$A$43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permanent!$A$45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permanent!$A$46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permanent!$A$47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permanent!$A$48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permanent!$A$49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permanent!$A$50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permanent!$A$51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permanent!$A$52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permanent!$A$53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permanent!$A$60</c:f>
              <c:strCache>
                <c:ptCount val="1"/>
              </c:strCache>
            </c:strRef>
          </c:tx>
          <c:invertIfNegative val="0"/>
          <c:val>
            <c:numRef>
              <c:f>permanent!$K$60:$M$60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permanent!$A$61</c:f>
              <c:strCache>
                <c:ptCount val="1"/>
              </c:strCache>
            </c:strRef>
          </c:tx>
          <c:invertIfNegative val="0"/>
          <c:val>
            <c:numRef>
              <c:f>permanent!$K$61:$M$61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permanent!$A$62</c:f>
              <c:strCache>
                <c:ptCount val="1"/>
              </c:strCache>
            </c:strRef>
          </c:tx>
          <c:invertIfNegative val="0"/>
          <c:val>
            <c:numRef>
              <c:f>permanent!$K$62:$M$62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permanent!$A$63</c:f>
              <c:strCache>
                <c:ptCount val="1"/>
              </c:strCache>
            </c:strRef>
          </c:tx>
          <c:invertIfNegative val="0"/>
          <c:val>
            <c:numRef>
              <c:f>permanent!$K$63:$M$63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permanent!$A$64</c:f>
              <c:strCache>
                <c:ptCount val="1"/>
              </c:strCache>
            </c:strRef>
          </c:tx>
          <c:invertIfNegative val="0"/>
          <c:val>
            <c:numRef>
              <c:f>permanent!$K$64:$M$64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413352"/>
        <c:axId val="-2147418408"/>
      </c:barChart>
      <c:catAx>
        <c:axId val="-214741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41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41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41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216808"/>
        <c:axId val="-2139213816"/>
      </c:barChart>
      <c:catAx>
        <c:axId val="-213921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213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21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216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casual!$A$60</c:f>
              <c:strCache>
                <c:ptCount val="1"/>
              </c:strCache>
            </c:strRef>
          </c:tx>
          <c:invertIfNegative val="0"/>
          <c:val>
            <c:numRef>
              <c:f>casual!$K$60:$M$60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casual!$A$61</c:f>
              <c:strCache>
                <c:ptCount val="1"/>
              </c:strCache>
            </c:strRef>
          </c:tx>
          <c:invertIfNegative val="0"/>
          <c:val>
            <c:numRef>
              <c:f>casual!$K$61:$M$61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casual!$A$62</c:f>
              <c:strCache>
                <c:ptCount val="1"/>
              </c:strCache>
            </c:strRef>
          </c:tx>
          <c:invertIfNegative val="0"/>
          <c:val>
            <c:numRef>
              <c:f>casual!$K$62:$M$62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casual!$A$63</c:f>
              <c:strCache>
                <c:ptCount val="1"/>
              </c:strCache>
            </c:strRef>
          </c:tx>
          <c:invertIfNegative val="0"/>
          <c:val>
            <c:numRef>
              <c:f>casual!$K$63:$M$63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casual!$A$64</c:f>
              <c:strCache>
                <c:ptCount val="1"/>
              </c:strCache>
            </c:strRef>
          </c:tx>
          <c:invertIfNegative val="0"/>
          <c:val>
            <c:numRef>
              <c:f>casual!$K$64:$M$64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360552"/>
        <c:axId val="-2139365752"/>
      </c:barChart>
      <c:catAx>
        <c:axId val="-213936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36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36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36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524664"/>
        <c:axId val="-21395339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(Income!$B$90:$D$90,Income!$F$90:$H$90)</c:f>
              <c:numCache>
                <c:formatCode>#,##0</c:formatCode>
                <c:ptCount val="6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  <c:pt idx="4">
                  <c:v>36222.99026691564</c:v>
                </c:pt>
                <c:pt idx="5">
                  <c:v>36222.99026691564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4664"/>
        <c:axId val="-2139533912"/>
      </c:lineChart>
      <c:catAx>
        <c:axId val="-213952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53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3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52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716104"/>
        <c:axId val="-21397127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16104"/>
        <c:axId val="-2139712776"/>
      </c:lineChart>
      <c:catAx>
        <c:axId val="-213971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71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71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716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745192"/>
        <c:axId val="-21397418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45192"/>
        <c:axId val="-2139741848"/>
      </c:lineChart>
      <c:catAx>
        <c:axId val="-2139745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41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741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4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seasonal!$A$71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seasonal!$A$72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seasonal!$A$75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seasonal!$K$75:$M$75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seasonal!$K$74:$M$74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0.122095915676469</c:v>
                </c:pt>
                <c:pt idx="2">
                  <c:v>0.385398830467267</c:v>
                </c:pt>
              </c:numCache>
            </c:numRef>
          </c:val>
        </c:ser>
        <c:ser>
          <c:idx val="4"/>
          <c:order val="6"/>
          <c:tx>
            <c:strRef>
              <c:f>seasonal!$A$77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-0.281411059498998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823528"/>
        <c:axId val="-2139820184"/>
      </c:barChart>
      <c:catAx>
        <c:axId val="-213982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82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82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82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permanent!$A$73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permanent!$A$72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permanent!$K$72:$M$72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permanent!$A$75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permanent!$A$77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923816"/>
        <c:axId val="-2139920456"/>
      </c:barChart>
      <c:catAx>
        <c:axId val="-213992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2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92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23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962168"/>
        <c:axId val="-2139958648"/>
      </c:barChart>
      <c:catAx>
        <c:axId val="-213996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58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95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62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0.295176667263392</c:v>
                </c:pt>
                <c:pt idx="2">
                  <c:v>0.327833493831657</c:v>
                </c:pt>
              </c:numCache>
            </c:numRef>
          </c:val>
        </c:ser>
        <c:ser>
          <c:idx val="5"/>
          <c:order val="2"/>
          <c:tx>
            <c:strRef>
              <c:f>casual!$A$72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0.119433101637747</c:v>
                </c:pt>
                <c:pt idx="2">
                  <c:v>0.327833493831657</c:v>
                </c:pt>
              </c:numCache>
            </c:numRef>
          </c:val>
        </c:ser>
        <c:ser>
          <c:idx val="3"/>
          <c:order val="5"/>
          <c:tx>
            <c:strRef>
              <c:f>casual!$A$75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106280"/>
        <c:axId val="2117596936"/>
      </c:barChart>
      <c:catAx>
        <c:axId val="211710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596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59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106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permanent!$A$18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permanent!$A$19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permanent!$A$20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permanent!$A$21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permanent!$A$22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354248"/>
        <c:axId val="2096349752"/>
      </c:barChart>
      <c:catAx>
        <c:axId val="209635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34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34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354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667944"/>
        <c:axId val="21176712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67944"/>
        <c:axId val="21176712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67944"/>
        <c:axId val="2117671288"/>
      </c:scatterChart>
      <c:catAx>
        <c:axId val="2117667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671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7671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667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348520"/>
        <c:axId val="21173410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48520"/>
        <c:axId val="2117341096"/>
      </c:lineChart>
      <c:catAx>
        <c:axId val="21173485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341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7341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3485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72120"/>
        <c:axId val="21410332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65480"/>
        <c:axId val="2140532744"/>
      </c:scatterChart>
      <c:valAx>
        <c:axId val="21407721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033256"/>
        <c:crosses val="autoZero"/>
        <c:crossBetween val="midCat"/>
      </c:valAx>
      <c:valAx>
        <c:axId val="2141033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772120"/>
        <c:crosses val="autoZero"/>
        <c:crossBetween val="midCat"/>
      </c:valAx>
      <c:valAx>
        <c:axId val="21402654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40532744"/>
        <c:crosses val="autoZero"/>
        <c:crossBetween val="midCat"/>
      </c:valAx>
      <c:valAx>
        <c:axId val="21405327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2654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73048"/>
        <c:axId val="21410650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73048"/>
        <c:axId val="2141065048"/>
      </c:lineChart>
      <c:catAx>
        <c:axId val="214107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065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1065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0730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208856"/>
        <c:axId val="2096212152"/>
      </c:barChart>
      <c:catAx>
        <c:axId val="209620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21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21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20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0.172929105007564</c:v>
                </c:pt>
                <c:pt idx="2" formatCode="0.0%">
                  <c:v>0.474675378118906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489848"/>
        <c:axId val="-2146581272"/>
      </c:barChart>
      <c:catAx>
        <c:axId val="-214648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58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58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489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(seasonal!$AA$6,seasonal!$AC$6,seasonal!$AE$6,seasonal!$AG$6)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(seasonal!$AA$7,seasonal!$AC$7,seasonal!$AE$7,seasonal!$AG$7)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(seasonal!$AA$8,seasonal!$AC$8,seasonal!$AE$8,seasonal!$AG$8)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(seasonal!$AA$9,seasonal!$AC$9,seasonal!$AE$9,seasonal!$AG$9)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(seasonal!$AA$10,seasonal!$AC$10,seasonal!$AE$10,seasonal!$AG$10)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(seasonal!$AA$11,seasonal!$AC$11,seasonal!$AE$11,seasonal!$AG$11)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(seasonal!$AA$12,seasonal!$AC$12,seasonal!$AE$12,seasonal!$AG$12)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(seasonal!$AA$13,seasonal!$AC$13,seasonal!$AE$13,seasonal!$AG$13)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(seasonal!$AA$14,seasonal!$AC$14,seasonal!$AE$14,seasonal!$AG$14)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(seasonal!$AA$15,seasonal!$AC$15,seasonal!$AE$15,seasonal!$AG$15)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(seasonal!$AA$16,seasonal!$AC$16,seasonal!$AE$16,seasonal!$AG$16)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(seasonal!$AA$17,seasonal!$AC$17,seasonal!$AE$17,seasonal!$AG$17)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(seasonal!$AA$28,seasonal!$AC$28,seasonal!$AE$28,seasonal!$AG$28)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(seasonal!$AA$29,seasonal!$AC$29,seasonal!$AE$29,seasonal!$AG$29)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(seasonal!$AA$30,seasonal!$AC$30,seasonal!$AE$30,seasonal!$AG$30)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183368"/>
        <c:axId val="2096198504"/>
      </c:barChart>
      <c:catAx>
        <c:axId val="20961833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198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619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18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(casual!$AA$6,casual!$AC$6,casual!$AE$6,casual!$AG$6)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(casual!$AA$7,casual!$AC$7,casual!$AE$7,casual!$AG$7)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(casual!$AA$8,casual!$AC$8,casual!$AE$8,casual!$AG$8)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(casual!$AA$9,casual!$AC$9,casual!$AE$9,casual!$AG$9)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(casual!$AA$10,casual!$AC$10,casual!$AE$10,casual!$AG$10)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(casual!$AA$11,casual!$AC$11,casual!$AE$11,casual!$AG$11)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(casual!$AA$12,casual!$AC$12,casual!$AE$12,casual!$AG$12)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(casual!$AA$13,casual!$AC$13,casual!$AE$13,casual!$AG$13)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(casual!$AA$14,casual!$AC$14,casual!$AE$14,casual!$AG$14)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(casual!$AA$15,casual!$AC$15,casual!$AE$15,casual!$AG$15)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(casual!$AA$24,casual!$AC$24,casual!$AE$24,casual!$AG$24)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(casual!$AA$25,casual!$AC$25,casual!$AE$25,casual!$AG$25)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(casual!$AA$28,casual!$AC$28,casual!$AE$28,casual!$AG$28)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(casual!$AA$29,casual!$AC$29,casual!$AE$29,casual!$AG$29)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(casual!$AA$30,casual!$AC$30,casual!$AE$30,casual!$AG$30)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582200"/>
        <c:axId val="-2146591576"/>
      </c:barChart>
      <c:catAx>
        <c:axId val="-21465822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591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659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58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(permanent!$AA$6,permanent!$AC$6,permanent!$AE$6,permanent!$AG$6)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(permanent!$AA$7,permanent!$AC$7,permanent!$AE$7,permanent!$AG$7)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(permanent!$AA$8,permanent!$AC$8,permanent!$AE$8,permanent!$AG$8)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(permanent!$AA$9,permanent!$AC$9,permanent!$AE$9,permanent!$AG$9)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(permanent!$AA$10,permanent!$AC$10,permanent!$AE$10,permanent!$AG$10)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(permanent!$AA$11,permanent!$AC$11,permanent!$AE$11,permanent!$AG$11)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(permanent!$AA$12,permanent!$AC$12,permanent!$AE$12,permanent!$AG$12)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(permanent!$AA$13,permanent!$AC$13,permanent!$AE$13,permanent!$AG$13)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(permanent!$AA$14,permanent!$AC$14,permanent!$AE$14,permanent!$AG$14)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(permanent!$AA$15,permanent!$AC$15,permanent!$AE$15,permanent!$AG$15)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(permanent!$AA$16,permanent!$AC$16,permanent!$AE$16,permanent!$AG$16)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(permanent!$AA$17,permanent!$AC$17,permanent!$AE$17,permanent!$AG$17)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(permanent!$AA$28,permanent!$AC$28,permanent!$AE$28,permanent!$AG$28)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(permanent!$AA$29,permanent!$AC$29,permanent!$AE$29,permanent!$AG$29)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(permanent!$AA$30,permanent!$AC$30,permanent!$AE$30,permanent!$AG$30)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761064"/>
        <c:axId val="-2146763384"/>
      </c:barChart>
      <c:catAx>
        <c:axId val="-21467610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763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676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761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936888"/>
        <c:axId val="-2146941240"/>
      </c:barChart>
      <c:catAx>
        <c:axId val="-2146936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941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694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93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seasonal!$A$38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seasonal!$A$40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seasonal!$A$41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seasonal!$A$43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seasonal!$A$44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seasonal!$A$45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seasonal!$A$46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seasonal!$A$47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seasonal!$A$48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seasonal!$A$49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seasonal!$A$50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seasonal!$A$51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seasonal!$A$52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seasonal!$A$53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seasonal!$A$58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seasonal!$A$60</c:f>
              <c:strCache>
                <c:ptCount val="1"/>
              </c:strCache>
            </c:strRef>
          </c:tx>
          <c:invertIfNegative val="0"/>
          <c:val>
            <c:numRef>
              <c:f>seasonal!$K$60:$M$60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seasonal!$A$61</c:f>
              <c:strCache>
                <c:ptCount val="1"/>
              </c:strCache>
            </c:strRef>
          </c:tx>
          <c:invertIfNegative val="0"/>
          <c:val>
            <c:numRef>
              <c:f>seasonal!$K$61:$M$61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seasonal!$A$62</c:f>
              <c:strCache>
                <c:ptCount val="1"/>
              </c:strCache>
            </c:strRef>
          </c:tx>
          <c:invertIfNegative val="0"/>
          <c:val>
            <c:numRef>
              <c:f>seasonal!$K$62:$M$62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seasonal!$A$63</c:f>
              <c:strCache>
                <c:ptCount val="1"/>
              </c:strCache>
            </c:strRef>
          </c:tx>
          <c:invertIfNegative val="0"/>
          <c:val>
            <c:numRef>
              <c:f>seasonal!$K$63:$M$63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seasonal!$A$64</c:f>
              <c:strCache>
                <c:ptCount val="1"/>
              </c:strCache>
            </c:strRef>
          </c:tx>
          <c:invertIfNegative val="0"/>
          <c:val>
            <c:numRef>
              <c:f>seasonal!$K$64:$M$64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326920"/>
        <c:axId val="-2147331032"/>
      </c:barChart>
      <c:catAx>
        <c:axId val="-214732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33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33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32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2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seasonal!Z1</f>
        <v>Apr-Jun</v>
      </c>
      <c r="AA1" s="257"/>
      <c r="AB1" s="256" t="str">
        <f>seasonal!AB1</f>
        <v>Jul-Sep</v>
      </c>
      <c r="AC1" s="257"/>
      <c r="AD1" s="256" t="str">
        <f>seasonal!AD1</f>
        <v>Oct-Dec</v>
      </c>
      <c r="AE1" s="257"/>
      <c r="AF1" s="256" t="str">
        <f>seasonal!AF1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seasonal!Z2</f>
        <v>Q1</v>
      </c>
      <c r="AA2" s="259"/>
      <c r="AB2" s="258" t="str">
        <f>seasonal!AB2</f>
        <v>Q2</v>
      </c>
      <c r="AC2" s="259"/>
      <c r="AD2" s="258" t="str">
        <f>seasonal!AD2</f>
        <v>Q3</v>
      </c>
      <c r="AE2" s="259"/>
      <c r="AF2" s="258" t="str">
        <f>seasonal!AF2</f>
        <v>Q4</v>
      </c>
      <c r="AG2" s="259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16142.547124621035</v>
      </c>
      <c r="S13" s="222">
        <f>IF($B$81=0,0,(SUMIF($N$6:$N$28,$U13,L$6:L$28)+SUMIF($N$91:$N$118,$U13,L$91:L$118))*$I$83*seasonal!$B$81/$B$81)</f>
        <v>5899.65</v>
      </c>
      <c r="T13" s="222">
        <f>IF($B$81=0,0,(SUMIF($N$6:$N$28,$U13,M$6:M$28)+SUMIF($N$91:$N$118,$U13,M$91:M$118))*$I$83*seasonal!$B$81/$B$81)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6378.0524857392611</v>
      </c>
      <c r="S14" s="222">
        <f>IF($B$81=0,0,(SUMIF($N$6:$N$28,$U14,L$6:L$28)+SUMIF($N$91:$N$118,$U14,L$91:L$118))*$I$83*seasonal!$B$81/$B$81)</f>
        <v>2973.5999999999995</v>
      </c>
      <c r="T14" s="222">
        <f>IF($B$81=0,0,(SUMIF($N$6:$N$28,$U14,M$6:M$28)+SUMIF($N$91:$N$118,$U14,M$91:M$118))*$I$83*seasonal!$B$81/$B$81)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seasonal!E16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6833.6276632920653</v>
      </c>
      <c r="S16" s="222">
        <f>IF($B$81=0,0,(SUMIF($N$6:$N$28,$U16,L$6:L$28)+SUMIF($N$91:$N$118,$U16,L$91:L$118))*$I$83*seasonal!$B$81/$B$81)</f>
        <v>4248</v>
      </c>
      <c r="T16" s="222">
        <f>IF($B$81=0,0,(SUMIF($N$6:$N$28,$U16,M$6:M$28)+SUMIF($N$91:$N$118,$U16,M$91:M$118))*$I$83*seasonal!$B$81/$B$81)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seasonal!E17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seasonal!E18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22383.526117780686</v>
      </c>
      <c r="T23" s="179">
        <f>SUM(T7:T22)</f>
        <v>23233.126117780685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seasonal!Z16</f>
        <v>0</v>
      </c>
      <c r="AA24" s="121">
        <f t="shared" si="16"/>
        <v>0</v>
      </c>
      <c r="AB24" s="156">
        <f>seasonal!AB16</f>
        <v>0</v>
      </c>
      <c r="AC24" s="121">
        <f t="shared" si="7"/>
        <v>0</v>
      </c>
      <c r="AD24" s="156">
        <f>seasonal!AD16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seasonal!Z17</f>
        <v>0.29409999999999997</v>
      </c>
      <c r="AA25" s="121">
        <f t="shared" si="16"/>
        <v>0</v>
      </c>
      <c r="AB25" s="156">
        <f>seasonal!AB17</f>
        <v>0.17649999999999999</v>
      </c>
      <c r="AC25" s="121">
        <f t="shared" si="7"/>
        <v>0</v>
      </c>
      <c r="AD25" s="156">
        <f>seasonal!AD17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seasonal!E26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seasonal!Z26</f>
        <v>0.25</v>
      </c>
      <c r="AA26" s="121">
        <f t="shared" si="16"/>
        <v>8.9285714285714288E-2</v>
      </c>
      <c r="AB26" s="156">
        <f>seasonal!AB26</f>
        <v>0.25</v>
      </c>
      <c r="AC26" s="121">
        <f t="shared" si="7"/>
        <v>8.9285714285714288E-2</v>
      </c>
      <c r="AD26" s="156">
        <f>seasonal!AD26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seasonal!Z29</f>
        <v>0.25</v>
      </c>
      <c r="AA29" s="121">
        <f t="shared" si="16"/>
        <v>0.22463677394199716</v>
      </c>
      <c r="AB29" s="156">
        <f>seasonal!AB29</f>
        <v>0.25</v>
      </c>
      <c r="AC29" s="121">
        <f t="shared" si="7"/>
        <v>0.22463677394199716</v>
      </c>
      <c r="AD29" s="156">
        <f>seasonal!AD29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seasonal!E30</f>
        <v>1</v>
      </c>
      <c r="H30" s="96">
        <f>(E30*F$7/F$9)</f>
        <v>1</v>
      </c>
      <c r="I30" s="29">
        <f>IF(E30&gt;=1,I119-I124,MIN(I119-I124,B30*H30))</f>
        <v>0.47467537811890648</v>
      </c>
      <c r="J30" s="231">
        <f>IF(I$32&lt;=1,I30,1-SUM(J6:J29))</f>
        <v>0.47467537811890648</v>
      </c>
      <c r="K30" s="22">
        <f t="shared" si="4"/>
        <v>0.61897901469489414</v>
      </c>
      <c r="L30" s="22">
        <f>IF(L124=L119,0,IF(K30="",0,(L119-L124)/(B119-B124)*K30))</f>
        <v>0.17292910500756392</v>
      </c>
      <c r="M30" s="175">
        <f t="shared" si="6"/>
        <v>0.47467537811890648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4648.0508158016128</v>
      </c>
      <c r="T30" s="234">
        <f t="shared" si="24"/>
        <v>3798.4508158016142</v>
      </c>
      <c r="V30" s="56"/>
      <c r="W30" s="110"/>
      <c r="X30" s="118"/>
      <c r="Y30" s="183">
        <f>M30*4</f>
        <v>1.8987015124756259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0.21140213365338201</v>
      </c>
      <c r="K31" s="22" t="str">
        <f t="shared" si="4"/>
        <v/>
      </c>
      <c r="L31" s="22">
        <f>(1-SUM(L6:L30))</f>
        <v>0.34397049726961093</v>
      </c>
      <c r="M31" s="241">
        <f t="shared" si="6"/>
        <v>0.21140213365338201</v>
      </c>
      <c r="N31" s="167">
        <f>M31*I83</f>
        <v>3798.4508158016133</v>
      </c>
      <c r="P31" s="22"/>
      <c r="Q31" s="238" t="s">
        <v>134</v>
      </c>
      <c r="R31" s="234">
        <f t="shared" si="24"/>
        <v>0</v>
      </c>
      <c r="S31" s="234">
        <f t="shared" si="24"/>
        <v>13839.464149134943</v>
      </c>
      <c r="T31" s="234">
        <f>IF(T25&gt;T$23,T25-T$23,0)</f>
        <v>12989.864149134944</v>
      </c>
      <c r="V31" s="56"/>
      <c r="W31" s="129" t="s">
        <v>84</v>
      </c>
      <c r="X31" s="130"/>
      <c r="Y31" s="121">
        <f>M31*4</f>
        <v>0.84560853461352803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0.78859786634661799</v>
      </c>
      <c r="J32" s="17"/>
      <c r="L32" s="22">
        <f>SUM(L6:L30)</f>
        <v>0.65602950273038907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30208.424149134949</v>
      </c>
      <c r="T32" s="234">
        <f t="shared" si="24"/>
        <v>29358.824149134951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4.9591491698353707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IF(seasonal!A37=0,"",seasonal!A37)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IF(seasonal!A38=0,"",seasonal!A38)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IF(seasonal!A39=0,"",seasonal!A39)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IF(seasonal!A40=0,"",seasonal!A40)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IF(seasonal!A41=0,"",seasonal!A41)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IF(seasonal!A42=0,"",seasonal!A42)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seasonal!Z42</f>
        <v>0.25</v>
      </c>
      <c r="AA42" s="147">
        <f t="shared" si="40"/>
        <v>0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IF(seasonal!A43=0,"",seasonal!A43)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6372</v>
      </c>
      <c r="J43" s="38">
        <f t="shared" si="32"/>
        <v>6372</v>
      </c>
      <c r="K43" s="40">
        <f t="shared" si="33"/>
        <v>0.20756457564575645</v>
      </c>
      <c r="L43" s="22">
        <f t="shared" si="34"/>
        <v>0.24492619926199261</v>
      </c>
      <c r="M43" s="24">
        <f t="shared" si="35"/>
        <v>0.24492619926199263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1593</v>
      </c>
      <c r="AB43" s="156">
        <f>seasonal!AB43</f>
        <v>0.25</v>
      </c>
      <c r="AC43" s="147">
        <f t="shared" si="41"/>
        <v>1593</v>
      </c>
      <c r="AD43" s="156">
        <f>seasonal!AD43</f>
        <v>0.25</v>
      </c>
      <c r="AE43" s="147">
        <f t="shared" si="42"/>
        <v>1593</v>
      </c>
      <c r="AF43" s="122">
        <f t="shared" si="29"/>
        <v>0.25</v>
      </c>
      <c r="AG43" s="147">
        <f t="shared" si="36"/>
        <v>1593</v>
      </c>
      <c r="AH43" s="123">
        <f t="shared" si="37"/>
        <v>1</v>
      </c>
      <c r="AI43" s="112">
        <f t="shared" si="37"/>
        <v>6372</v>
      </c>
      <c r="AJ43" s="148">
        <f t="shared" si="38"/>
        <v>3186</v>
      </c>
      <c r="AK43" s="147">
        <f t="shared" si="39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IF(seasonal!A44=0,"",seasonal!A44)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321.5</v>
      </c>
      <c r="AB44" s="156">
        <f>seasonal!AB44</f>
        <v>0.25</v>
      </c>
      <c r="AC44" s="147">
        <f t="shared" si="41"/>
        <v>321.5</v>
      </c>
      <c r="AD44" s="156">
        <f>seasonal!AD44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IF(seasonal!A45=0,"",seasonal!A45)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IF(seasonal!A46=0,"",seasonal!A46)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IF(seasonal!A47=0,"",seasonal!A47)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IF(seasonal!A48=0,"",seasonal!A48)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IF(seasonal!A49=0,"",seasonal!A49)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IF(seasonal!A50=0,"",seasonal!A50)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IF(seasonal!A51=0,"",seasonal!A51)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IF(seasonal!A52=0,"",seasonal!A52)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IF(seasonal!A53=0,"",seasonal!A53)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IF(seasonal!A54=0,"",seasonal!A54)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IF(seasonal!A55=0,"",seasonal!A55)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IF(seasonal!A56=0,"",seasonal!A56)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IF(seasonal!A57=0,"",seasonal!A57)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IF(seasonal!A58=0,"",seasonal!A58)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IF(seasonal!A59=0,"",seasonal!A59)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IF(seasonal!A60=0,"",seasonal!A60)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IF(seasonal!A61=0,"",seasonal!A61)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IF(seasonal!A62=0,"",seasonal!A62)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IF(seasonal!A63=0,"",seasonal!A63)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IF(seasonal!A64=0,"",seasonal!A64)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21628.85</v>
      </c>
      <c r="J65" s="39">
        <f>SUM(J37:J64)</f>
        <v>21628.85</v>
      </c>
      <c r="K65" s="40">
        <f>SUM(K37:K64)</f>
        <v>1</v>
      </c>
      <c r="L65" s="22">
        <f>SUM(L37:L64)</f>
        <v>0.79871040897908974</v>
      </c>
      <c r="M65" s="24">
        <f>SUM(M37:M64)</f>
        <v>0.83136723554735559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3274.9834561189014</v>
      </c>
      <c r="AB70" s="156">
        <f>seasonal!AB70</f>
        <v>0.25</v>
      </c>
      <c r="AC70" s="147">
        <f>$J70*AB70</f>
        <v>3274.9834561189014</v>
      </c>
      <c r="AD70" s="156">
        <f>seasonal!AD70</f>
        <v>0.25</v>
      </c>
      <c r="AE70" s="147">
        <f>$J70*AD70</f>
        <v>3274.9834561189014</v>
      </c>
      <c r="AF70" s="156">
        <f>seasonal!AF70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8528.9161755243931</v>
      </c>
      <c r="J71" s="51">
        <f t="shared" si="44"/>
        <v>8528.9161755243931</v>
      </c>
      <c r="K71" s="40">
        <f t="shared" ref="K71:K72" si="47">B71/B$76</f>
        <v>0.29940549405494055</v>
      </c>
      <c r="L71" s="22">
        <f t="shared" si="45"/>
        <v>0.29517666726339159</v>
      </c>
      <c r="M71" s="24">
        <f t="shared" ref="M71:M72" si="48">J71/B$76</f>
        <v>0.32783349383165716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506.8925999999999</v>
      </c>
      <c r="AB73" s="156">
        <f>seasonal!AB73</f>
        <v>0.09</v>
      </c>
      <c r="AC73" s="147">
        <f>$H$73*$B$73*AB73</f>
        <v>506.8925999999999</v>
      </c>
      <c r="AD73" s="156">
        <f>seasonal!AD73</f>
        <v>0.23</v>
      </c>
      <c r="AE73" s="147">
        <f>$H$73*$B$73*AD73</f>
        <v>1295.3922</v>
      </c>
      <c r="AF73" s="156">
        <f>seasonal!AF73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8528.9161755243931</v>
      </c>
      <c r="J74" s="51">
        <f t="shared" si="44"/>
        <v>8528.9161755243931</v>
      </c>
      <c r="K74" s="40">
        <f>B74/B$76</f>
        <v>0.25908877538399006</v>
      </c>
      <c r="L74" s="22">
        <f t="shared" si="45"/>
        <v>0.11943310163774672</v>
      </c>
      <c r="M74" s="24">
        <f>J74/B$76</f>
        <v>0.32783349383165716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21628.85</v>
      </c>
      <c r="J76" s="51">
        <f t="shared" si="44"/>
        <v>21628.85</v>
      </c>
      <c r="K76" s="40">
        <f>SUM(K70:K75)</f>
        <v>1.6348355820508291</v>
      </c>
      <c r="L76" s="22">
        <f>SUM(L70:L75)</f>
        <v>0.91814351061683663</v>
      </c>
      <c r="M76" s="24">
        <f>SUM(M70:M75)</f>
        <v>1.1592007293790125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-0.35329848298482985</v>
      </c>
      <c r="M77" s="24">
        <f>-J77/B$76</f>
        <v>-0.35329848298482985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0.7151515151515152</v>
      </c>
      <c r="I97" s="22">
        <f t="shared" si="54"/>
        <v>0.35463257547934629</v>
      </c>
      <c r="J97" s="24">
        <f t="shared" si="55"/>
        <v>0.35463257547934629</v>
      </c>
      <c r="K97" s="22">
        <f t="shared" si="56"/>
        <v>0.49588453350925538</v>
      </c>
      <c r="L97" s="22">
        <f t="shared" si="57"/>
        <v>0.35463257547934629</v>
      </c>
      <c r="M97" s="228">
        <f t="shared" si="4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1.2037499654985027</v>
      </c>
      <c r="J119" s="24">
        <f>SUM(J91:J118)</f>
        <v>1.2037499654985027</v>
      </c>
      <c r="K119" s="22">
        <f>SUM(K91:K118)</f>
        <v>2.3890614858845902</v>
      </c>
      <c r="L119" s="22">
        <f>SUM(L91:L118)</f>
        <v>1.1564656221012566</v>
      </c>
      <c r="M119" s="57">
        <f t="shared" si="49"/>
        <v>1.2037499654985027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0.47467537811890648</v>
      </c>
      <c r="J125" s="237">
        <f>IF(SUMPRODUCT($B$124:$B125,$H$124:$H125)&lt;J$119,($B125*$H125),IF(SUMPRODUCT($B$124:$B124,$H$124:$H124)&lt;J$119,J$119-SUMPRODUCT($B$124:$B124,$H$124:$H124),0))</f>
        <v>0.47467537811890648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0.4273910347216604</v>
      </c>
      <c r="M125" s="240">
        <f t="shared" si="66"/>
        <v>0.47467537811890648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0.47467537811890648</v>
      </c>
      <c r="J128" s="228">
        <f>(J30)</f>
        <v>0.47467537811890648</v>
      </c>
      <c r="K128" s="29">
        <f>(B128)</f>
        <v>0.61897901469489414</v>
      </c>
      <c r="L128" s="29">
        <f>IF(L124=L119,0,(L119-L124)/(B119-B124)*K128)</f>
        <v>0.17292910500756392</v>
      </c>
      <c r="M128" s="240">
        <f t="shared" si="66"/>
        <v>0.47467537811890648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1.2037499654985027</v>
      </c>
      <c r="J130" s="228">
        <f>(J119)</f>
        <v>1.2037499654985027</v>
      </c>
      <c r="K130" s="29">
        <f>(B130)</f>
        <v>2.3890614858845902</v>
      </c>
      <c r="L130" s="29">
        <f>(L119)</f>
        <v>1.1564656221012566</v>
      </c>
      <c r="M130" s="240">
        <f t="shared" si="66"/>
        <v>1.2037499654985027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79" priority="132" operator="equal">
      <formula>16</formula>
    </cfRule>
    <cfRule type="cellIs" dxfId="378" priority="133" operator="equal">
      <formula>15</formula>
    </cfRule>
    <cfRule type="cellIs" dxfId="377" priority="134" operator="equal">
      <formula>14</formula>
    </cfRule>
    <cfRule type="cellIs" dxfId="376" priority="135" operator="equal">
      <formula>13</formula>
    </cfRule>
    <cfRule type="cellIs" dxfId="375" priority="136" operator="equal">
      <formula>12</formula>
    </cfRule>
    <cfRule type="cellIs" dxfId="374" priority="137" operator="equal">
      <formula>11</formula>
    </cfRule>
    <cfRule type="cellIs" dxfId="373" priority="138" operator="equal">
      <formula>10</formula>
    </cfRule>
    <cfRule type="cellIs" dxfId="372" priority="139" operator="equal">
      <formula>9</formula>
    </cfRule>
    <cfRule type="cellIs" dxfId="371" priority="140" operator="equal">
      <formula>8</formula>
    </cfRule>
    <cfRule type="cellIs" dxfId="370" priority="141" operator="equal">
      <formula>7</formula>
    </cfRule>
    <cfRule type="cellIs" dxfId="369" priority="142" operator="equal">
      <formula>6</formula>
    </cfRule>
    <cfRule type="cellIs" dxfId="368" priority="143" operator="equal">
      <formula>5</formula>
    </cfRule>
    <cfRule type="cellIs" dxfId="367" priority="144" operator="equal">
      <formula>4</formula>
    </cfRule>
    <cfRule type="cellIs" dxfId="366" priority="145" operator="equal">
      <formula>3</formula>
    </cfRule>
    <cfRule type="cellIs" dxfId="365" priority="146" operator="equal">
      <formula>2</formula>
    </cfRule>
    <cfRule type="cellIs" dxfId="364" priority="147" operator="equal">
      <formula>1</formula>
    </cfRule>
  </conditionalFormatting>
  <conditionalFormatting sqref="N29">
    <cfRule type="cellIs" dxfId="363" priority="116" operator="equal">
      <formula>16</formula>
    </cfRule>
    <cfRule type="cellIs" dxfId="362" priority="117" operator="equal">
      <formula>15</formula>
    </cfRule>
    <cfRule type="cellIs" dxfId="361" priority="118" operator="equal">
      <formula>14</formula>
    </cfRule>
    <cfRule type="cellIs" dxfId="360" priority="119" operator="equal">
      <formula>13</formula>
    </cfRule>
    <cfRule type="cellIs" dxfId="359" priority="120" operator="equal">
      <formula>12</formula>
    </cfRule>
    <cfRule type="cellIs" dxfId="358" priority="121" operator="equal">
      <formula>11</formula>
    </cfRule>
    <cfRule type="cellIs" dxfId="357" priority="122" operator="equal">
      <formula>10</formula>
    </cfRule>
    <cfRule type="cellIs" dxfId="356" priority="123" operator="equal">
      <formula>9</formula>
    </cfRule>
    <cfRule type="cellIs" dxfId="355" priority="124" operator="equal">
      <formula>8</formula>
    </cfRule>
    <cfRule type="cellIs" dxfId="354" priority="125" operator="equal">
      <formula>7</formula>
    </cfRule>
    <cfRule type="cellIs" dxfId="353" priority="126" operator="equal">
      <formula>6</formula>
    </cfRule>
    <cfRule type="cellIs" dxfId="352" priority="127" operator="equal">
      <formula>5</formula>
    </cfRule>
    <cfRule type="cellIs" dxfId="351" priority="128" operator="equal">
      <formula>4</formula>
    </cfRule>
    <cfRule type="cellIs" dxfId="350" priority="129" operator="equal">
      <formula>3</formula>
    </cfRule>
    <cfRule type="cellIs" dxfId="349" priority="130" operator="equal">
      <formula>2</formula>
    </cfRule>
    <cfRule type="cellIs" dxfId="348" priority="131" operator="equal">
      <formula>1</formula>
    </cfRule>
  </conditionalFormatting>
  <conditionalFormatting sqref="N119">
    <cfRule type="cellIs" dxfId="347" priority="100" operator="equal">
      <formula>16</formula>
    </cfRule>
    <cfRule type="cellIs" dxfId="346" priority="101" operator="equal">
      <formula>15</formula>
    </cfRule>
    <cfRule type="cellIs" dxfId="345" priority="102" operator="equal">
      <formula>14</formula>
    </cfRule>
    <cfRule type="cellIs" dxfId="344" priority="103" operator="equal">
      <formula>13</formula>
    </cfRule>
    <cfRule type="cellIs" dxfId="343" priority="104" operator="equal">
      <formula>12</formula>
    </cfRule>
    <cfRule type="cellIs" dxfId="342" priority="105" operator="equal">
      <formula>11</formula>
    </cfRule>
    <cfRule type="cellIs" dxfId="341" priority="106" operator="equal">
      <formula>10</formula>
    </cfRule>
    <cfRule type="cellIs" dxfId="340" priority="107" operator="equal">
      <formula>9</formula>
    </cfRule>
    <cfRule type="cellIs" dxfId="339" priority="108" operator="equal">
      <formula>8</formula>
    </cfRule>
    <cfRule type="cellIs" dxfId="338" priority="109" operator="equal">
      <formula>7</formula>
    </cfRule>
    <cfRule type="cellIs" dxfId="337" priority="110" operator="equal">
      <formula>6</formula>
    </cfRule>
    <cfRule type="cellIs" dxfId="336" priority="111" operator="equal">
      <formula>5</formula>
    </cfRule>
    <cfRule type="cellIs" dxfId="335" priority="112" operator="equal">
      <formula>4</formula>
    </cfRule>
    <cfRule type="cellIs" dxfId="334" priority="113" operator="equal">
      <formula>3</formula>
    </cfRule>
    <cfRule type="cellIs" dxfId="333" priority="114" operator="equal">
      <formula>2</formula>
    </cfRule>
    <cfRule type="cellIs" dxfId="332" priority="115" operator="equal">
      <formula>1</formula>
    </cfRule>
  </conditionalFormatting>
  <conditionalFormatting sqref="N27:N28">
    <cfRule type="cellIs" dxfId="331" priority="52" operator="equal">
      <formula>16</formula>
    </cfRule>
    <cfRule type="cellIs" dxfId="330" priority="53" operator="equal">
      <formula>15</formula>
    </cfRule>
    <cfRule type="cellIs" dxfId="329" priority="54" operator="equal">
      <formula>14</formula>
    </cfRule>
    <cfRule type="cellIs" dxfId="328" priority="55" operator="equal">
      <formula>13</formula>
    </cfRule>
    <cfRule type="cellIs" dxfId="327" priority="56" operator="equal">
      <formula>12</formula>
    </cfRule>
    <cfRule type="cellIs" dxfId="326" priority="57" operator="equal">
      <formula>11</formula>
    </cfRule>
    <cfRule type="cellIs" dxfId="325" priority="58" operator="equal">
      <formula>10</formula>
    </cfRule>
    <cfRule type="cellIs" dxfId="324" priority="59" operator="equal">
      <formula>9</formula>
    </cfRule>
    <cfRule type="cellIs" dxfId="323" priority="60" operator="equal">
      <formula>8</formula>
    </cfRule>
    <cfRule type="cellIs" dxfId="322" priority="61" operator="equal">
      <formula>7</formula>
    </cfRule>
    <cfRule type="cellIs" dxfId="321" priority="62" operator="equal">
      <formula>6</formula>
    </cfRule>
    <cfRule type="cellIs" dxfId="320" priority="63" operator="equal">
      <formula>5</formula>
    </cfRule>
    <cfRule type="cellIs" dxfId="319" priority="64" operator="equal">
      <formula>4</formula>
    </cfRule>
    <cfRule type="cellIs" dxfId="318" priority="65" operator="equal">
      <formula>3</formula>
    </cfRule>
    <cfRule type="cellIs" dxfId="317" priority="66" operator="equal">
      <formula>2</formula>
    </cfRule>
    <cfRule type="cellIs" dxfId="316" priority="67" operator="equal">
      <formula>1</formula>
    </cfRule>
  </conditionalFormatting>
  <conditionalFormatting sqref="R31:T31">
    <cfRule type="cellIs" dxfId="315" priority="51" operator="greaterThan">
      <formula>0</formula>
    </cfRule>
  </conditionalFormatting>
  <conditionalFormatting sqref="R32:T32">
    <cfRule type="cellIs" dxfId="314" priority="50" operator="greaterThan">
      <formula>0</formula>
    </cfRule>
  </conditionalFormatting>
  <conditionalFormatting sqref="R30:T30">
    <cfRule type="cellIs" dxfId="313" priority="49" operator="greaterThan">
      <formula>0</formula>
    </cfRule>
  </conditionalFormatting>
  <conditionalFormatting sqref="N6:N26">
    <cfRule type="cellIs" dxfId="312" priority="33" operator="equal">
      <formula>16</formula>
    </cfRule>
    <cfRule type="cellIs" dxfId="311" priority="34" operator="equal">
      <formula>15</formula>
    </cfRule>
    <cfRule type="cellIs" dxfId="310" priority="35" operator="equal">
      <formula>14</formula>
    </cfRule>
    <cfRule type="cellIs" dxfId="309" priority="36" operator="equal">
      <formula>13</formula>
    </cfRule>
    <cfRule type="cellIs" dxfId="308" priority="37" operator="equal">
      <formula>12</formula>
    </cfRule>
    <cfRule type="cellIs" dxfId="307" priority="38" operator="equal">
      <formula>11</formula>
    </cfRule>
    <cfRule type="cellIs" dxfId="306" priority="39" operator="equal">
      <formula>10</formula>
    </cfRule>
    <cfRule type="cellIs" dxfId="305" priority="40" operator="equal">
      <formula>9</formula>
    </cfRule>
    <cfRule type="cellIs" dxfId="304" priority="41" operator="equal">
      <formula>8</formula>
    </cfRule>
    <cfRule type="cellIs" dxfId="303" priority="42" operator="equal">
      <formula>7</formula>
    </cfRule>
    <cfRule type="cellIs" dxfId="302" priority="43" operator="equal">
      <formula>6</formula>
    </cfRule>
    <cfRule type="cellIs" dxfId="301" priority="44" operator="equal">
      <formula>5</formula>
    </cfRule>
    <cfRule type="cellIs" dxfId="300" priority="45" operator="equal">
      <formula>4</formula>
    </cfRule>
    <cfRule type="cellIs" dxfId="299" priority="46" operator="equal">
      <formula>3</formula>
    </cfRule>
    <cfRule type="cellIs" dxfId="298" priority="47" operator="equal">
      <formula>2</formula>
    </cfRule>
    <cfRule type="cellIs" dxfId="297" priority="48" operator="equal">
      <formula>1</formula>
    </cfRule>
  </conditionalFormatting>
  <conditionalFormatting sqref="N91:N104">
    <cfRule type="cellIs" dxfId="296" priority="17" operator="equal">
      <formula>16</formula>
    </cfRule>
    <cfRule type="cellIs" dxfId="295" priority="18" operator="equal">
      <formula>15</formula>
    </cfRule>
    <cfRule type="cellIs" dxfId="294" priority="19" operator="equal">
      <formula>14</formula>
    </cfRule>
    <cfRule type="cellIs" dxfId="293" priority="20" operator="equal">
      <formula>13</formula>
    </cfRule>
    <cfRule type="cellIs" dxfId="292" priority="21" operator="equal">
      <formula>12</formula>
    </cfRule>
    <cfRule type="cellIs" dxfId="291" priority="22" operator="equal">
      <formula>11</formula>
    </cfRule>
    <cfRule type="cellIs" dxfId="290" priority="23" operator="equal">
      <formula>10</formula>
    </cfRule>
    <cfRule type="cellIs" dxfId="289" priority="24" operator="equal">
      <formula>9</formula>
    </cfRule>
    <cfRule type="cellIs" dxfId="288" priority="25" operator="equal">
      <formula>8</formula>
    </cfRule>
    <cfRule type="cellIs" dxfId="287" priority="26" operator="equal">
      <formula>7</formula>
    </cfRule>
    <cfRule type="cellIs" dxfId="286" priority="27" operator="equal">
      <formula>6</formula>
    </cfRule>
    <cfRule type="cellIs" dxfId="285" priority="28" operator="equal">
      <formula>5</formula>
    </cfRule>
    <cfRule type="cellIs" dxfId="284" priority="29" operator="equal">
      <formula>4</formula>
    </cfRule>
    <cfRule type="cellIs" dxfId="283" priority="30" operator="equal">
      <formula>3</formula>
    </cfRule>
    <cfRule type="cellIs" dxfId="282" priority="31" operator="equal">
      <formula>2</formula>
    </cfRule>
    <cfRule type="cellIs" dxfId="281" priority="32" operator="equal">
      <formula>1</formula>
    </cfRule>
  </conditionalFormatting>
  <conditionalFormatting sqref="N105:N118">
    <cfRule type="cellIs" dxfId="280" priority="1" operator="equal">
      <formula>16</formula>
    </cfRule>
    <cfRule type="cellIs" dxfId="279" priority="2" operator="equal">
      <formula>15</formula>
    </cfRule>
    <cfRule type="cellIs" dxfId="278" priority="3" operator="equal">
      <formula>14</formula>
    </cfRule>
    <cfRule type="cellIs" dxfId="277" priority="4" operator="equal">
      <formula>13</formula>
    </cfRule>
    <cfRule type="cellIs" dxfId="276" priority="5" operator="equal">
      <formula>12</formula>
    </cfRule>
    <cfRule type="cellIs" dxfId="275" priority="6" operator="equal">
      <formula>11</formula>
    </cfRule>
    <cfRule type="cellIs" dxfId="274" priority="7" operator="equal">
      <formula>10</formula>
    </cfRule>
    <cfRule type="cellIs" dxfId="273" priority="8" operator="equal">
      <formula>9</formula>
    </cfRule>
    <cfRule type="cellIs" dxfId="272" priority="9" operator="equal">
      <formula>8</formula>
    </cfRule>
    <cfRule type="cellIs" dxfId="271" priority="10" operator="equal">
      <formula>7</formula>
    </cfRule>
    <cfRule type="cellIs" dxfId="270" priority="11" operator="equal">
      <formula>6</formula>
    </cfRule>
    <cfRule type="cellIs" dxfId="269" priority="12" operator="equal">
      <formula>5</formula>
    </cfRule>
    <cfRule type="cellIs" dxfId="268" priority="13" operator="equal">
      <formula>4</formula>
    </cfRule>
    <cfRule type="cellIs" dxfId="267" priority="14" operator="equal">
      <formula>3</formula>
    </cfRule>
    <cfRule type="cellIs" dxfId="266" priority="15" operator="equal">
      <formula>2</formula>
    </cfRule>
    <cfRule type="cellIs" dxfId="265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2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22019.46691505221</v>
      </c>
      <c r="S13" s="222">
        <f>IF($B$81=0,0,(SUMIF($N$6:$N$28,$U13,L$6:L$28)+SUMIF($N$91:$N$118,$U13,L$91:L$118))*$I$83*seasonal!$B$81/$B$81)</f>
        <v>8047.5</v>
      </c>
      <c r="T13" s="222">
        <f>IF($B$81=0,0,(SUMIF($N$6:$N$28,$U13,M$6:M$28)+SUMIF($N$91:$N$118,$U13,M$91:M$118))*$I$83*seasonal!$B$81/$B$81)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9111.5035510560865</v>
      </c>
      <c r="S14" s="222">
        <f>IF($B$81=0,0,(SUMIF($N$6:$N$28,$U14,L$6:L$28)+SUMIF($N$91:$N$118,$U14,L$91:L$118))*$I$83*seasonal!$B$81/$B$81)</f>
        <v>4248</v>
      </c>
      <c r="T14" s="222">
        <f>IF($B$81=0,0,(SUMIF($N$6:$N$28,$U14,M$6:M$28)+SUMIF($N$91:$N$118,$U14,M$91:M$118))*$I$83*seasonal!$B$81/$B$81)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7289.2028408448696</v>
      </c>
      <c r="S17" s="222">
        <f>IF($B$81=0,0,(SUMIF($N$6:$N$28,$U17,L$6:L$28)+SUMIF($N$91:$N$118,$U17,L$91:L$118))*$I$83*seasonal!$B$81/$B$81)</f>
        <v>5664.0000000000009</v>
      </c>
      <c r="T17" s="222">
        <f>IF($B$81=0,0,(SUMIF($N$6:$N$28,$U17,M$6:M$28)+SUMIF($N$91:$N$118,$U17,M$91:M$118))*$I$83*seasonal!$B$81/$B$81)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27221.776117780686</v>
      </c>
      <c r="T23" s="179">
        <f>SUM(T7:T22)</f>
        <v>27221.776117780686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0.69666301499676198</v>
      </c>
      <c r="J30" s="231">
        <f>IF(I$32&lt;=1,I30,1-SUM(J6:J29))</f>
        <v>0.6860775117722886</v>
      </c>
      <c r="K30" s="22">
        <f t="shared" si="4"/>
        <v>0.64832311232876716</v>
      </c>
      <c r="L30" s="22">
        <f>IF(L124=L119,0,IF(K30="",0,(L119-L124)/(B119-B124)*K30))</f>
        <v>0.21735214381244872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0.32209126481590922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50"/>
        <v>0</v>
      </c>
      <c r="S31" s="234">
        <f t="shared" si="50"/>
        <v>9001.2141491349503</v>
      </c>
      <c r="T31" s="234">
        <f>IF(T25&gt;T$23,T25-T$23,0)</f>
        <v>9001.2141491349503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1.0105855032244735</v>
      </c>
      <c r="J32" s="17"/>
      <c r="L32" s="22">
        <f>SUM(L6:L30)</f>
        <v>0.67790873518409078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25370.174149134949</v>
      </c>
      <c r="T32" s="234">
        <f t="shared" si="50"/>
        <v>25370.174149134949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1.48755844668202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9001.2141491349485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6372</v>
      </c>
      <c r="J43" s="38">
        <f t="shared" si="53"/>
        <v>6372</v>
      </c>
      <c r="K43" s="40">
        <f t="shared" si="54"/>
        <v>0.16882386043894204</v>
      </c>
      <c r="L43" s="22">
        <f t="shared" si="55"/>
        <v>0.19921215531795161</v>
      </c>
      <c r="M43" s="24">
        <f t="shared" si="56"/>
        <v>0.19921215531795161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1593</v>
      </c>
      <c r="AB43" s="116">
        <v>0.25</v>
      </c>
      <c r="AC43" s="147">
        <f t="shared" si="65"/>
        <v>1593</v>
      </c>
      <c r="AD43" s="116">
        <v>0.25</v>
      </c>
      <c r="AE43" s="147">
        <f t="shared" si="66"/>
        <v>1593</v>
      </c>
      <c r="AF43" s="122">
        <f t="shared" si="57"/>
        <v>0.25</v>
      </c>
      <c r="AG43" s="147">
        <f t="shared" si="60"/>
        <v>1593</v>
      </c>
      <c r="AH43" s="123">
        <f t="shared" si="61"/>
        <v>1</v>
      </c>
      <c r="AI43" s="112">
        <f t="shared" si="61"/>
        <v>6372</v>
      </c>
      <c r="AJ43" s="148">
        <f t="shared" si="62"/>
        <v>3186</v>
      </c>
      <c r="AK43" s="147">
        <f t="shared" si="63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25617.5</v>
      </c>
      <c r="J65" s="39">
        <f>SUM(J37:J64)</f>
        <v>25617.5</v>
      </c>
      <c r="K65" s="40">
        <f>SUM(K37:K64)</f>
        <v>0.99999999999999989</v>
      </c>
      <c r="L65" s="22">
        <f>SUM(L37:L64)</f>
        <v>0.80089726755455515</v>
      </c>
      <c r="M65" s="24">
        <f>SUM(M37:M64)</f>
        <v>0.80089726755455515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0.24352320807019739</v>
      </c>
      <c r="L71" s="22">
        <f t="shared" si="76"/>
        <v>0.28735738552283296</v>
      </c>
      <c r="M71" s="24">
        <f t="shared" ref="M71:M72" si="79">J71/B$76</f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12517.566175524395</v>
      </c>
      <c r="J74" s="51">
        <f t="shared" si="75"/>
        <v>12327.366991326009</v>
      </c>
      <c r="K74" s="40">
        <f>B74/B$76</f>
        <v>0.22072156568498716</v>
      </c>
      <c r="L74" s="22">
        <f t="shared" si="76"/>
        <v>0.12209591567646898</v>
      </c>
      <c r="M74" s="24">
        <f>J74/B$76</f>
        <v>0.38539883046726719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25617.5</v>
      </c>
      <c r="J76" s="51">
        <f t="shared" si="75"/>
        <v>25617.5</v>
      </c>
      <c r="K76" s="40">
        <f>SUM(K70:K75)</f>
        <v>1.2727264716514877</v>
      </c>
      <c r="L76" s="22">
        <f>SUM(L70:L75)</f>
        <v>0.81900541226275481</v>
      </c>
      <c r="M76" s="24">
        <f>SUM(M70:M75)</f>
        <v>1.082308327053553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9001.2141491349485</v>
      </c>
      <c r="K77" s="40"/>
      <c r="L77" s="22">
        <f>-(L131*G$37*F$9/F$7)/B$130</f>
        <v>-0.28735738552283302</v>
      </c>
      <c r="M77" s="24">
        <f>-J77/B$76</f>
        <v>-0.28141105949899797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0.7151515151515152</v>
      </c>
      <c r="I97" s="22">
        <f t="shared" si="88"/>
        <v>0.35463257547934629</v>
      </c>
      <c r="J97" s="24">
        <f t="shared" si="89"/>
        <v>0.35463257547934629</v>
      </c>
      <c r="K97" s="22">
        <f t="shared" si="90"/>
        <v>0.49588453350925538</v>
      </c>
      <c r="L97" s="22">
        <f t="shared" si="91"/>
        <v>0.35463257547934629</v>
      </c>
      <c r="M97" s="227">
        <f t="shared" si="92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1.4257376023763582</v>
      </c>
      <c r="J119" s="24">
        <f>SUM(J91:J118)</f>
        <v>1.4257376023763582</v>
      </c>
      <c r="K119" s="22">
        <f>SUM(K91:K118)</f>
        <v>2.9372893868198227</v>
      </c>
      <c r="L119" s="22">
        <f>SUM(L91:L118)</f>
        <v>1.4257376023763582</v>
      </c>
      <c r="M119" s="57">
        <f t="shared" si="80"/>
        <v>1.4257376023763582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0.69666301499676198</v>
      </c>
      <c r="J128" s="228">
        <f>(J30)</f>
        <v>0.6860775117722886</v>
      </c>
      <c r="K128" s="29">
        <f>(B128)</f>
        <v>0.64832311232876716</v>
      </c>
      <c r="L128" s="29">
        <f>IF(L124=L119,0,(L119-L124)/(B119-B124)*K128)</f>
        <v>0.21735214381244872</v>
      </c>
      <c r="M128" s="240">
        <f t="shared" si="93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1.4257376023763582</v>
      </c>
      <c r="J130" s="228">
        <f>(J119)</f>
        <v>1.4257376023763582</v>
      </c>
      <c r="K130" s="29">
        <f>(B130)</f>
        <v>2.9372893868198227</v>
      </c>
      <c r="L130" s="29">
        <f>(L119)</f>
        <v>1.4257376023763582</v>
      </c>
      <c r="M130" s="240">
        <f t="shared" si="93"/>
        <v>1.4257376023763582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0.50096104145462328</v>
      </c>
      <c r="K131" s="29"/>
      <c r="L131" s="29">
        <f>IF(I131&lt;SUM(L126:L127),0,I131-(SUM(L126:L127)))</f>
        <v>0.51154654467909677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64" priority="116" operator="equal">
      <formula>16</formula>
    </cfRule>
    <cfRule type="cellIs" dxfId="263" priority="117" operator="equal">
      <formula>15</formula>
    </cfRule>
    <cfRule type="cellIs" dxfId="262" priority="118" operator="equal">
      <formula>14</formula>
    </cfRule>
    <cfRule type="cellIs" dxfId="261" priority="119" operator="equal">
      <formula>13</formula>
    </cfRule>
    <cfRule type="cellIs" dxfId="260" priority="120" operator="equal">
      <formula>12</formula>
    </cfRule>
    <cfRule type="cellIs" dxfId="259" priority="121" operator="equal">
      <formula>11</formula>
    </cfRule>
    <cfRule type="cellIs" dxfId="258" priority="122" operator="equal">
      <formula>10</formula>
    </cfRule>
    <cfRule type="cellIs" dxfId="257" priority="123" operator="equal">
      <formula>9</formula>
    </cfRule>
    <cfRule type="cellIs" dxfId="256" priority="124" operator="equal">
      <formula>8</formula>
    </cfRule>
    <cfRule type="cellIs" dxfId="255" priority="125" operator="equal">
      <formula>7</formula>
    </cfRule>
    <cfRule type="cellIs" dxfId="254" priority="126" operator="equal">
      <formula>6</formula>
    </cfRule>
    <cfRule type="cellIs" dxfId="253" priority="127" operator="equal">
      <formula>5</formula>
    </cfRule>
    <cfRule type="cellIs" dxfId="252" priority="128" operator="equal">
      <formula>4</formula>
    </cfRule>
    <cfRule type="cellIs" dxfId="251" priority="129" operator="equal">
      <formula>3</formula>
    </cfRule>
    <cfRule type="cellIs" dxfId="250" priority="130" operator="equal">
      <formula>2</formula>
    </cfRule>
    <cfRule type="cellIs" dxfId="249" priority="131" operator="equal">
      <formula>1</formula>
    </cfRule>
  </conditionalFormatting>
  <conditionalFormatting sqref="R31:T31">
    <cfRule type="cellIs" dxfId="248" priority="51" operator="greaterThan">
      <formula>0</formula>
    </cfRule>
  </conditionalFormatting>
  <conditionalFormatting sqref="R32:T32">
    <cfRule type="cellIs" dxfId="247" priority="50" operator="greaterThan">
      <formula>0</formula>
    </cfRule>
  </conditionalFormatting>
  <conditionalFormatting sqref="R30:T30">
    <cfRule type="cellIs" dxfId="246" priority="49" operator="greaterThan">
      <formula>0</formula>
    </cfRule>
  </conditionalFormatting>
  <conditionalFormatting sqref="N6:N26">
    <cfRule type="cellIs" dxfId="245" priority="33" operator="equal">
      <formula>16</formula>
    </cfRule>
    <cfRule type="cellIs" dxfId="244" priority="34" operator="equal">
      <formula>15</formula>
    </cfRule>
    <cfRule type="cellIs" dxfId="243" priority="35" operator="equal">
      <formula>14</formula>
    </cfRule>
    <cfRule type="cellIs" dxfId="242" priority="36" operator="equal">
      <formula>13</formula>
    </cfRule>
    <cfRule type="cellIs" dxfId="241" priority="37" operator="equal">
      <formula>12</formula>
    </cfRule>
    <cfRule type="cellIs" dxfId="240" priority="38" operator="equal">
      <formula>11</formula>
    </cfRule>
    <cfRule type="cellIs" dxfId="239" priority="39" operator="equal">
      <formula>10</formula>
    </cfRule>
    <cfRule type="cellIs" dxfId="238" priority="40" operator="equal">
      <formula>9</formula>
    </cfRule>
    <cfRule type="cellIs" dxfId="237" priority="41" operator="equal">
      <formula>8</formula>
    </cfRule>
    <cfRule type="cellIs" dxfId="236" priority="42" operator="equal">
      <formula>7</formula>
    </cfRule>
    <cfRule type="cellIs" dxfId="235" priority="43" operator="equal">
      <formula>6</formula>
    </cfRule>
    <cfRule type="cellIs" dxfId="234" priority="44" operator="equal">
      <formula>5</formula>
    </cfRule>
    <cfRule type="cellIs" dxfId="233" priority="45" operator="equal">
      <formula>4</formula>
    </cfRule>
    <cfRule type="cellIs" dxfId="232" priority="46" operator="equal">
      <formula>3</formula>
    </cfRule>
    <cfRule type="cellIs" dxfId="231" priority="47" operator="equal">
      <formula>2</formula>
    </cfRule>
    <cfRule type="cellIs" dxfId="230" priority="48" operator="equal">
      <formula>1</formula>
    </cfRule>
  </conditionalFormatting>
  <conditionalFormatting sqref="N91:N104">
    <cfRule type="cellIs" dxfId="229" priority="17" operator="equal">
      <formula>16</formula>
    </cfRule>
    <cfRule type="cellIs" dxfId="228" priority="18" operator="equal">
      <formula>15</formula>
    </cfRule>
    <cfRule type="cellIs" dxfId="227" priority="19" operator="equal">
      <formula>14</formula>
    </cfRule>
    <cfRule type="cellIs" dxfId="226" priority="20" operator="equal">
      <formula>13</formula>
    </cfRule>
    <cfRule type="cellIs" dxfId="225" priority="21" operator="equal">
      <formula>12</formula>
    </cfRule>
    <cfRule type="cellIs" dxfId="224" priority="22" operator="equal">
      <formula>11</formula>
    </cfRule>
    <cfRule type="cellIs" dxfId="223" priority="23" operator="equal">
      <formula>10</formula>
    </cfRule>
    <cfRule type="cellIs" dxfId="222" priority="24" operator="equal">
      <formula>9</formula>
    </cfRule>
    <cfRule type="cellIs" dxfId="221" priority="25" operator="equal">
      <formula>8</formula>
    </cfRule>
    <cfRule type="cellIs" dxfId="220" priority="26" operator="equal">
      <formula>7</formula>
    </cfRule>
    <cfRule type="cellIs" dxfId="219" priority="27" operator="equal">
      <formula>6</formula>
    </cfRule>
    <cfRule type="cellIs" dxfId="218" priority="28" operator="equal">
      <formula>5</formula>
    </cfRule>
    <cfRule type="cellIs" dxfId="217" priority="29" operator="equal">
      <formula>4</formula>
    </cfRule>
    <cfRule type="cellIs" dxfId="216" priority="30" operator="equal">
      <formula>3</formula>
    </cfRule>
    <cfRule type="cellIs" dxfId="215" priority="31" operator="equal">
      <formula>2</formula>
    </cfRule>
    <cfRule type="cellIs" dxfId="214" priority="32" operator="equal">
      <formula>1</formula>
    </cfRule>
  </conditionalFormatting>
  <conditionalFormatting sqref="N105:N118">
    <cfRule type="cellIs" dxfId="213" priority="1" operator="equal">
      <formula>16</formula>
    </cfRule>
    <cfRule type="cellIs" dxfId="212" priority="2" operator="equal">
      <formula>15</formula>
    </cfRule>
    <cfRule type="cellIs" dxfId="211" priority="3" operator="equal">
      <formula>14</formula>
    </cfRule>
    <cfRule type="cellIs" dxfId="210" priority="4" operator="equal">
      <formula>13</formula>
    </cfRule>
    <cfRule type="cellIs" dxfId="209" priority="5" operator="equal">
      <formula>12</formula>
    </cfRule>
    <cfRule type="cellIs" dxfId="208" priority="6" operator="equal">
      <formula>11</formula>
    </cfRule>
    <cfRule type="cellIs" dxfId="207" priority="7" operator="equal">
      <formula>10</formula>
    </cfRule>
    <cfRule type="cellIs" dxfId="206" priority="8" operator="equal">
      <formula>9</formula>
    </cfRule>
    <cfRule type="cellIs" dxfId="205" priority="9" operator="equal">
      <formula>8</formula>
    </cfRule>
    <cfRule type="cellIs" dxfId="204" priority="10" operator="equal">
      <formula>7</formula>
    </cfRule>
    <cfRule type="cellIs" dxfId="203" priority="11" operator="equal">
      <formula>6</formula>
    </cfRule>
    <cfRule type="cellIs" dxfId="202" priority="12" operator="equal">
      <formula>5</formula>
    </cfRule>
    <cfRule type="cellIs" dxfId="201" priority="13" operator="equal">
      <formula>4</formula>
    </cfRule>
    <cfRule type="cellIs" dxfId="200" priority="14" operator="equal">
      <formula>3</formula>
    </cfRule>
    <cfRule type="cellIs" dxfId="199" priority="15" operator="equal">
      <formula>2</formula>
    </cfRule>
    <cfRule type="cellIs" dxfId="19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8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seasonal!Z2</f>
        <v>Q1</v>
      </c>
      <c r="AA2" s="259"/>
      <c r="AB2" s="258" t="str">
        <f>seasonal!AB2</f>
        <v>Q2</v>
      </c>
      <c r="AC2" s="259"/>
      <c r="AD2" s="258" t="str">
        <f>seasonal!AD2</f>
        <v>Q3</v>
      </c>
      <c r="AE2" s="259"/>
      <c r="AF2" s="258" t="str">
        <f>seasonal!AF2</f>
        <v>Q4</v>
      </c>
      <c r="AG2" s="259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45557.517755280438</v>
      </c>
      <c r="S14" s="222">
        <f>IF($B$81=0,0,(SUMIF($N$6:$N$28,$U14,L$6:L$28)+SUMIF($N$91:$N$118,$U14,L$91:L$118))*$I$83*seasonal!$B$81/$B$81)</f>
        <v>21239.999999999996</v>
      </c>
      <c r="T14" s="222">
        <f>IF($B$81=0,0,(SUMIF($N$6:$N$28,$U14,M$6:M$28)+SUMIF($N$91:$N$118,$U14,M$91:M$118))*$I$83*seasonal!$B$81/$B$81)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seasonal!E16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seasonal!E17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41912.916334858004</v>
      </c>
      <c r="S17" s="222">
        <f>IF($B$81=0,0,(SUMIF($N$6:$N$28,$U17,L$6:L$28)+SUMIF($N$91:$N$118,$U17,L$91:L$118))*$I$83*seasonal!$B$81/$B$81)</f>
        <v>32568</v>
      </c>
      <c r="T17" s="222">
        <f>IF($B$81=0,0,(SUMIF($N$6:$N$28,$U17,M$6:M$28)+SUMIF($N$91:$N$118,$U17,M$91:M$118))*$I$83*seasonal!$B$81/$B$81)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seasonal!E18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27031.576933582302</v>
      </c>
      <c r="S24" s="41">
        <f>IF($B$81=0,0,(SUM(($B$70*$H$70))+((1-$D$29)*$I$83))*seasonal!$B$81/$B$81)</f>
        <v>27031.576933582302</v>
      </c>
      <c r="T24" s="41">
        <f>IF($B$81=0,0,(SUM(($B$70*$H$70))+((1-$D$29)*$I$83))*seasonal!$B$81/$B$81)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seasonal!E26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seasonal!Z27</f>
        <v>0.25</v>
      </c>
      <c r="AA27" s="121">
        <f t="shared" si="16"/>
        <v>2.1734050468759772E-2</v>
      </c>
      <c r="AB27" s="156">
        <f>seasonal!AB27</f>
        <v>0.25</v>
      </c>
      <c r="AC27" s="121">
        <f t="shared" si="7"/>
        <v>2.1734050468759772E-2</v>
      </c>
      <c r="AD27" s="156">
        <f>seasonal!AD27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seasonal!Z29</f>
        <v>0.25</v>
      </c>
      <c r="AA29" s="121">
        <f t="shared" si="16"/>
        <v>0.35541370538202427</v>
      </c>
      <c r="AB29" s="156">
        <f>seasonal!AB29</f>
        <v>0.25</v>
      </c>
      <c r="AC29" s="121">
        <f t="shared" si="7"/>
        <v>0.35541370538202427</v>
      </c>
      <c r="AD29" s="156">
        <f>seasonal!AD29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seasonal!E30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IF(seasonal!A37=0,"",seasonal!A37)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IF(seasonal!A38=0,"",seasonal!A38)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IF(seasonal!A39=0,"",seasonal!A39)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IF(seasonal!A40=0,"",seasonal!A40)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IF(seasonal!A41=0,"",seasonal!A41)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IF(seasonal!A42=0,"",seasonal!A42)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si="40"/>
        <v>8142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IF(seasonal!A43=0,"",seasonal!A43)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IF(seasonal!A44=0,"",seasonal!A44)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IF(seasonal!A45=0,"",seasonal!A45)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IF(seasonal!A46=0,"",seasonal!A46)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IF(seasonal!A47=0,"",seasonal!A47)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IF(seasonal!A48=0,"",seasonal!A48)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IF(seasonal!A49=0,"",seasonal!A49)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IF(seasonal!A50=0,"",seasonal!A50)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IF(seasonal!A51=0,"",seasonal!A51)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IF(seasonal!A52=0,"",seasonal!A52)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IF(seasonal!A53=0,"",seasonal!A53)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IF(seasonal!A54=0,"",seasonal!A54)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IF(seasonal!A55=0,"",seasonal!A55)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IF(seasonal!A56=0,"",seasonal!A56)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IF(seasonal!A57=0,"",seasonal!A57)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IF(seasonal!A58=0,"",seasonal!A58)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IF(seasonal!A59=0,"",seasonal!A59)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IF(seasonal!A60=0,"",seasonal!A60)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IF(seasonal!A61=0,"",seasonal!A61)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IF(seasonal!A62=0,"",seasonal!A62)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IF(seasonal!A63=0,"",seasonal!A63)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IF(seasonal!A64=0,"",seasonal!A64)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3274.9834561189023</v>
      </c>
      <c r="AB70" s="156">
        <f>seasonal!AB70</f>
        <v>0.25</v>
      </c>
      <c r="AC70" s="147">
        <f>$J70*AB70</f>
        <v>3274.9834561189023</v>
      </c>
      <c r="AD70" s="156">
        <f>seasonal!AD70</f>
        <v>0.25</v>
      </c>
      <c r="AE70" s="147">
        <f>$J70*AD70</f>
        <v>3274.9834561189023</v>
      </c>
      <c r="AF70" s="156">
        <f>seasonal!AF70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541.62</v>
      </c>
      <c r="AB73" s="156">
        <f>seasonal!AB73</f>
        <v>0.09</v>
      </c>
      <c r="AC73" s="147">
        <f>$H$73*$B$73*AB73</f>
        <v>541.62</v>
      </c>
      <c r="AD73" s="156">
        <f>seasonal!AD73</f>
        <v>0.23</v>
      </c>
      <c r="AE73" s="147">
        <f>$H$73*$B$73*AD73</f>
        <v>1384.14</v>
      </c>
      <c r="AF73" s="156">
        <f>seasonal!AF73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64" operator="equal">
      <formula>16</formula>
    </cfRule>
    <cfRule type="cellIs" dxfId="196" priority="165" operator="equal">
      <formula>15</formula>
    </cfRule>
    <cfRule type="cellIs" dxfId="195" priority="166" operator="equal">
      <formula>14</formula>
    </cfRule>
    <cfRule type="cellIs" dxfId="194" priority="167" operator="equal">
      <formula>13</formula>
    </cfRule>
    <cfRule type="cellIs" dxfId="193" priority="168" operator="equal">
      <formula>12</formula>
    </cfRule>
    <cfRule type="cellIs" dxfId="192" priority="169" operator="equal">
      <formula>11</formula>
    </cfRule>
    <cfRule type="cellIs" dxfId="191" priority="170" operator="equal">
      <formula>10</formula>
    </cfRule>
    <cfRule type="cellIs" dxfId="190" priority="171" operator="equal">
      <formula>9</formula>
    </cfRule>
    <cfRule type="cellIs" dxfId="189" priority="172" operator="equal">
      <formula>8</formula>
    </cfRule>
    <cfRule type="cellIs" dxfId="188" priority="173" operator="equal">
      <formula>7</formula>
    </cfRule>
    <cfRule type="cellIs" dxfId="187" priority="174" operator="equal">
      <formula>6</formula>
    </cfRule>
    <cfRule type="cellIs" dxfId="186" priority="175" operator="equal">
      <formula>5</formula>
    </cfRule>
    <cfRule type="cellIs" dxfId="185" priority="176" operator="equal">
      <formula>4</formula>
    </cfRule>
    <cfRule type="cellIs" dxfId="184" priority="177" operator="equal">
      <formula>3</formula>
    </cfRule>
    <cfRule type="cellIs" dxfId="183" priority="178" operator="equal">
      <formula>2</formula>
    </cfRule>
    <cfRule type="cellIs" dxfId="182" priority="179" operator="equal">
      <formula>1</formula>
    </cfRule>
  </conditionalFormatting>
  <conditionalFormatting sqref="N29">
    <cfRule type="cellIs" dxfId="181" priority="148" operator="equal">
      <formula>16</formula>
    </cfRule>
    <cfRule type="cellIs" dxfId="180" priority="149" operator="equal">
      <formula>15</formula>
    </cfRule>
    <cfRule type="cellIs" dxfId="179" priority="150" operator="equal">
      <formula>14</formula>
    </cfRule>
    <cfRule type="cellIs" dxfId="178" priority="151" operator="equal">
      <formula>13</formula>
    </cfRule>
    <cfRule type="cellIs" dxfId="177" priority="152" operator="equal">
      <formula>12</formula>
    </cfRule>
    <cfRule type="cellIs" dxfId="176" priority="153" operator="equal">
      <formula>11</formula>
    </cfRule>
    <cfRule type="cellIs" dxfId="175" priority="154" operator="equal">
      <formula>10</formula>
    </cfRule>
    <cfRule type="cellIs" dxfId="174" priority="155" operator="equal">
      <formula>9</formula>
    </cfRule>
    <cfRule type="cellIs" dxfId="173" priority="156" operator="equal">
      <formula>8</formula>
    </cfRule>
    <cfRule type="cellIs" dxfId="172" priority="157" operator="equal">
      <formula>7</formula>
    </cfRule>
    <cfRule type="cellIs" dxfId="171" priority="158" operator="equal">
      <formula>6</formula>
    </cfRule>
    <cfRule type="cellIs" dxfId="170" priority="159" operator="equal">
      <formula>5</formula>
    </cfRule>
    <cfRule type="cellIs" dxfId="169" priority="160" operator="equal">
      <formula>4</formula>
    </cfRule>
    <cfRule type="cellIs" dxfId="168" priority="161" operator="equal">
      <formula>3</formula>
    </cfRule>
    <cfRule type="cellIs" dxfId="167" priority="162" operator="equal">
      <formula>2</formula>
    </cfRule>
    <cfRule type="cellIs" dxfId="166" priority="163" operator="equal">
      <formula>1</formula>
    </cfRule>
  </conditionalFormatting>
  <conditionalFormatting sqref="N27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6:N26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8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80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seasonal!Z2</f>
        <v>Q1</v>
      </c>
      <c r="AA2" s="259"/>
      <c r="AB2" s="258" t="str">
        <f>seasonal!AB2</f>
        <v>Q2</v>
      </c>
      <c r="AC2" s="259"/>
      <c r="AD2" s="258" t="str">
        <f>seasonal!AD2</f>
        <v>Q3</v>
      </c>
      <c r="AE2" s="259"/>
      <c r="AF2" s="258" t="str">
        <f>seasonal!AF2</f>
        <v>Q4</v>
      </c>
      <c r="AG2" s="259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IF(seasonal!A6=0,"",seasonal!A6)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permanent!E6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IF(seasonal!A7=0,"",seasonal!A7)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permanent!E7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IF(seasonal!A8=0,"",seasonal!A8)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permanent!E8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IF(seasonal!A9=0,"",seasonal!A9)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permanent!E9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IF(seasonal!A10=0,"",seasonal!A10)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permanent!E10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IF(seasonal!A11=0,"",seasonal!A11)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permanent!E11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IF(seasonal!A12=0,"",seasonal!A12)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permanent!E12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IF(seasonal!A13=0,"",seasonal!A13)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permanent!E13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IF(seasonal!A14=0,"",seasonal!A14)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permanent!E14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IF(seasonal!A15=0,"",seasonal!A15)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permanent!E15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IF(seasonal!A16=0,"",seasonal!A16)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permanent!E16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IF(seasonal!A17=0,"",seasonal!A17)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permanent!E17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IF(seasonal!A18=0,"",seasonal!A18)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permanent!E18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IF(seasonal!A19=0,"",seasonal!A19)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permanent!E19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IF(seasonal!A20=0,"",seasonal!A20)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permanent!E20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IF(seasonal!A21=0,"",seasonal!A21)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permanent!E21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IF(seasonal!A22=0,"",seasonal!A22)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permanent!E22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IF(seasonal!A23=0,"",seasonal!A23)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permanent!E23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IF(seasonal!A24=0,"",seasonal!A24)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permanent!E24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IF(seasonal!A25=0,"",seasonal!A25)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permanent!E25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IF(seasonal!A26=0,"",seasonal!A26)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permanent!E26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52591.950266915628</v>
      </c>
      <c r="S26" s="41">
        <f>IF($B$81=0,0,(SUM(($B$70*$H$70),($B$71*$H$71),($B$72*$H$72))+((1-$D$29)*$I$83))*seasonal!$B$81/$B$81)</f>
        <v>52591.950266915628</v>
      </c>
      <c r="T26" s="41">
        <f>IF($B$81=0,0,(SUM(($B$70*$H$70),($B$71*$H$71),($B$72*$H$72))+((1-$D$29)*$I$83))*seasonal!$B$81/$B$81)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IF(seasonal!A27=0,"",seasonal!A27)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permanent!E27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IF(seasonal!A28=0,"",seasonal!A28)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permanent!E28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IF(seasonal!A29=0,"",seasonal!A29)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permanent!E29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permanent!E30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IF(seasonal!A37=0,"",seasonal!A37)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permanent!E37</f>
        <v>0.5</v>
      </c>
      <c r="F37" s="75">
        <f>permanent!F37</f>
        <v>1.1100000000000001</v>
      </c>
      <c r="G37" s="75">
        <f>permanent!G37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IF(seasonal!A38=0,"",seasonal!A38)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permanent!E38</f>
        <v>0.5</v>
      </c>
      <c r="F38" s="75">
        <f>permanent!F38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IF(seasonal!A39=0,"",seasonal!A39)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permanent!E39</f>
        <v>0.5</v>
      </c>
      <c r="F39" s="75">
        <f>permanent!F39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IF(seasonal!A40=0,"",seasonal!A40)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permanent!E40</f>
        <v>0.6</v>
      </c>
      <c r="F40" s="75">
        <f>permanent!F40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IF(seasonal!A41=0,"",seasonal!A41)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permanent!E41</f>
        <v>0.8</v>
      </c>
      <c r="F41" s="75">
        <f>permanent!F41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IF(seasonal!A42=0,"",seasonal!A42)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permanent!E42</f>
        <v>1</v>
      </c>
      <c r="F42" s="75">
        <f>permanent!F42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ref="AA42:AA64" si="38">$J42*Z42</f>
        <v>0</v>
      </c>
      <c r="AB42" s="156">
        <f>seasonal!AB42</f>
        <v>0</v>
      </c>
      <c r="AC42" s="147">
        <f t="shared" ref="AC42:AC64" si="39">$J42*AB42</f>
        <v>0</v>
      </c>
      <c r="AD42" s="156">
        <f>seasonal!AD42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IF(seasonal!A43=0,"",seasonal!A43)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permanent!E43</f>
        <v>1</v>
      </c>
      <c r="F43" s="75">
        <f>permanent!F43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38"/>
        <v>0</v>
      </c>
      <c r="AB43" s="156">
        <f>seasonal!AB43</f>
        <v>0.25</v>
      </c>
      <c r="AC43" s="147">
        <f t="shared" si="39"/>
        <v>0</v>
      </c>
      <c r="AD43" s="156">
        <f>seasonal!AD43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IF(seasonal!A44=0,"",seasonal!A44)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permanent!E44</f>
        <v>1</v>
      </c>
      <c r="F44" s="75">
        <f>permanent!F44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38"/>
        <v>0</v>
      </c>
      <c r="AB44" s="156">
        <f>seasonal!AB44</f>
        <v>0.25</v>
      </c>
      <c r="AC44" s="147">
        <f t="shared" si="39"/>
        <v>0</v>
      </c>
      <c r="AD44" s="156">
        <f>seasonal!AD44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IF(seasonal!A45=0,"",seasonal!A45)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permanent!E45</f>
        <v>1</v>
      </c>
      <c r="F45" s="75">
        <f>permanent!F45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38"/>
        <v>0</v>
      </c>
      <c r="AB45" s="156">
        <f>seasonal!AB45</f>
        <v>0.25</v>
      </c>
      <c r="AC45" s="147">
        <f t="shared" si="39"/>
        <v>0</v>
      </c>
      <c r="AD45" s="156">
        <f>seasonal!AD45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IF(seasonal!A46=0,"",seasonal!A46)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permanent!E46</f>
        <v>1</v>
      </c>
      <c r="F46" s="75">
        <f>permanent!F46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38"/>
        <v>0</v>
      </c>
      <c r="AB46" s="156">
        <f>seasonal!AB46</f>
        <v>0.25</v>
      </c>
      <c r="AC46" s="147">
        <f t="shared" si="39"/>
        <v>0</v>
      </c>
      <c r="AD46" s="156">
        <f>seasonal!AD46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IF(seasonal!A47=0,"",seasonal!A47)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permanent!E47</f>
        <v>1</v>
      </c>
      <c r="F47" s="75">
        <f>permanent!F47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38"/>
        <v>0</v>
      </c>
      <c r="AB47" s="156">
        <f>seasonal!AB47</f>
        <v>0.25</v>
      </c>
      <c r="AC47" s="147">
        <f t="shared" si="39"/>
        <v>0</v>
      </c>
      <c r="AD47" s="156">
        <f>seasonal!AD47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IF(seasonal!A48=0,"",seasonal!A48)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permanent!E48</f>
        <v>1</v>
      </c>
      <c r="F48" s="75">
        <f>permanent!F48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38"/>
        <v>0</v>
      </c>
      <c r="AB48" s="156">
        <f>seasonal!AB48</f>
        <v>0.25</v>
      </c>
      <c r="AC48" s="147">
        <f t="shared" si="39"/>
        <v>0</v>
      </c>
      <c r="AD48" s="156">
        <f>seasonal!AD48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IF(seasonal!A49=0,"",seasonal!A49)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permanent!E49</f>
        <v>1</v>
      </c>
      <c r="F49" s="75">
        <f>permanent!F49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38"/>
        <v>0</v>
      </c>
      <c r="AB49" s="156">
        <f>seasonal!AB49</f>
        <v>0.25</v>
      </c>
      <c r="AC49" s="147">
        <f t="shared" si="39"/>
        <v>0</v>
      </c>
      <c r="AD49" s="156">
        <f>seasonal!AD49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IF(seasonal!A50=0,"",seasonal!A50)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permanent!E50</f>
        <v>1</v>
      </c>
      <c r="F50" s="75">
        <f>permanent!F50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38"/>
        <v>0</v>
      </c>
      <c r="AB50" s="156">
        <f>seasonal!AB55</f>
        <v>0.25</v>
      </c>
      <c r="AC50" s="147">
        <f t="shared" si="39"/>
        <v>0</v>
      </c>
      <c r="AD50" s="156">
        <f>seasonal!AD55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IF(seasonal!A51=0,"",seasonal!A51)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permanent!E51</f>
        <v>1</v>
      </c>
      <c r="F51" s="75">
        <f>permanent!F51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38"/>
        <v>0</v>
      </c>
      <c r="AB51" s="156">
        <f>seasonal!AB56</f>
        <v>0.25</v>
      </c>
      <c r="AC51" s="147">
        <f t="shared" si="39"/>
        <v>0</v>
      </c>
      <c r="AD51" s="156">
        <f>seasonal!AD56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IF(seasonal!A52=0,"",seasonal!A52)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permanent!E52</f>
        <v>1</v>
      </c>
      <c r="F52" s="75">
        <f>permanent!F52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38"/>
        <v>0</v>
      </c>
      <c r="AB52" s="156">
        <f>seasonal!AB57</f>
        <v>0.25</v>
      </c>
      <c r="AC52" s="147">
        <f t="shared" si="39"/>
        <v>0</v>
      </c>
      <c r="AD52" s="156">
        <f>seasonal!AD57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IF(seasonal!A53=0,"",seasonal!A53)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permanent!E53</f>
        <v>1</v>
      </c>
      <c r="F53" s="75">
        <f>permanent!F53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IF(seasonal!A54=0,"",seasonal!A54)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permanent!E54</f>
        <v>1</v>
      </c>
      <c r="F54" s="75">
        <f>permanent!F54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IF(seasonal!A55=0,"",seasonal!A55)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permanent!E55</f>
        <v>1</v>
      </c>
      <c r="F55" s="75">
        <f>permanent!F55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IF(seasonal!A56=0,"",seasonal!A56)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permanent!E56</f>
        <v>1</v>
      </c>
      <c r="F56" s="75">
        <f>permanent!F56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IF(seasonal!A57=0,"",seasonal!A57)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permanent!E57</f>
        <v>1</v>
      </c>
      <c r="F57" s="75">
        <f>permanent!F57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IF(seasonal!A58=0,"",seasonal!A58)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permanent!E58</f>
        <v>1</v>
      </c>
      <c r="F58" s="75">
        <f>permanent!F58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38"/>
        <v>0</v>
      </c>
      <c r="AB58" s="156">
        <f>seasonal!AB58</f>
        <v>0.25</v>
      </c>
      <c r="AC58" s="147">
        <f t="shared" si="39"/>
        <v>0</v>
      </c>
      <c r="AD58" s="156">
        <f>seasonal!AD58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IF(seasonal!A59=0,"",seasonal!A59)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permanent!E59</f>
        <v>1</v>
      </c>
      <c r="F59" s="75">
        <f>permanent!F59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38"/>
        <v>0</v>
      </c>
      <c r="AB59" s="156">
        <f>seasonal!AB59</f>
        <v>0.25</v>
      </c>
      <c r="AC59" s="147">
        <f t="shared" si="39"/>
        <v>0</v>
      </c>
      <c r="AD59" s="156">
        <f>seasonal!AD59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IF(seasonal!A60=0,"",seasonal!A60)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permanent!E60</f>
        <v>1</v>
      </c>
      <c r="F60" s="75">
        <f>permanent!F60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38"/>
        <v>0</v>
      </c>
      <c r="AB60" s="156">
        <f>seasonal!AB60</f>
        <v>0.25</v>
      </c>
      <c r="AC60" s="147">
        <f t="shared" si="39"/>
        <v>0</v>
      </c>
      <c r="AD60" s="156">
        <f>seasonal!AD60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IF(seasonal!A61=0,"",seasonal!A61)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permanent!E61</f>
        <v>1</v>
      </c>
      <c r="F61" s="75">
        <f>permanent!F61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38"/>
        <v>0</v>
      </c>
      <c r="AB61" s="156">
        <f>seasonal!AB61</f>
        <v>0.25</v>
      </c>
      <c r="AC61" s="147">
        <f t="shared" si="39"/>
        <v>0</v>
      </c>
      <c r="AD61" s="156">
        <f>seasonal!AD61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IF(seasonal!A62=0,"",seasonal!A62)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permanent!E62</f>
        <v>1</v>
      </c>
      <c r="F62" s="75">
        <f>permanent!F62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38"/>
        <v>0</v>
      </c>
      <c r="AB62" s="156">
        <f>seasonal!AB62</f>
        <v>0.25</v>
      </c>
      <c r="AC62" s="147">
        <f t="shared" si="39"/>
        <v>0</v>
      </c>
      <c r="AD62" s="156">
        <f>seasonal!AD62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IF(seasonal!A63=0,"",seasonal!A63)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permanent!E63</f>
        <v>1</v>
      </c>
      <c r="F63" s="75">
        <f>permanent!F63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38"/>
        <v>0</v>
      </c>
      <c r="AB63" s="156">
        <f>seasonal!AB63</f>
        <v>0.25</v>
      </c>
      <c r="AC63" s="147">
        <f t="shared" si="39"/>
        <v>0</v>
      </c>
      <c r="AD63" s="156">
        <f>seasonal!AD63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IF(seasonal!A64=0,"",seasonal!A64)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permanent!E64</f>
        <v>1</v>
      </c>
      <c r="F64" s="75">
        <f>permanent!F64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38"/>
        <v>0</v>
      </c>
      <c r="AB64" s="156">
        <f>seasonal!AB64</f>
        <v>0.25</v>
      </c>
      <c r="AC64" s="149">
        <f t="shared" si="39"/>
        <v>0</v>
      </c>
      <c r="AD64" s="156">
        <f>seasonal!AD64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permanent!E70</f>
        <v>1</v>
      </c>
      <c r="F70" s="75">
        <f>permanent!F70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0</v>
      </c>
      <c r="AB70" s="156">
        <f>seasonal!AB70</f>
        <v>0.25</v>
      </c>
      <c r="AC70" s="147">
        <f>$J70*AB70</f>
        <v>0</v>
      </c>
      <c r="AD70" s="156">
        <f>seasonal!AD70</f>
        <v>0.25</v>
      </c>
      <c r="AE70" s="147">
        <f>$J70*AD70</f>
        <v>0</v>
      </c>
      <c r="AF70" s="156">
        <f>seasonal!AF70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permanent!E71</f>
        <v>1</v>
      </c>
      <c r="F71" s="75">
        <f>permanent!F71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permanent!E72</f>
        <v>1</v>
      </c>
      <c r="F72" s="75">
        <f>permanent!F72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permanent!E73</f>
        <v>1</v>
      </c>
      <c r="F73" s="75">
        <f>permanent!F73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0</v>
      </c>
      <c r="AB73" s="156">
        <f>seasonal!AB73</f>
        <v>0.09</v>
      </c>
      <c r="AC73" s="147">
        <f>$H$73*$B$73*AB73</f>
        <v>0</v>
      </c>
      <c r="AD73" s="156">
        <f>seasonal!AD73</f>
        <v>0.23</v>
      </c>
      <c r="AE73" s="147">
        <f>$H$73*$B$73*AD73</f>
        <v>0</v>
      </c>
      <c r="AF73" s="156">
        <f>seasonal!AF73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64" operator="equal">
      <formula>16</formula>
    </cfRule>
    <cfRule type="cellIs" dxfId="97" priority="165" operator="equal">
      <formula>15</formula>
    </cfRule>
    <cfRule type="cellIs" dxfId="96" priority="166" operator="equal">
      <formula>14</formula>
    </cfRule>
    <cfRule type="cellIs" dxfId="95" priority="167" operator="equal">
      <formula>13</formula>
    </cfRule>
    <cfRule type="cellIs" dxfId="94" priority="168" operator="equal">
      <formula>12</formula>
    </cfRule>
    <cfRule type="cellIs" dxfId="93" priority="169" operator="equal">
      <formula>11</formula>
    </cfRule>
    <cfRule type="cellIs" dxfId="92" priority="170" operator="equal">
      <formula>10</formula>
    </cfRule>
    <cfRule type="cellIs" dxfId="91" priority="171" operator="equal">
      <formula>9</formula>
    </cfRule>
    <cfRule type="cellIs" dxfId="90" priority="172" operator="equal">
      <formula>8</formula>
    </cfRule>
    <cfRule type="cellIs" dxfId="89" priority="173" operator="equal">
      <formula>7</formula>
    </cfRule>
    <cfRule type="cellIs" dxfId="88" priority="174" operator="equal">
      <formula>6</formula>
    </cfRule>
    <cfRule type="cellIs" dxfId="87" priority="175" operator="equal">
      <formula>5</formula>
    </cfRule>
    <cfRule type="cellIs" dxfId="86" priority="176" operator="equal">
      <formula>4</formula>
    </cfRule>
    <cfRule type="cellIs" dxfId="85" priority="177" operator="equal">
      <formula>3</formula>
    </cfRule>
    <cfRule type="cellIs" dxfId="84" priority="178" operator="equal">
      <formula>2</formula>
    </cfRule>
    <cfRule type="cellIs" dxfId="83" priority="179" operator="equal">
      <formula>1</formula>
    </cfRule>
  </conditionalFormatting>
  <conditionalFormatting sqref="N29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7:N28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R31:T31">
    <cfRule type="cellIs" dxfId="50" priority="51" operator="greaterThan">
      <formula>0</formula>
    </cfRule>
  </conditionalFormatting>
  <conditionalFormatting sqref="R32:T32">
    <cfRule type="cellIs" dxfId="49" priority="50" operator="greaterThan">
      <formula>0</formula>
    </cfRule>
  </conditionalFormatting>
  <conditionalFormatting sqref="R30:T30">
    <cfRule type="cellIs" dxfId="48" priority="49" operator="greaterThan">
      <formula>0</formula>
    </cfRule>
  </conditionalFormatting>
  <conditionalFormatting sqref="N6:N26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seasonal!A1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casual!A3</f>
        <v>Sources of Food : Very Poor HHs</v>
      </c>
      <c r="C3" s="266"/>
      <c r="D3" s="266"/>
      <c r="E3" s="266"/>
      <c r="F3" s="245"/>
      <c r="G3" s="263" t="str">
        <f>seasonal!A3</f>
        <v>Sources of Food : Poor HHs</v>
      </c>
      <c r="H3" s="263"/>
      <c r="I3" s="263"/>
      <c r="J3" s="263"/>
      <c r="K3" s="246"/>
      <c r="L3" s="263" t="str">
        <f>permanent!A3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7" workbookViewId="0">
      <selection activeCell="E65" sqref="E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seasonal!A1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casual!A34</f>
        <v>Income : Very Poor HHs</v>
      </c>
      <c r="D3" s="269"/>
      <c r="E3" s="269"/>
      <c r="F3" s="90"/>
      <c r="G3" s="267" t="str">
        <f>seasonal!A34</f>
        <v>Income : Poor HHs</v>
      </c>
      <c r="H3" s="267"/>
      <c r="I3" s="267"/>
      <c r="J3" s="267"/>
      <c r="K3" s="89"/>
      <c r="L3" s="267" t="str">
        <f>permanent!A34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70" t="s">
        <v>137</v>
      </c>
      <c r="C71" s="270" t="s">
        <v>138</v>
      </c>
      <c r="D71" s="270" t="s">
        <v>142</v>
      </c>
      <c r="E71" s="170"/>
      <c r="F71" s="270" t="s">
        <v>139</v>
      </c>
      <c r="G71" s="270" t="s">
        <v>140</v>
      </c>
      <c r="H71" s="270" t="s">
        <v>141</v>
      </c>
      <c r="I71" s="170"/>
    </row>
    <row r="72" spans="1:9">
      <c r="A72" t="str">
        <f>casual!Q7</f>
        <v>Own crops Consumed</v>
      </c>
      <c r="B72" s="109">
        <f>casual!R7</f>
        <v>0</v>
      </c>
      <c r="C72" s="109">
        <f>seasonal!R7</f>
        <v>0</v>
      </c>
      <c r="D72" s="109">
        <f>permanent!R7</f>
        <v>0</v>
      </c>
      <c r="E72" s="109">
        <f>Rich!R7</f>
        <v>0</v>
      </c>
      <c r="F72" s="109">
        <f>casual!T7</f>
        <v>0</v>
      </c>
      <c r="G72" s="109">
        <f>seasonal!T7</f>
        <v>0</v>
      </c>
      <c r="H72" s="109">
        <f>permanent!T7</f>
        <v>0</v>
      </c>
      <c r="I72" s="109">
        <f>Rich!T7</f>
        <v>0</v>
      </c>
    </row>
    <row r="73" spans="1:9">
      <c r="A73" t="str">
        <f>casual!Q8</f>
        <v>Own crops sold</v>
      </c>
      <c r="B73" s="109">
        <f>casual!R8</f>
        <v>0</v>
      </c>
      <c r="C73" s="109">
        <f>seasonal!R8</f>
        <v>0</v>
      </c>
      <c r="D73" s="109">
        <f>permanent!R8</f>
        <v>0</v>
      </c>
      <c r="E73" s="109">
        <f>Rich!R8</f>
        <v>0</v>
      </c>
      <c r="F73" s="109">
        <f>casual!T8</f>
        <v>0</v>
      </c>
      <c r="G73" s="109">
        <f>seasonal!T8</f>
        <v>0</v>
      </c>
      <c r="H73" s="109">
        <f>permanent!T8</f>
        <v>0</v>
      </c>
      <c r="I73" s="109">
        <f>Rich!T8</f>
        <v>0</v>
      </c>
    </row>
    <row r="74" spans="1:9">
      <c r="A74" t="str">
        <f>casual!Q9</f>
        <v>Animal products consumed</v>
      </c>
      <c r="B74" s="109">
        <f>casual!R9</f>
        <v>0</v>
      </c>
      <c r="C74" s="109">
        <f>seasonal!R9</f>
        <v>0</v>
      </c>
      <c r="D74" s="109">
        <f>permanent!R9</f>
        <v>0</v>
      </c>
      <c r="E74" s="109">
        <f>Rich!R9</f>
        <v>0</v>
      </c>
      <c r="F74" s="109">
        <f>casual!T9</f>
        <v>0</v>
      </c>
      <c r="G74" s="109">
        <f>seasonal!T9</f>
        <v>0</v>
      </c>
      <c r="H74" s="109">
        <f>permanent!T9</f>
        <v>0</v>
      </c>
      <c r="I74" s="109">
        <f>Rich!T9</f>
        <v>0</v>
      </c>
    </row>
    <row r="75" spans="1:9">
      <c r="A75" t="str">
        <f>casual!Q10</f>
        <v>Animal products sold</v>
      </c>
      <c r="B75" s="109">
        <f>casual!R10</f>
        <v>0</v>
      </c>
      <c r="C75" s="109">
        <f>seasonal!R10</f>
        <v>0</v>
      </c>
      <c r="D75" s="109">
        <f>permanent!R10</f>
        <v>0</v>
      </c>
      <c r="E75" s="109">
        <f>Rich!R10</f>
        <v>0</v>
      </c>
      <c r="F75" s="109">
        <f>casual!T10</f>
        <v>0</v>
      </c>
      <c r="G75" s="109">
        <f>seasonal!T10</f>
        <v>0</v>
      </c>
      <c r="H75" s="109">
        <f>permanent!T10</f>
        <v>0</v>
      </c>
      <c r="I75" s="109">
        <f>Rich!T10</f>
        <v>0</v>
      </c>
    </row>
    <row r="76" spans="1:9">
      <c r="A76" t="str">
        <f>casual!Q11</f>
        <v>Animals sold</v>
      </c>
      <c r="B76" s="109">
        <f>casual!R11</f>
        <v>0</v>
      </c>
      <c r="C76" s="109">
        <f>seasonal!R11</f>
        <v>0</v>
      </c>
      <c r="D76" s="109">
        <f>permanent!R11</f>
        <v>0</v>
      </c>
      <c r="E76" s="109">
        <f>Rich!R11</f>
        <v>0</v>
      </c>
      <c r="F76" s="109">
        <f>casual!T11</f>
        <v>0</v>
      </c>
      <c r="G76" s="109">
        <f>seasonal!T11</f>
        <v>0</v>
      </c>
      <c r="H76" s="109">
        <f>permanent!T11</f>
        <v>0</v>
      </c>
      <c r="I76" s="109">
        <f>Rich!T11</f>
        <v>0</v>
      </c>
    </row>
    <row r="77" spans="1:9">
      <c r="A77" t="str">
        <f>casual!Q12</f>
        <v>Wild foods consumed and sold</v>
      </c>
      <c r="B77" s="109">
        <f>casual!R12</f>
        <v>0</v>
      </c>
      <c r="C77" s="109">
        <f>seasonal!R12</f>
        <v>0</v>
      </c>
      <c r="D77" s="109">
        <f>permanent!R12</f>
        <v>0</v>
      </c>
      <c r="E77" s="109">
        <f>Rich!R12</f>
        <v>0</v>
      </c>
      <c r="F77" s="109">
        <f>casual!T12</f>
        <v>0</v>
      </c>
      <c r="G77" s="109">
        <f>seasonal!T12</f>
        <v>0</v>
      </c>
      <c r="H77" s="109">
        <f>permanent!T12</f>
        <v>0</v>
      </c>
      <c r="I77" s="109">
        <f>Rich!T12</f>
        <v>0</v>
      </c>
    </row>
    <row r="78" spans="1:9">
      <c r="A78" t="str">
        <f>casual!Q13</f>
        <v>Labour - casual</v>
      </c>
      <c r="B78" s="109">
        <f>casual!R13</f>
        <v>16142.547124621035</v>
      </c>
      <c r="C78" s="109">
        <f>seasonal!R13</f>
        <v>22019.46691505221</v>
      </c>
      <c r="D78" s="109">
        <f>permanent!R13</f>
        <v>0</v>
      </c>
      <c r="E78" s="109">
        <f>Rich!R13</f>
        <v>0</v>
      </c>
      <c r="F78" s="109">
        <f>casual!T13</f>
        <v>5899.65</v>
      </c>
      <c r="G78" s="109">
        <f>seasonal!T13</f>
        <v>8047.5</v>
      </c>
      <c r="H78" s="109">
        <f>permanent!T13</f>
        <v>0</v>
      </c>
      <c r="I78" s="109">
        <f>Rich!T13</f>
        <v>0</v>
      </c>
    </row>
    <row r="79" spans="1:9">
      <c r="A79" t="str">
        <f>casual!Q14</f>
        <v>Labour - formal emp</v>
      </c>
      <c r="B79" s="109">
        <f>casual!R14</f>
        <v>6378.0524857392611</v>
      </c>
      <c r="C79" s="109">
        <f>seasonal!R14</f>
        <v>9111.5035510560865</v>
      </c>
      <c r="D79" s="109">
        <f>permanent!R14</f>
        <v>45557.517755280438</v>
      </c>
      <c r="E79" s="109">
        <f>Rich!R14</f>
        <v>0</v>
      </c>
      <c r="F79" s="109">
        <f>casual!T14</f>
        <v>2973.5999999999995</v>
      </c>
      <c r="G79" s="109">
        <f>seasonal!T14</f>
        <v>4248</v>
      </c>
      <c r="H79" s="109">
        <f>permanent!T14</f>
        <v>21239.999999999996</v>
      </c>
      <c r="I79" s="109">
        <f>Rich!T14</f>
        <v>0</v>
      </c>
    </row>
    <row r="80" spans="1:9">
      <c r="A80" t="str">
        <f>casual!Q15</f>
        <v>Labour - public works</v>
      </c>
      <c r="B80" s="109">
        <f>casual!R15</f>
        <v>1952.8989277763546</v>
      </c>
      <c r="C80" s="109">
        <f>seasonal!R15</f>
        <v>1952.8989277763546</v>
      </c>
      <c r="D80" s="109">
        <f>permanent!R15</f>
        <v>0</v>
      </c>
      <c r="E80" s="109">
        <f>Rich!R15</f>
        <v>0</v>
      </c>
      <c r="F80" s="109">
        <f>casual!T15</f>
        <v>1286</v>
      </c>
      <c r="G80" s="109">
        <f>seasonal!T15</f>
        <v>1286</v>
      </c>
      <c r="H80" s="109">
        <f>permanent!T15</f>
        <v>0</v>
      </c>
      <c r="I80" s="109">
        <f>Rich!T15</f>
        <v>0</v>
      </c>
    </row>
    <row r="81" spans="1:9">
      <c r="A81" t="str">
        <f>casual!Q16</f>
        <v>Self - employment</v>
      </c>
      <c r="B81" s="109">
        <f>casual!R16</f>
        <v>6833.6276632920653</v>
      </c>
      <c r="C81" s="109">
        <f>seasonal!R16</f>
        <v>0</v>
      </c>
      <c r="D81" s="109">
        <f>permanent!R16</f>
        <v>0</v>
      </c>
      <c r="E81" s="109">
        <f>Rich!R16</f>
        <v>0</v>
      </c>
      <c r="F81" s="109">
        <f>casual!T16</f>
        <v>5097.6000000000004</v>
      </c>
      <c r="G81" s="109">
        <f>seasonal!T16</f>
        <v>0</v>
      </c>
      <c r="H81" s="109">
        <f>permanent!T16</f>
        <v>0</v>
      </c>
      <c r="I81" s="109">
        <f>Rich!T16</f>
        <v>0</v>
      </c>
    </row>
    <row r="82" spans="1:9">
      <c r="A82" t="str">
        <f>casual!Q17</f>
        <v>Small business/petty trading</v>
      </c>
      <c r="B82" s="109">
        <f>casual!R17</f>
        <v>0</v>
      </c>
      <c r="C82" s="109">
        <f>seasonal!R17</f>
        <v>7289.2028408448696</v>
      </c>
      <c r="D82" s="109">
        <f>permanent!R17</f>
        <v>41912.916334858004</v>
      </c>
      <c r="E82" s="109">
        <f>Rich!R17</f>
        <v>0</v>
      </c>
      <c r="F82" s="109">
        <f>casual!T17</f>
        <v>0</v>
      </c>
      <c r="G82" s="109">
        <f>seasonal!T17</f>
        <v>5664.0000000000009</v>
      </c>
      <c r="H82" s="109">
        <f>permanent!T17</f>
        <v>32568</v>
      </c>
      <c r="I82" s="109">
        <f>Rich!T17</f>
        <v>0</v>
      </c>
    </row>
    <row r="83" spans="1:9">
      <c r="A83" t="str">
        <f>casual!Q18</f>
        <v>Food transfer - official</v>
      </c>
      <c r="B83" s="109">
        <f>casual!R18</f>
        <v>1476.5017721245642</v>
      </c>
      <c r="C83" s="109">
        <f>seasonal!R18</f>
        <v>1476.5017721245642</v>
      </c>
      <c r="D83" s="109">
        <f>permanent!R18</f>
        <v>0</v>
      </c>
      <c r="E83" s="109">
        <f>Rich!R18</f>
        <v>0</v>
      </c>
      <c r="F83" s="109">
        <f>casual!T18</f>
        <v>1604.2761177806851</v>
      </c>
      <c r="G83" s="109">
        <f>seasonal!T18</f>
        <v>1604.2761177806851</v>
      </c>
      <c r="H83" s="109">
        <f>permanent!T18</f>
        <v>0</v>
      </c>
      <c r="I83" s="109">
        <f>Rich!T18</f>
        <v>0</v>
      </c>
    </row>
    <row r="84" spans="1:9">
      <c r="A84" t="str">
        <f>casual!Q19</f>
        <v>Food transfer - gifts</v>
      </c>
      <c r="B84" s="109">
        <f>casual!R19</f>
        <v>0</v>
      </c>
      <c r="C84" s="109">
        <f>seasonal!R19</f>
        <v>0</v>
      </c>
      <c r="D84" s="109">
        <f>permanent!R19</f>
        <v>0</v>
      </c>
      <c r="E84" s="109">
        <f>Rich!R19</f>
        <v>0</v>
      </c>
      <c r="F84" s="109">
        <f>casual!T19</f>
        <v>0</v>
      </c>
      <c r="G84" s="109">
        <f>seasonal!T19</f>
        <v>0</v>
      </c>
      <c r="H84" s="109">
        <f>permanent!T19</f>
        <v>0</v>
      </c>
      <c r="I84" s="109">
        <f>Rich!T19</f>
        <v>0</v>
      </c>
    </row>
    <row r="85" spans="1:9">
      <c r="A85" t="str">
        <f>casual!Q20</f>
        <v>Cash transfer - official</v>
      </c>
      <c r="B85" s="109">
        <f>casual!R20</f>
        <v>8200.353195950478</v>
      </c>
      <c r="C85" s="109">
        <f>seasonal!R20</f>
        <v>8200.353195950478</v>
      </c>
      <c r="D85" s="109">
        <f>permanent!R20</f>
        <v>0</v>
      </c>
      <c r="E85" s="109">
        <f>Rich!R20</f>
        <v>0</v>
      </c>
      <c r="F85" s="109">
        <f>casual!T20</f>
        <v>6372</v>
      </c>
      <c r="G85" s="109">
        <f>seasonal!T20</f>
        <v>6372</v>
      </c>
      <c r="H85" s="109">
        <f>permanent!T20</f>
        <v>0</v>
      </c>
      <c r="I85" s="109">
        <f>Rich!T20</f>
        <v>0</v>
      </c>
    </row>
    <row r="86" spans="1:9">
      <c r="A86" t="str">
        <f>casual!Q21</f>
        <v>Cash transfer - gifts</v>
      </c>
      <c r="B86" s="109">
        <f>casual!R21</f>
        <v>0</v>
      </c>
      <c r="C86" s="109">
        <f>seasonal!R21</f>
        <v>0</v>
      </c>
      <c r="D86" s="109">
        <f>permanent!R21</f>
        <v>0</v>
      </c>
      <c r="E86" s="109">
        <f>Rich!R21</f>
        <v>0</v>
      </c>
      <c r="F86" s="109">
        <f>casual!T21</f>
        <v>0</v>
      </c>
      <c r="G86" s="109">
        <f>seasonal!T21</f>
        <v>0</v>
      </c>
      <c r="H86" s="109">
        <f>permanent!T21</f>
        <v>0</v>
      </c>
      <c r="I86" s="109">
        <f>Rich!T21</f>
        <v>0</v>
      </c>
    </row>
    <row r="87" spans="1:9">
      <c r="A87" t="str">
        <f>casual!Q22</f>
        <v>Other</v>
      </c>
      <c r="B87" s="109">
        <f>casual!R22</f>
        <v>0</v>
      </c>
      <c r="C87" s="109">
        <f>seasonal!R22</f>
        <v>0</v>
      </c>
      <c r="D87" s="109">
        <f>permanent!R22</f>
        <v>0</v>
      </c>
      <c r="E87" s="109">
        <f>Rich!R22</f>
        <v>0</v>
      </c>
      <c r="F87" s="109">
        <f>casual!T22</f>
        <v>0</v>
      </c>
      <c r="G87" s="109">
        <f>seasonal!T22</f>
        <v>0</v>
      </c>
      <c r="H87" s="109">
        <f>permanent!T22</f>
        <v>0</v>
      </c>
      <c r="I87" s="109">
        <f>Rich!T22</f>
        <v>0</v>
      </c>
    </row>
    <row r="88" spans="1:9">
      <c r="A88" t="str">
        <f>casual!Q23</f>
        <v>TOTAL</v>
      </c>
      <c r="B88" s="109">
        <f>casual!R23</f>
        <v>40983.981169503757</v>
      </c>
      <c r="C88" s="109">
        <f>seasonal!R23</f>
        <v>50049.92720280456</v>
      </c>
      <c r="D88" s="109">
        <f>permanent!R23</f>
        <v>87470.434090138442</v>
      </c>
      <c r="E88" s="109">
        <f>Rich!R23</f>
        <v>0</v>
      </c>
      <c r="F88" s="109">
        <f>casual!T23</f>
        <v>23233.126117780685</v>
      </c>
      <c r="G88" s="109">
        <f>seasonal!T23</f>
        <v>27221.776117780686</v>
      </c>
      <c r="H88" s="109">
        <f>permanent!T23</f>
        <v>53808</v>
      </c>
      <c r="I88" s="109">
        <f>Rich!T23</f>
        <v>0</v>
      </c>
    </row>
    <row r="89" spans="1:9">
      <c r="A89" t="str">
        <f>casual!Q24</f>
        <v>Food Poverty line</v>
      </c>
      <c r="B89" s="109">
        <f>casual!R24</f>
        <v>27031.576933582299</v>
      </c>
      <c r="C89" s="109">
        <f>seasonal!R24</f>
        <v>27031.576933582299</v>
      </c>
      <c r="D89" s="109">
        <f>permanent!R24</f>
        <v>27031.576933582302</v>
      </c>
      <c r="E89" s="109">
        <f>Rich!R24</f>
        <v>27031.576933582299</v>
      </c>
      <c r="F89" s="109">
        <f>casual!T24</f>
        <v>27031.576933582299</v>
      </c>
      <c r="G89" s="109">
        <f>seasonal!T24</f>
        <v>27031.576933582299</v>
      </c>
      <c r="H89" s="109">
        <f>permanent!T24</f>
        <v>27031.576933582302</v>
      </c>
      <c r="I89" s="109">
        <f>Rich!T24</f>
        <v>27031.576933582299</v>
      </c>
    </row>
    <row r="90" spans="1:9">
      <c r="A90" s="108" t="str">
        <f>casual!Q25</f>
        <v>Lower Bound Poverty line</v>
      </c>
      <c r="B90" s="109">
        <f>casual!R25</f>
        <v>36222.990266915629</v>
      </c>
      <c r="C90" s="109">
        <f>seasonal!R25</f>
        <v>36222.990266915636</v>
      </c>
      <c r="D90" s="109">
        <f>permanent!R25</f>
        <v>36222.990266915636</v>
      </c>
      <c r="E90" s="109">
        <f>Rich!R25</f>
        <v>36222.990266915629</v>
      </c>
      <c r="F90" s="109">
        <f>casual!T25</f>
        <v>36222.990266915629</v>
      </c>
      <c r="G90" s="109">
        <f>seasonal!T25</f>
        <v>36222.990266915636</v>
      </c>
      <c r="H90" s="109">
        <f>permanent!T25</f>
        <v>36222.990266915636</v>
      </c>
      <c r="I90" s="109">
        <f>Rich!T25</f>
        <v>36222.990266915629</v>
      </c>
    </row>
    <row r="91" spans="1:9">
      <c r="A91" s="108" t="str">
        <f>casual!Q26</f>
        <v>Upper Bound Poverty line</v>
      </c>
      <c r="B91" s="109">
        <f>casual!R26</f>
        <v>52591.950266915635</v>
      </c>
      <c r="C91" s="109">
        <f>seasonal!R26</f>
        <v>52591.950266915635</v>
      </c>
      <c r="D91" s="109">
        <f>permanent!R26</f>
        <v>52591.950266915635</v>
      </c>
      <c r="E91" s="109">
        <f>Rich!R26</f>
        <v>52591.950266915628</v>
      </c>
      <c r="F91" s="109">
        <f>casual!T26</f>
        <v>52591.950266915635</v>
      </c>
      <c r="G91" s="109">
        <f>seasonal!T26</f>
        <v>52591.950266915635</v>
      </c>
      <c r="H91" s="109">
        <f>permanent!T26</f>
        <v>52591.950266915635</v>
      </c>
      <c r="I91" s="109">
        <f>Rich!T26</f>
        <v>52591.950266915628</v>
      </c>
    </row>
    <row r="92" spans="1:9">
      <c r="A92" s="108" t="str">
        <f>casual!Q27</f>
        <v>Resilience line</v>
      </c>
      <c r="B92" s="109">
        <f>casual!R27</f>
        <v>0</v>
      </c>
      <c r="C92" s="109">
        <f>seasonal!R27</f>
        <v>0</v>
      </c>
      <c r="D92" s="109">
        <f>permanent!R27</f>
        <v>0</v>
      </c>
      <c r="E92" s="109">
        <f>Rich!R27</f>
        <v>0</v>
      </c>
      <c r="F92" s="109">
        <f>casual!T27</f>
        <v>0</v>
      </c>
      <c r="G92" s="109">
        <f>seasonal!T27</f>
        <v>0</v>
      </c>
      <c r="H92" s="109">
        <f>permanent!T27</f>
        <v>0</v>
      </c>
      <c r="I92" s="109">
        <f>Rich!T27</f>
        <v>0</v>
      </c>
    </row>
    <row r="93" spans="1:9">
      <c r="A93" t="str">
        <f>casual!Q24</f>
        <v>Food Poverty line</v>
      </c>
      <c r="F93" s="109">
        <f>casual!T24</f>
        <v>27031.576933582299</v>
      </c>
      <c r="G93" s="109">
        <f>seasonal!T24</f>
        <v>27031.576933582299</v>
      </c>
      <c r="H93" s="109">
        <f>permanent!T24</f>
        <v>27031.576933582302</v>
      </c>
      <c r="I93" s="109">
        <f>Rich!T24</f>
        <v>27031.576933582299</v>
      </c>
    </row>
    <row r="94" spans="1:9">
      <c r="A94" t="str">
        <f>casual!Q25</f>
        <v>Lower Bound Poverty line</v>
      </c>
      <c r="F94" s="109">
        <f>casual!T25</f>
        <v>36222.990266915629</v>
      </c>
      <c r="G94" s="109">
        <f>seasonal!T25</f>
        <v>36222.990266915636</v>
      </c>
      <c r="H94" s="109">
        <f>permanent!T25</f>
        <v>36222.990266915636</v>
      </c>
      <c r="I94" s="109">
        <f>Rich!T25</f>
        <v>36222.990266915629</v>
      </c>
    </row>
    <row r="95" spans="1:9">
      <c r="A95" t="str">
        <f>casual!Q26</f>
        <v>Upper Bound Poverty line</v>
      </c>
      <c r="F95" s="109">
        <f>casual!T26</f>
        <v>52591.950266915635</v>
      </c>
      <c r="G95" s="109">
        <f>seasonal!T26</f>
        <v>52591.950266915635</v>
      </c>
      <c r="H95" s="109">
        <f>permanent!T26</f>
        <v>52591.950266915635</v>
      </c>
      <c r="I95" s="109">
        <f>Rich!T26</f>
        <v>52591.950266915628</v>
      </c>
    </row>
    <row r="96" spans="1:9">
      <c r="A96" t="str">
        <f>casual!Q27</f>
        <v>Resilience line</v>
      </c>
      <c r="F96" s="109">
        <f>casual!T27</f>
        <v>0</v>
      </c>
      <c r="G96" s="109">
        <f>seasonal!T27</f>
        <v>0</v>
      </c>
      <c r="H96" s="109">
        <f>permanent!T27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3798.4508158016142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12989.864149134944</v>
      </c>
      <c r="G99" s="239">
        <f t="shared" si="0"/>
        <v>9001.2141491349503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29358.824149134951</v>
      </c>
      <c r="G100" s="239">
        <f t="shared" si="0"/>
        <v>25370.174149134949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seasonal!A1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casual!A67</f>
        <v>Expenditure : Very Poor HHs</v>
      </c>
      <c r="C3" s="265"/>
      <c r="D3" s="265"/>
      <c r="E3" s="265"/>
      <c r="F3" s="250"/>
      <c r="G3" s="263" t="str">
        <f>seasonal!A67</f>
        <v>Expenditure : Poor HHs</v>
      </c>
      <c r="H3" s="263"/>
      <c r="I3" s="263"/>
      <c r="J3" s="263"/>
      <c r="K3" s="246"/>
      <c r="L3" s="263" t="str">
        <f>permanent!A67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</vt:lpstr>
      <vt:lpstr>seasonal</vt:lpstr>
      <vt:lpstr>permanent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2016-06-04T22:02:28Z</dcterms:modified>
  <cp:category/>
</cp:coreProperties>
</file>