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40" yWindow="0" windowWidth="1798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G37" i="7"/>
  <c r="G37" i="8"/>
  <c r="H83" i="8"/>
  <c r="B80" i="8"/>
  <c r="B82" i="8"/>
  <c r="B81" i="8"/>
  <c r="B83" i="8"/>
  <c r="I83" i="8"/>
  <c r="B70" i="8"/>
  <c r="B71" i="8"/>
  <c r="B72" i="8"/>
  <c r="B29" i="8"/>
  <c r="C29" i="8"/>
  <c r="D29" i="8"/>
  <c r="B81" i="1"/>
  <c r="F70" i="7"/>
  <c r="F70" i="8"/>
  <c r="H70" i="8"/>
  <c r="F71" i="7"/>
  <c r="F71" i="8"/>
  <c r="H71" i="8"/>
  <c r="F72" i="7"/>
  <c r="F72" i="8"/>
  <c r="H72" i="8"/>
  <c r="T26" i="8"/>
  <c r="E37" i="7"/>
  <c r="E37" i="8"/>
  <c r="F37" i="7"/>
  <c r="F37" i="8"/>
  <c r="H91" i="8"/>
  <c r="B37" i="8"/>
  <c r="B91" i="8"/>
  <c r="C37" i="8"/>
  <c r="C91" i="8"/>
  <c r="D91" i="8"/>
  <c r="I91" i="8"/>
  <c r="G38" i="8"/>
  <c r="E38" i="7"/>
  <c r="E38" i="8"/>
  <c r="F38" i="7"/>
  <c r="F38" i="8"/>
  <c r="H92" i="8"/>
  <c r="B38" i="8"/>
  <c r="B92" i="8"/>
  <c r="C38" i="8"/>
  <c r="C92" i="8"/>
  <c r="D92" i="8"/>
  <c r="I92" i="8"/>
  <c r="G39" i="8"/>
  <c r="E39" i="7"/>
  <c r="E39" i="8"/>
  <c r="F39" i="7"/>
  <c r="F39" i="8"/>
  <c r="H93" i="8"/>
  <c r="B39" i="8"/>
  <c r="B93" i="8"/>
  <c r="C39" i="8"/>
  <c r="C93" i="8"/>
  <c r="D93" i="8"/>
  <c r="I93" i="8"/>
  <c r="G40" i="8"/>
  <c r="E40" i="7"/>
  <c r="E40" i="8"/>
  <c r="F40" i="7"/>
  <c r="F40" i="8"/>
  <c r="H94" i="8"/>
  <c r="B40" i="8"/>
  <c r="B94" i="8"/>
  <c r="C40" i="8"/>
  <c r="C94" i="8"/>
  <c r="D94" i="8"/>
  <c r="I94" i="8"/>
  <c r="G41" i="8"/>
  <c r="E41" i="7"/>
  <c r="E41" i="8"/>
  <c r="F41" i="7"/>
  <c r="F41" i="8"/>
  <c r="H95" i="8"/>
  <c r="B41" i="8"/>
  <c r="B95" i="8"/>
  <c r="C41" i="8"/>
  <c r="C95" i="8"/>
  <c r="D95" i="8"/>
  <c r="I95" i="8"/>
  <c r="G42" i="8"/>
  <c r="E42" i="7"/>
  <c r="E42" i="8"/>
  <c r="F42" i="7"/>
  <c r="F42" i="8"/>
  <c r="H96" i="8"/>
  <c r="B42" i="8"/>
  <c r="B96" i="8"/>
  <c r="C42" i="8"/>
  <c r="C96" i="8"/>
  <c r="D96" i="8"/>
  <c r="I96" i="8"/>
  <c r="G43" i="8"/>
  <c r="E43" i="7"/>
  <c r="E43" i="8"/>
  <c r="F43" i="7"/>
  <c r="F43" i="8"/>
  <c r="H97" i="8"/>
  <c r="B43" i="8"/>
  <c r="B97" i="8"/>
  <c r="C43" i="8"/>
  <c r="C97" i="8"/>
  <c r="D97" i="8"/>
  <c r="I97" i="8"/>
  <c r="G44" i="8"/>
  <c r="E44" i="7"/>
  <c r="E44" i="8"/>
  <c r="F44" i="7"/>
  <c r="F44" i="8"/>
  <c r="H98" i="8"/>
  <c r="B44" i="8"/>
  <c r="B98" i="8"/>
  <c r="C44" i="8"/>
  <c r="C98" i="8"/>
  <c r="D98" i="8"/>
  <c r="I98" i="8"/>
  <c r="G45" i="8"/>
  <c r="E45" i="7"/>
  <c r="E45" i="8"/>
  <c r="F45" i="7"/>
  <c r="F45" i="8"/>
  <c r="H99" i="8"/>
  <c r="B45" i="8"/>
  <c r="B99" i="8"/>
  <c r="C45" i="8"/>
  <c r="C99" i="8"/>
  <c r="D99" i="8"/>
  <c r="I99" i="8"/>
  <c r="G46" i="8"/>
  <c r="E46" i="7"/>
  <c r="E46" i="8"/>
  <c r="H100" i="8"/>
  <c r="B46" i="8"/>
  <c r="B100" i="8"/>
  <c r="C46" i="8"/>
  <c r="C100" i="8"/>
  <c r="D100" i="8"/>
  <c r="I100" i="8"/>
  <c r="G47" i="8"/>
  <c r="E47" i="7"/>
  <c r="E47" i="8"/>
  <c r="F47" i="7"/>
  <c r="F47" i="8"/>
  <c r="H101" i="8"/>
  <c r="B47" i="8"/>
  <c r="B101" i="8"/>
  <c r="C47" i="8"/>
  <c r="C101" i="8"/>
  <c r="D101" i="8"/>
  <c r="I101" i="8"/>
  <c r="G48" i="8"/>
  <c r="F48" i="7"/>
  <c r="F48" i="8"/>
  <c r="H102" i="8"/>
  <c r="B48" i="8"/>
  <c r="B102" i="8"/>
  <c r="C48" i="8"/>
  <c r="C102" i="8"/>
  <c r="D102" i="8"/>
  <c r="I102" i="8"/>
  <c r="G49" i="8"/>
  <c r="F49" i="7"/>
  <c r="F49" i="8"/>
  <c r="H103" i="8"/>
  <c r="B49" i="8"/>
  <c r="B103" i="8"/>
  <c r="C49" i="8"/>
  <c r="C103" i="8"/>
  <c r="D103" i="8"/>
  <c r="I103" i="8"/>
  <c r="G50" i="8"/>
  <c r="H104" i="8"/>
  <c r="B50" i="8"/>
  <c r="B104" i="8"/>
  <c r="C50" i="8"/>
  <c r="C104" i="8"/>
  <c r="D104" i="8"/>
  <c r="I104" i="8"/>
  <c r="G51" i="8"/>
  <c r="H105" i="8"/>
  <c r="B51" i="8"/>
  <c r="B105" i="8"/>
  <c r="C51" i="8"/>
  <c r="C105" i="8"/>
  <c r="D105" i="8"/>
  <c r="I105" i="8"/>
  <c r="G52" i="8"/>
  <c r="H106" i="8"/>
  <c r="B52" i="8"/>
  <c r="B106" i="8"/>
  <c r="C52" i="8"/>
  <c r="C106" i="8"/>
  <c r="D106" i="8"/>
  <c r="I106" i="8"/>
  <c r="G53" i="8"/>
  <c r="H107" i="8"/>
  <c r="B53" i="8"/>
  <c r="B107" i="8"/>
  <c r="C53" i="8"/>
  <c r="C107" i="8"/>
  <c r="D107" i="8"/>
  <c r="I107" i="8"/>
  <c r="G54" i="8"/>
  <c r="H108" i="8"/>
  <c r="B54" i="8"/>
  <c r="B108" i="8"/>
  <c r="C54" i="8"/>
  <c r="C108" i="8"/>
  <c r="D108" i="8"/>
  <c r="I108" i="8"/>
  <c r="G55" i="8"/>
  <c r="H109" i="8"/>
  <c r="B55" i="8"/>
  <c r="B109" i="8"/>
  <c r="C55" i="8"/>
  <c r="C109" i="8"/>
  <c r="D109" i="8"/>
  <c r="I109" i="8"/>
  <c r="G56" i="8"/>
  <c r="H110" i="8"/>
  <c r="B56" i="8"/>
  <c r="B110" i="8"/>
  <c r="C56" i="8"/>
  <c r="C110" i="8"/>
  <c r="D110" i="8"/>
  <c r="I110" i="8"/>
  <c r="G57" i="8"/>
  <c r="H111" i="8"/>
  <c r="B57" i="8"/>
  <c r="B111" i="8"/>
  <c r="C57" i="8"/>
  <c r="C111" i="8"/>
  <c r="D111" i="8"/>
  <c r="I111" i="8"/>
  <c r="G58" i="8"/>
  <c r="H112" i="8"/>
  <c r="B58" i="8"/>
  <c r="B112" i="8"/>
  <c r="C58" i="8"/>
  <c r="C112" i="8"/>
  <c r="D112" i="8"/>
  <c r="I112" i="8"/>
  <c r="G59" i="8"/>
  <c r="H113" i="8"/>
  <c r="B59" i="8"/>
  <c r="B113" i="8"/>
  <c r="C59" i="8"/>
  <c r="C113" i="8"/>
  <c r="D113" i="8"/>
  <c r="I113" i="8"/>
  <c r="G60" i="8"/>
  <c r="H114" i="8"/>
  <c r="B60" i="8"/>
  <c r="B114" i="8"/>
  <c r="C60" i="8"/>
  <c r="C114" i="8"/>
  <c r="D114" i="8"/>
  <c r="I114" i="8"/>
  <c r="G61" i="8"/>
  <c r="H115" i="8"/>
  <c r="B61" i="8"/>
  <c r="B115" i="8"/>
  <c r="C61" i="8"/>
  <c r="C115" i="8"/>
  <c r="D115" i="8"/>
  <c r="I115" i="8"/>
  <c r="G62" i="8"/>
  <c r="H116" i="8"/>
  <c r="B62" i="8"/>
  <c r="B116" i="8"/>
  <c r="C62" i="8"/>
  <c r="C116" i="8"/>
  <c r="D116" i="8"/>
  <c r="I116" i="8"/>
  <c r="G63" i="8"/>
  <c r="H117" i="8"/>
  <c r="B63" i="8"/>
  <c r="B117" i="8"/>
  <c r="C63" i="8"/>
  <c r="C117" i="8"/>
  <c r="D117" i="8"/>
  <c r="I117" i="8"/>
  <c r="G64" i="8"/>
  <c r="H118" i="8"/>
  <c r="B64" i="8"/>
  <c r="B118" i="8"/>
  <c r="C64" i="8"/>
  <c r="C118" i="8"/>
  <c r="D118" i="8"/>
  <c r="I118" i="8"/>
  <c r="I119" i="8"/>
  <c r="H124" i="8"/>
  <c r="B124" i="8"/>
  <c r="I124" i="8"/>
  <c r="I30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I32" i="8"/>
  <c r="H125" i="8"/>
  <c r="I128" i="8"/>
  <c r="B125" i="8"/>
  <c r="I131" i="8"/>
  <c r="F73" i="7"/>
  <c r="F73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H126" i="8"/>
  <c r="B128" i="8"/>
  <c r="K128" i="8"/>
  <c r="L128" i="8"/>
  <c r="B126" i="8"/>
  <c r="B73" i="8"/>
  <c r="B127" i="8"/>
  <c r="L127" i="8"/>
  <c r="K127" i="8"/>
  <c r="J33" i="8"/>
  <c r="J7" i="8"/>
  <c r="M7" i="8"/>
  <c r="J8" i="8"/>
  <c r="M8" i="8"/>
  <c r="J9" i="8"/>
  <c r="M9" i="8"/>
  <c r="T7" i="8"/>
  <c r="J95" i="8"/>
  <c r="M95" i="8"/>
  <c r="J96" i="8"/>
  <c r="M96" i="8"/>
  <c r="J97" i="8"/>
  <c r="M97" i="8"/>
  <c r="T8" i="8"/>
  <c r="J6" i="8"/>
  <c r="M6" i="8"/>
  <c r="T9" i="8"/>
  <c r="T10" i="8"/>
  <c r="J91" i="8"/>
  <c r="M91" i="8"/>
  <c r="J92" i="8"/>
  <c r="M92" i="8"/>
  <c r="J93" i="8"/>
  <c r="M93" i="8"/>
  <c r="J94" i="8"/>
  <c r="M94" i="8"/>
  <c r="T11" i="8"/>
  <c r="J10" i="8"/>
  <c r="M10" i="8"/>
  <c r="J98" i="8"/>
  <c r="M98" i="8"/>
  <c r="T12" i="8"/>
  <c r="J11" i="8"/>
  <c r="M11" i="8"/>
  <c r="J12" i="8"/>
  <c r="M12" i="8"/>
  <c r="J99" i="8"/>
  <c r="M99" i="8"/>
  <c r="T13" i="8"/>
  <c r="J100" i="8"/>
  <c r="M100" i="8"/>
  <c r="T14" i="8"/>
  <c r="J104" i="8"/>
  <c r="M104" i="8"/>
  <c r="T15" i="8"/>
  <c r="J101" i="8"/>
  <c r="M101" i="8"/>
  <c r="T16" i="8"/>
  <c r="J102" i="8"/>
  <c r="M102" i="8"/>
  <c r="T17" i="8"/>
  <c r="J26" i="8"/>
  <c r="M26" i="8"/>
  <c r="T18" i="8"/>
  <c r="T19" i="8"/>
  <c r="J103" i="8"/>
  <c r="M103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I84" i="8"/>
  <c r="B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B80" i="7"/>
  <c r="B82" i="7"/>
  <c r="B81" i="7"/>
  <c r="B83" i="7"/>
  <c r="I83" i="7"/>
  <c r="B70" i="7"/>
  <c r="B71" i="7"/>
  <c r="B72" i="7"/>
  <c r="B29" i="7"/>
  <c r="C29" i="7"/>
  <c r="D29" i="7"/>
  <c r="H70" i="7"/>
  <c r="H71" i="7"/>
  <c r="H72" i="7"/>
  <c r="T26" i="7"/>
  <c r="H91" i="7"/>
  <c r="B37" i="7"/>
  <c r="B91" i="7"/>
  <c r="C37" i="7"/>
  <c r="C91" i="7"/>
  <c r="D91" i="7"/>
  <c r="I91" i="7"/>
  <c r="G38" i="1"/>
  <c r="G38" i="7"/>
  <c r="H92" i="7"/>
  <c r="B38" i="7"/>
  <c r="B92" i="7"/>
  <c r="C38" i="7"/>
  <c r="C92" i="7"/>
  <c r="D92" i="7"/>
  <c r="I92" i="7"/>
  <c r="G39" i="1"/>
  <c r="G39" i="7"/>
  <c r="H93" i="7"/>
  <c r="B39" i="7"/>
  <c r="B93" i="7"/>
  <c r="C39" i="7"/>
  <c r="C93" i="7"/>
  <c r="D93" i="7"/>
  <c r="I93" i="7"/>
  <c r="G40" i="1"/>
  <c r="G40" i="7"/>
  <c r="H94" i="7"/>
  <c r="B40" i="7"/>
  <c r="B94" i="7"/>
  <c r="C40" i="7"/>
  <c r="C94" i="7"/>
  <c r="D94" i="7"/>
  <c r="I94" i="7"/>
  <c r="G41" i="1"/>
  <c r="G41" i="7"/>
  <c r="H95" i="7"/>
  <c r="B41" i="7"/>
  <c r="B95" i="7"/>
  <c r="C41" i="7"/>
  <c r="C95" i="7"/>
  <c r="D95" i="7"/>
  <c r="I95" i="7"/>
  <c r="G42" i="1"/>
  <c r="G42" i="7"/>
  <c r="H96" i="7"/>
  <c r="B42" i="7"/>
  <c r="B96" i="7"/>
  <c r="C42" i="7"/>
  <c r="C96" i="7"/>
  <c r="D96" i="7"/>
  <c r="I96" i="7"/>
  <c r="G43" i="1"/>
  <c r="G43" i="7"/>
  <c r="H97" i="7"/>
  <c r="B43" i="7"/>
  <c r="B97" i="7"/>
  <c r="C43" i="7"/>
  <c r="C97" i="7"/>
  <c r="D97" i="7"/>
  <c r="I97" i="7"/>
  <c r="G44" i="1"/>
  <c r="G44" i="7"/>
  <c r="H98" i="7"/>
  <c r="B44" i="7"/>
  <c r="B98" i="7"/>
  <c r="C44" i="7"/>
  <c r="C98" i="7"/>
  <c r="D98" i="7"/>
  <c r="I98" i="7"/>
  <c r="G45" i="1"/>
  <c r="G45" i="7"/>
  <c r="H99" i="7"/>
  <c r="B45" i="7"/>
  <c r="B99" i="7"/>
  <c r="C45" i="7"/>
  <c r="C99" i="7"/>
  <c r="D99" i="7"/>
  <c r="I99" i="7"/>
  <c r="G46" i="1"/>
  <c r="G46" i="7"/>
  <c r="H100" i="7"/>
  <c r="B46" i="7"/>
  <c r="B100" i="7"/>
  <c r="C46" i="7"/>
  <c r="C100" i="7"/>
  <c r="D100" i="7"/>
  <c r="I100" i="7"/>
  <c r="G47" i="1"/>
  <c r="G47" i="7"/>
  <c r="H101" i="7"/>
  <c r="B47" i="7"/>
  <c r="B101" i="7"/>
  <c r="C47" i="7"/>
  <c r="C101" i="7"/>
  <c r="D101" i="7"/>
  <c r="I101" i="7"/>
  <c r="G48" i="1"/>
  <c r="G48" i="7"/>
  <c r="H102" i="7"/>
  <c r="B48" i="7"/>
  <c r="B102" i="7"/>
  <c r="C48" i="7"/>
  <c r="C102" i="7"/>
  <c r="D102" i="7"/>
  <c r="I102" i="7"/>
  <c r="G49" i="1"/>
  <c r="G49" i="7"/>
  <c r="H103" i="7"/>
  <c r="B49" i="7"/>
  <c r="B103" i="7"/>
  <c r="C49" i="7"/>
  <c r="C103" i="7"/>
  <c r="D103" i="7"/>
  <c r="I103" i="7"/>
  <c r="G50" i="1"/>
  <c r="G50" i="7"/>
  <c r="H104" i="7"/>
  <c r="B50" i="7"/>
  <c r="B104" i="7"/>
  <c r="C50" i="7"/>
  <c r="C104" i="7"/>
  <c r="D104" i="7"/>
  <c r="I104" i="7"/>
  <c r="G51" i="1"/>
  <c r="G51" i="7"/>
  <c r="H105" i="7"/>
  <c r="B51" i="7"/>
  <c r="B105" i="7"/>
  <c r="C51" i="7"/>
  <c r="C105" i="7"/>
  <c r="D105" i="7"/>
  <c r="I105" i="7"/>
  <c r="G52" i="1"/>
  <c r="G52" i="7"/>
  <c r="H106" i="7"/>
  <c r="B52" i="7"/>
  <c r="B106" i="7"/>
  <c r="C52" i="7"/>
  <c r="C106" i="7"/>
  <c r="D106" i="7"/>
  <c r="I106" i="7"/>
  <c r="G53" i="1"/>
  <c r="G53" i="7"/>
  <c r="H107" i="7"/>
  <c r="B53" i="7"/>
  <c r="B107" i="7"/>
  <c r="C53" i="7"/>
  <c r="C107" i="7"/>
  <c r="D107" i="7"/>
  <c r="I107" i="7"/>
  <c r="G54" i="1"/>
  <c r="G54" i="7"/>
  <c r="H108" i="7"/>
  <c r="B54" i="7"/>
  <c r="B108" i="7"/>
  <c r="C54" i="7"/>
  <c r="C108" i="7"/>
  <c r="D108" i="7"/>
  <c r="I108" i="7"/>
  <c r="G55" i="1"/>
  <c r="G55" i="7"/>
  <c r="H109" i="7"/>
  <c r="B55" i="7"/>
  <c r="B109" i="7"/>
  <c r="C55" i="7"/>
  <c r="C109" i="7"/>
  <c r="D109" i="7"/>
  <c r="I109" i="7"/>
  <c r="G56" i="1"/>
  <c r="G56" i="7"/>
  <c r="H110" i="7"/>
  <c r="B56" i="7"/>
  <c r="B110" i="7"/>
  <c r="C56" i="7"/>
  <c r="C110" i="7"/>
  <c r="D110" i="7"/>
  <c r="I110" i="7"/>
  <c r="G57" i="1"/>
  <c r="G57" i="7"/>
  <c r="H111" i="7"/>
  <c r="B57" i="7"/>
  <c r="B111" i="7"/>
  <c r="C57" i="7"/>
  <c r="C111" i="7"/>
  <c r="D111" i="7"/>
  <c r="I111" i="7"/>
  <c r="G58" i="1"/>
  <c r="G58" i="7"/>
  <c r="H112" i="7"/>
  <c r="B58" i="7"/>
  <c r="B112" i="7"/>
  <c r="C58" i="7"/>
  <c r="C112" i="7"/>
  <c r="D112" i="7"/>
  <c r="I112" i="7"/>
  <c r="G59" i="1"/>
  <c r="G59" i="7"/>
  <c r="H113" i="7"/>
  <c r="B59" i="7"/>
  <c r="B113" i="7"/>
  <c r="C59" i="7"/>
  <c r="C113" i="7"/>
  <c r="D113" i="7"/>
  <c r="I113" i="7"/>
  <c r="G60" i="1"/>
  <c r="G60" i="7"/>
  <c r="H114" i="7"/>
  <c r="B60" i="7"/>
  <c r="B114" i="7"/>
  <c r="C60" i="7"/>
  <c r="C114" i="7"/>
  <c r="D114" i="7"/>
  <c r="I114" i="7"/>
  <c r="G61" i="1"/>
  <c r="G61" i="7"/>
  <c r="H115" i="7"/>
  <c r="B61" i="7"/>
  <c r="B115" i="7"/>
  <c r="C61" i="7"/>
  <c r="C115" i="7"/>
  <c r="D115" i="7"/>
  <c r="I115" i="7"/>
  <c r="G62" i="1"/>
  <c r="G62" i="7"/>
  <c r="H116" i="7"/>
  <c r="B62" i="7"/>
  <c r="B116" i="7"/>
  <c r="C62" i="7"/>
  <c r="C116" i="7"/>
  <c r="D116" i="7"/>
  <c r="I116" i="7"/>
  <c r="G63" i="1"/>
  <c r="G63" i="7"/>
  <c r="H117" i="7"/>
  <c r="B63" i="7"/>
  <c r="B117" i="7"/>
  <c r="C63" i="7"/>
  <c r="C117" i="7"/>
  <c r="D117" i="7"/>
  <c r="I117" i="7"/>
  <c r="G64" i="1"/>
  <c r="G64" i="7"/>
  <c r="H118" i="7"/>
  <c r="B64" i="7"/>
  <c r="B118" i="7"/>
  <c r="C64" i="7"/>
  <c r="C118" i="7"/>
  <c r="D118" i="7"/>
  <c r="I118" i="7"/>
  <c r="I119" i="7"/>
  <c r="H124" i="7"/>
  <c r="B124" i="7"/>
  <c r="I124" i="7"/>
  <c r="I30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I32" i="7"/>
  <c r="H125" i="7"/>
  <c r="I128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126" i="7"/>
  <c r="B73" i="7"/>
  <c r="B127" i="7"/>
  <c r="L127" i="7"/>
  <c r="K127" i="7"/>
  <c r="J33" i="7"/>
  <c r="J7" i="7"/>
  <c r="M7" i="7"/>
  <c r="J8" i="7"/>
  <c r="M8" i="7"/>
  <c r="J9" i="7"/>
  <c r="M9" i="7"/>
  <c r="T7" i="7"/>
  <c r="J95" i="7"/>
  <c r="M95" i="7"/>
  <c r="J96" i="7"/>
  <c r="M96" i="7"/>
  <c r="J97" i="7"/>
  <c r="M97" i="7"/>
  <c r="T8" i="7"/>
  <c r="J6" i="7"/>
  <c r="M6" i="7"/>
  <c r="T9" i="7"/>
  <c r="T10" i="7"/>
  <c r="J91" i="7"/>
  <c r="M91" i="7"/>
  <c r="J92" i="7"/>
  <c r="M92" i="7"/>
  <c r="J93" i="7"/>
  <c r="M93" i="7"/>
  <c r="J94" i="7"/>
  <c r="M94" i="7"/>
  <c r="T11" i="7"/>
  <c r="J10" i="7"/>
  <c r="M10" i="7"/>
  <c r="J98" i="7"/>
  <c r="M98" i="7"/>
  <c r="T12" i="7"/>
  <c r="J11" i="7"/>
  <c r="M11" i="7"/>
  <c r="J12" i="7"/>
  <c r="M12" i="7"/>
  <c r="J99" i="7"/>
  <c r="M99" i="7"/>
  <c r="T13" i="7"/>
  <c r="J100" i="7"/>
  <c r="M100" i="7"/>
  <c r="T14" i="7"/>
  <c r="J104" i="7"/>
  <c r="M104" i="7"/>
  <c r="T15" i="7"/>
  <c r="J101" i="7"/>
  <c r="M101" i="7"/>
  <c r="T16" i="7"/>
  <c r="J102" i="7"/>
  <c r="M102" i="7"/>
  <c r="T17" i="7"/>
  <c r="J26" i="7"/>
  <c r="M26" i="7"/>
  <c r="T18" i="7"/>
  <c r="T19" i="7"/>
  <c r="J103" i="7"/>
  <c r="M103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I84" i="7"/>
  <c r="B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F7" i="1"/>
  <c r="H83" i="1"/>
  <c r="B80" i="1"/>
  <c r="B82" i="1"/>
  <c r="B83" i="1"/>
  <c r="I83" i="1"/>
  <c r="B70" i="1"/>
  <c r="B71" i="1"/>
  <c r="B72" i="1"/>
  <c r="B29" i="1"/>
  <c r="C29" i="1"/>
  <c r="D29" i="1"/>
  <c r="H70" i="1"/>
  <c r="H71" i="1"/>
  <c r="H72" i="1"/>
  <c r="T26" i="1"/>
  <c r="H91" i="1"/>
  <c r="B37" i="1"/>
  <c r="B91" i="1"/>
  <c r="C37" i="1"/>
  <c r="C91" i="1"/>
  <c r="D91" i="1"/>
  <c r="I91" i="1"/>
  <c r="H92" i="1"/>
  <c r="B38" i="1"/>
  <c r="B92" i="1"/>
  <c r="C38" i="1"/>
  <c r="C92" i="1"/>
  <c r="D92" i="1"/>
  <c r="I92" i="1"/>
  <c r="H93" i="1"/>
  <c r="B39" i="1"/>
  <c r="B93" i="1"/>
  <c r="C39" i="1"/>
  <c r="C93" i="1"/>
  <c r="D93" i="1"/>
  <c r="I93" i="1"/>
  <c r="H94" i="1"/>
  <c r="B40" i="1"/>
  <c r="B94" i="1"/>
  <c r="C40" i="1"/>
  <c r="C94" i="1"/>
  <c r="D94" i="1"/>
  <c r="I94" i="1"/>
  <c r="H95" i="1"/>
  <c r="B41" i="1"/>
  <c r="B95" i="1"/>
  <c r="C41" i="1"/>
  <c r="C95" i="1"/>
  <c r="D95" i="1"/>
  <c r="I95" i="1"/>
  <c r="H96" i="1"/>
  <c r="B42" i="1"/>
  <c r="B96" i="1"/>
  <c r="C42" i="1"/>
  <c r="C96" i="1"/>
  <c r="D96" i="1"/>
  <c r="I96" i="1"/>
  <c r="H97" i="1"/>
  <c r="B43" i="1"/>
  <c r="B97" i="1"/>
  <c r="C43" i="1"/>
  <c r="C97" i="1"/>
  <c r="D97" i="1"/>
  <c r="I97" i="1"/>
  <c r="H98" i="1"/>
  <c r="B44" i="1"/>
  <c r="B98" i="1"/>
  <c r="C44" i="1"/>
  <c r="C98" i="1"/>
  <c r="D98" i="1"/>
  <c r="I98" i="1"/>
  <c r="H99" i="1"/>
  <c r="B45" i="1"/>
  <c r="B99" i="1"/>
  <c r="C45" i="1"/>
  <c r="C99" i="1"/>
  <c r="D99" i="1"/>
  <c r="I99" i="1"/>
  <c r="H100" i="1"/>
  <c r="B46" i="1"/>
  <c r="B100" i="1"/>
  <c r="C46" i="1"/>
  <c r="C100" i="1"/>
  <c r="D100" i="1"/>
  <c r="I100" i="1"/>
  <c r="H101" i="1"/>
  <c r="B47" i="1"/>
  <c r="B101" i="1"/>
  <c r="C47" i="1"/>
  <c r="C101" i="1"/>
  <c r="D101" i="1"/>
  <c r="I101" i="1"/>
  <c r="H102" i="1"/>
  <c r="B48" i="1"/>
  <c r="B102" i="1"/>
  <c r="C48" i="1"/>
  <c r="C102" i="1"/>
  <c r="D102" i="1"/>
  <c r="I102" i="1"/>
  <c r="H103" i="1"/>
  <c r="B49" i="1"/>
  <c r="B103" i="1"/>
  <c r="C49" i="1"/>
  <c r="C103" i="1"/>
  <c r="D103" i="1"/>
  <c r="I103" i="1"/>
  <c r="H104" i="1"/>
  <c r="B50" i="1"/>
  <c r="B104" i="1"/>
  <c r="C50" i="1"/>
  <c r="C104" i="1"/>
  <c r="D104" i="1"/>
  <c r="I104" i="1"/>
  <c r="H105" i="1"/>
  <c r="B51" i="1"/>
  <c r="B105" i="1"/>
  <c r="C51" i="1"/>
  <c r="C105" i="1"/>
  <c r="D105" i="1"/>
  <c r="I105" i="1"/>
  <c r="H106" i="1"/>
  <c r="B52" i="1"/>
  <c r="B106" i="1"/>
  <c r="C52" i="1"/>
  <c r="C106" i="1"/>
  <c r="D106" i="1"/>
  <c r="I106" i="1"/>
  <c r="H107" i="1"/>
  <c r="B53" i="1"/>
  <c r="B107" i="1"/>
  <c r="C53" i="1"/>
  <c r="C107" i="1"/>
  <c r="D107" i="1"/>
  <c r="I107" i="1"/>
  <c r="H108" i="1"/>
  <c r="B54" i="1"/>
  <c r="B108" i="1"/>
  <c r="C54" i="1"/>
  <c r="C108" i="1"/>
  <c r="D108" i="1"/>
  <c r="I108" i="1"/>
  <c r="H109" i="1"/>
  <c r="B55" i="1"/>
  <c r="B109" i="1"/>
  <c r="C55" i="1"/>
  <c r="C109" i="1"/>
  <c r="D109" i="1"/>
  <c r="I109" i="1"/>
  <c r="H110" i="1"/>
  <c r="B56" i="1"/>
  <c r="B110" i="1"/>
  <c r="C56" i="1"/>
  <c r="C110" i="1"/>
  <c r="D110" i="1"/>
  <c r="I110" i="1"/>
  <c r="H111" i="1"/>
  <c r="B57" i="1"/>
  <c r="B111" i="1"/>
  <c r="C57" i="1"/>
  <c r="C111" i="1"/>
  <c r="D111" i="1"/>
  <c r="I111" i="1"/>
  <c r="H112" i="1"/>
  <c r="B58" i="1"/>
  <c r="B112" i="1"/>
  <c r="C58" i="1"/>
  <c r="C112" i="1"/>
  <c r="D112" i="1"/>
  <c r="I112" i="1"/>
  <c r="H113" i="1"/>
  <c r="B59" i="1"/>
  <c r="B113" i="1"/>
  <c r="C59" i="1"/>
  <c r="C113" i="1"/>
  <c r="D113" i="1"/>
  <c r="I113" i="1"/>
  <c r="H114" i="1"/>
  <c r="B60" i="1"/>
  <c r="B114" i="1"/>
  <c r="C60" i="1"/>
  <c r="C114" i="1"/>
  <c r="D114" i="1"/>
  <c r="I114" i="1"/>
  <c r="H115" i="1"/>
  <c r="B61" i="1"/>
  <c r="B115" i="1"/>
  <c r="C61" i="1"/>
  <c r="C115" i="1"/>
  <c r="D115" i="1"/>
  <c r="I115" i="1"/>
  <c r="H116" i="1"/>
  <c r="B62" i="1"/>
  <c r="B116" i="1"/>
  <c r="C62" i="1"/>
  <c r="C116" i="1"/>
  <c r="D116" i="1"/>
  <c r="I116" i="1"/>
  <c r="H117" i="1"/>
  <c r="B63" i="1"/>
  <c r="B117" i="1"/>
  <c r="C63" i="1"/>
  <c r="C117" i="1"/>
  <c r="D117" i="1"/>
  <c r="I117" i="1"/>
  <c r="H118" i="1"/>
  <c r="B64" i="1"/>
  <c r="B118" i="1"/>
  <c r="C64" i="1"/>
  <c r="C118" i="1"/>
  <c r="D118" i="1"/>
  <c r="I118" i="1"/>
  <c r="I119" i="1"/>
  <c r="H124" i="1"/>
  <c r="B124" i="1"/>
  <c r="I124" i="1"/>
  <c r="I30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I32" i="1"/>
  <c r="H125" i="1"/>
  <c r="I128" i="1"/>
  <c r="B125" i="1"/>
  <c r="I131" i="1"/>
  <c r="J7" i="1"/>
  <c r="M7" i="1"/>
  <c r="J8" i="1"/>
  <c r="M8" i="1"/>
  <c r="J9" i="1"/>
  <c r="M9" i="1"/>
  <c r="T7" i="1"/>
  <c r="J95" i="1"/>
  <c r="M95" i="1"/>
  <c r="J96" i="1"/>
  <c r="M96" i="1"/>
  <c r="J97" i="1"/>
  <c r="M97" i="1"/>
  <c r="T8" i="1"/>
  <c r="J6" i="1"/>
  <c r="M6" i="1"/>
  <c r="T9" i="1"/>
  <c r="T10" i="1"/>
  <c r="J91" i="1"/>
  <c r="M91" i="1"/>
  <c r="J92" i="1"/>
  <c r="M92" i="1"/>
  <c r="J93" i="1"/>
  <c r="M93" i="1"/>
  <c r="J94" i="1"/>
  <c r="M94" i="1"/>
  <c r="T11" i="1"/>
  <c r="J10" i="1"/>
  <c r="M10" i="1"/>
  <c r="J98" i="1"/>
  <c r="M98" i="1"/>
  <c r="T12" i="1"/>
  <c r="J11" i="1"/>
  <c r="M11" i="1"/>
  <c r="J12" i="1"/>
  <c r="M12" i="1"/>
  <c r="J99" i="1"/>
  <c r="M99" i="1"/>
  <c r="T13" i="1"/>
  <c r="J100" i="1"/>
  <c r="M100" i="1"/>
  <c r="T14" i="1"/>
  <c r="J104" i="1"/>
  <c r="M104" i="1"/>
  <c r="T15" i="1"/>
  <c r="J101" i="1"/>
  <c r="M101" i="1"/>
  <c r="T16" i="1"/>
  <c r="J102" i="1"/>
  <c r="M102" i="1"/>
  <c r="T17" i="1"/>
  <c r="J26" i="1"/>
  <c r="M26" i="1"/>
  <c r="T18" i="1"/>
  <c r="T19" i="1"/>
  <c r="J103" i="1"/>
  <c r="M103" i="1"/>
  <c r="T20" i="1"/>
  <c r="T21" i="1"/>
  <c r="T22" i="1"/>
  <c r="T23" i="1"/>
  <c r="T32" i="1"/>
  <c r="S26" i="1"/>
  <c r="K7" i="1"/>
  <c r="L7" i="1"/>
  <c r="K8" i="1"/>
  <c r="L8" i="1"/>
  <c r="K9" i="1"/>
  <c r="L9" i="1"/>
  <c r="S7" i="1"/>
  <c r="K95" i="1"/>
  <c r="L95" i="1"/>
  <c r="K96" i="1"/>
  <c r="L96" i="1"/>
  <c r="K97" i="1"/>
  <c r="L97" i="1"/>
  <c r="S8" i="1"/>
  <c r="K6" i="1"/>
  <c r="L6" i="1"/>
  <c r="S9" i="1"/>
  <c r="S10" i="1"/>
  <c r="K91" i="1"/>
  <c r="L91" i="1"/>
  <c r="K92" i="1"/>
  <c r="L92" i="1"/>
  <c r="K93" i="1"/>
  <c r="L93" i="1"/>
  <c r="K94" i="1"/>
  <c r="L94" i="1"/>
  <c r="S11" i="1"/>
  <c r="K98" i="1"/>
  <c r="L98" i="1"/>
  <c r="K10" i="1"/>
  <c r="L10" i="1"/>
  <c r="S12" i="1"/>
  <c r="K99" i="1"/>
  <c r="L99" i="1"/>
  <c r="K11" i="1"/>
  <c r="L11" i="1"/>
  <c r="K12" i="1"/>
  <c r="L12" i="1"/>
  <c r="S13" i="1"/>
  <c r="K100" i="1"/>
  <c r="L100" i="1"/>
  <c r="S14" i="1"/>
  <c r="K104" i="1"/>
  <c r="L104" i="1"/>
  <c r="S15" i="1"/>
  <c r="K101" i="1"/>
  <c r="L101" i="1"/>
  <c r="S16" i="1"/>
  <c r="K102" i="1"/>
  <c r="L102" i="1"/>
  <c r="S17" i="1"/>
  <c r="K26" i="1"/>
  <c r="L26" i="1"/>
  <c r="S18" i="1"/>
  <c r="S19" i="1"/>
  <c r="K103" i="1"/>
  <c r="L103" i="1"/>
  <c r="S20" i="1"/>
  <c r="S21" i="1"/>
  <c r="S22" i="1"/>
  <c r="S23" i="1"/>
  <c r="S32" i="1"/>
  <c r="R26" i="1"/>
  <c r="I84" i="1"/>
  <c r="B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S8" i="12"/>
  <c r="E37" i="12"/>
  <c r="F37" i="12"/>
  <c r="H91" i="12"/>
  <c r="B37" i="12"/>
  <c r="B91" i="12"/>
  <c r="C37" i="12"/>
  <c r="C91" i="12"/>
  <c r="D91" i="12"/>
  <c r="I91" i="12"/>
  <c r="G38" i="12"/>
  <c r="E38" i="12"/>
  <c r="F38" i="12"/>
  <c r="H92" i="12"/>
  <c r="B38" i="12"/>
  <c r="B92" i="12"/>
  <c r="C38" i="12"/>
  <c r="C92" i="12"/>
  <c r="D92" i="12"/>
  <c r="I92" i="12"/>
  <c r="G39" i="12"/>
  <c r="E39" i="12"/>
  <c r="F39" i="12"/>
  <c r="H93" i="12"/>
  <c r="B39" i="12"/>
  <c r="B93" i="12"/>
  <c r="C39" i="12"/>
  <c r="C93" i="12"/>
  <c r="D93" i="12"/>
  <c r="I93" i="12"/>
  <c r="G40" i="12"/>
  <c r="E40" i="12"/>
  <c r="F40" i="12"/>
  <c r="H94" i="12"/>
  <c r="B40" i="12"/>
  <c r="B94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G44" i="12"/>
  <c r="E44" i="12"/>
  <c r="F44" i="12"/>
  <c r="H98" i="12"/>
  <c r="B44" i="12"/>
  <c r="B98" i="12"/>
  <c r="C44" i="12"/>
  <c r="C98" i="12"/>
  <c r="D98" i="12"/>
  <c r="I98" i="12"/>
  <c r="G45" i="12"/>
  <c r="E45" i="12"/>
  <c r="F45" i="12"/>
  <c r="H99" i="12"/>
  <c r="B45" i="12"/>
  <c r="B99" i="12"/>
  <c r="C45" i="12"/>
  <c r="C99" i="12"/>
  <c r="D99" i="12"/>
  <c r="I99" i="12"/>
  <c r="G46" i="12"/>
  <c r="E46" i="12"/>
  <c r="H100" i="12"/>
  <c r="B46" i="12"/>
  <c r="B100" i="12"/>
  <c r="C46" i="12"/>
  <c r="C100" i="12"/>
  <c r="D100" i="12"/>
  <c r="I100" i="12"/>
  <c r="G47" i="12"/>
  <c r="E47" i="12"/>
  <c r="F47" i="12"/>
  <c r="H101" i="12"/>
  <c r="B47" i="12"/>
  <c r="B101" i="12"/>
  <c r="C47" i="12"/>
  <c r="C101" i="12"/>
  <c r="D101" i="12"/>
  <c r="I101" i="12"/>
  <c r="G48" i="12"/>
  <c r="F48" i="12"/>
  <c r="H102" i="12"/>
  <c r="B48" i="12"/>
  <c r="B102" i="12"/>
  <c r="C48" i="12"/>
  <c r="C102" i="12"/>
  <c r="D102" i="12"/>
  <c r="I102" i="12"/>
  <c r="G49" i="12"/>
  <c r="F49" i="12"/>
  <c r="H103" i="12"/>
  <c r="B49" i="12"/>
  <c r="B103" i="12"/>
  <c r="C49" i="12"/>
  <c r="C103" i="12"/>
  <c r="D103" i="12"/>
  <c r="I103" i="12"/>
  <c r="G50" i="12"/>
  <c r="H104" i="12"/>
  <c r="B50" i="12"/>
  <c r="B104" i="12"/>
  <c r="C50" i="12"/>
  <c r="C104" i="12"/>
  <c r="D104" i="12"/>
  <c r="I104" i="12"/>
  <c r="G51" i="12"/>
  <c r="H105" i="12"/>
  <c r="B51" i="12"/>
  <c r="B105" i="12"/>
  <c r="C51" i="12"/>
  <c r="C105" i="12"/>
  <c r="D105" i="12"/>
  <c r="I105" i="12"/>
  <c r="G52" i="12"/>
  <c r="H106" i="12"/>
  <c r="B52" i="12"/>
  <c r="B106" i="12"/>
  <c r="C52" i="12"/>
  <c r="C106" i="12"/>
  <c r="D106" i="12"/>
  <c r="I106" i="12"/>
  <c r="G53" i="12"/>
  <c r="H107" i="12"/>
  <c r="B53" i="12"/>
  <c r="B107" i="12"/>
  <c r="C53" i="12"/>
  <c r="C107" i="12"/>
  <c r="D107" i="12"/>
  <c r="I107" i="12"/>
  <c r="G54" i="12"/>
  <c r="H108" i="12"/>
  <c r="B54" i="12"/>
  <c r="B108" i="12"/>
  <c r="C54" i="12"/>
  <c r="C108" i="12"/>
  <c r="D108" i="12"/>
  <c r="I108" i="12"/>
  <c r="G55" i="12"/>
  <c r="H109" i="12"/>
  <c r="B55" i="12"/>
  <c r="B109" i="12"/>
  <c r="C55" i="12"/>
  <c r="C109" i="12"/>
  <c r="D109" i="12"/>
  <c r="I109" i="12"/>
  <c r="G56" i="12"/>
  <c r="H110" i="12"/>
  <c r="B56" i="12"/>
  <c r="B110" i="12"/>
  <c r="C56" i="12"/>
  <c r="C110" i="12"/>
  <c r="D110" i="12"/>
  <c r="I110" i="12"/>
  <c r="G57" i="12"/>
  <c r="H111" i="12"/>
  <c r="B57" i="12"/>
  <c r="B111" i="12"/>
  <c r="C57" i="12"/>
  <c r="C111" i="12"/>
  <c r="D111" i="12"/>
  <c r="I111" i="12"/>
  <c r="G58" i="12"/>
  <c r="H112" i="12"/>
  <c r="B58" i="12"/>
  <c r="B112" i="12"/>
  <c r="C58" i="12"/>
  <c r="C112" i="12"/>
  <c r="D112" i="12"/>
  <c r="I112" i="12"/>
  <c r="G59" i="12"/>
  <c r="H113" i="12"/>
  <c r="B59" i="12"/>
  <c r="B113" i="12"/>
  <c r="C59" i="12"/>
  <c r="C113" i="12"/>
  <c r="D113" i="12"/>
  <c r="I113" i="12"/>
  <c r="G60" i="12"/>
  <c r="H114" i="12"/>
  <c r="B60" i="12"/>
  <c r="B114" i="12"/>
  <c r="C60" i="12"/>
  <c r="C114" i="12"/>
  <c r="D114" i="12"/>
  <c r="I114" i="12"/>
  <c r="G61" i="12"/>
  <c r="H115" i="12"/>
  <c r="B61" i="12"/>
  <c r="B115" i="12"/>
  <c r="C61" i="12"/>
  <c r="C115" i="12"/>
  <c r="D115" i="12"/>
  <c r="I115" i="12"/>
  <c r="G62" i="12"/>
  <c r="H116" i="12"/>
  <c r="B62" i="12"/>
  <c r="B116" i="12"/>
  <c r="C62" i="12"/>
  <c r="C116" i="12"/>
  <c r="D116" i="12"/>
  <c r="I116" i="12"/>
  <c r="G63" i="12"/>
  <c r="H117" i="12"/>
  <c r="B63" i="12"/>
  <c r="B117" i="12"/>
  <c r="C63" i="12"/>
  <c r="C117" i="12"/>
  <c r="D117" i="12"/>
  <c r="I117" i="12"/>
  <c r="G64" i="12"/>
  <c r="H118" i="12"/>
  <c r="B64" i="12"/>
  <c r="B118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J95" i="12"/>
  <c r="M95" i="12"/>
  <c r="J96" i="12"/>
  <c r="M96" i="12"/>
  <c r="J97" i="12"/>
  <c r="M97" i="12"/>
  <c r="T8" i="12"/>
  <c r="K6" i="12"/>
  <c r="R9" i="12"/>
  <c r="L6" i="12"/>
  <c r="S9" i="12"/>
  <c r="J6" i="12"/>
  <c r="M6" i="12"/>
  <c r="T9" i="12"/>
  <c r="R10" i="12"/>
  <c r="S10" i="12"/>
  <c r="T10" i="12"/>
  <c r="K91" i="12"/>
  <c r="K92" i="12"/>
  <c r="K93" i="12"/>
  <c r="K94" i="12"/>
  <c r="R11" i="12"/>
  <c r="L91" i="12"/>
  <c r="L92" i="12"/>
  <c r="L93" i="12"/>
  <c r="L94" i="12"/>
  <c r="S11" i="12"/>
  <c r="J91" i="12"/>
  <c r="M91" i="12"/>
  <c r="J92" i="12"/>
  <c r="M92" i="12"/>
  <c r="J93" i="12"/>
  <c r="M93" i="12"/>
  <c r="J94" i="12"/>
  <c r="M94" i="12"/>
  <c r="T11" i="12"/>
  <c r="K10" i="12"/>
  <c r="K98" i="12"/>
  <c r="R12" i="12"/>
  <c r="L98" i="12"/>
  <c r="L10" i="12"/>
  <c r="S12" i="12"/>
  <c r="J10" i="12"/>
  <c r="M10" i="12"/>
  <c r="J98" i="12"/>
  <c r="M98" i="12"/>
  <c r="T12" i="12"/>
  <c r="K11" i="12"/>
  <c r="K12" i="12"/>
  <c r="K99" i="12"/>
  <c r="R13" i="12"/>
  <c r="L99" i="12"/>
  <c r="L11" i="12"/>
  <c r="L12" i="12"/>
  <c r="S13" i="12"/>
  <c r="J11" i="12"/>
  <c r="M11" i="12"/>
  <c r="J12" i="12"/>
  <c r="M12" i="12"/>
  <c r="J99" i="12"/>
  <c r="M99" i="12"/>
  <c r="T13" i="12"/>
  <c r="K100" i="12"/>
  <c r="R14" i="12"/>
  <c r="L100" i="12"/>
  <c r="S14" i="12"/>
  <c r="J100" i="12"/>
  <c r="M100" i="12"/>
  <c r="T14" i="12"/>
  <c r="K104" i="12"/>
  <c r="R15" i="12"/>
  <c r="L104" i="12"/>
  <c r="S15" i="12"/>
  <c r="J104" i="12"/>
  <c r="M104" i="12"/>
  <c r="T15" i="12"/>
  <c r="K101" i="12"/>
  <c r="R16" i="12"/>
  <c r="L101" i="12"/>
  <c r="S16" i="12"/>
  <c r="J101" i="12"/>
  <c r="M101" i="12"/>
  <c r="T16" i="12"/>
  <c r="K102" i="12"/>
  <c r="R17" i="12"/>
  <c r="L102" i="12"/>
  <c r="S17" i="12"/>
  <c r="J102" i="12"/>
  <c r="M102" i="12"/>
  <c r="T17" i="12"/>
  <c r="K26" i="12"/>
  <c r="R18" i="12"/>
  <c r="L26" i="12"/>
  <c r="S18" i="12"/>
  <c r="J26" i="12"/>
  <c r="M26" i="12"/>
  <c r="T18" i="12"/>
  <c r="R19" i="12"/>
  <c r="S19" i="12"/>
  <c r="T19" i="12"/>
  <c r="K103" i="12"/>
  <c r="R20" i="12"/>
  <c r="L103" i="12"/>
  <c r="S20" i="12"/>
  <c r="J103" i="12"/>
  <c r="M103" i="12"/>
  <c r="T20" i="12"/>
  <c r="R21" i="12"/>
  <c r="S21" i="12"/>
  <c r="T21" i="12"/>
  <c r="R22" i="12"/>
  <c r="S22" i="12"/>
  <c r="T22" i="12"/>
  <c r="K7" i="12"/>
  <c r="K8" i="12"/>
  <c r="K9" i="12"/>
  <c r="R7" i="12"/>
  <c r="B72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J7" i="12"/>
  <c r="M7" i="12"/>
  <c r="J8" i="12"/>
  <c r="M8" i="12"/>
  <c r="J9" i="12"/>
  <c r="M9" i="12"/>
  <c r="T7" i="12"/>
  <c r="L7" i="12"/>
  <c r="L8" i="12"/>
  <c r="L9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7" i="7"/>
  <c r="J28" i="7"/>
  <c r="J29" i="7"/>
  <c r="J30" i="7"/>
  <c r="J31" i="7"/>
  <c r="J13" i="1"/>
  <c r="J14" i="1"/>
  <c r="J15" i="1"/>
  <c r="J16" i="1"/>
  <c r="J17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B30" i="1"/>
  <c r="K30" i="1"/>
  <c r="L30" i="1"/>
  <c r="K27" i="1"/>
  <c r="L27" i="1"/>
  <c r="K28" i="1"/>
  <c r="L28" i="1"/>
  <c r="K29" i="1"/>
  <c r="L29" i="1"/>
  <c r="L32" i="1"/>
  <c r="B128" i="1"/>
  <c r="K128" i="1"/>
  <c r="L128" i="1"/>
  <c r="H126" i="1"/>
  <c r="H127" i="1"/>
  <c r="B126" i="1"/>
  <c r="B73" i="1"/>
  <c r="B127" i="1"/>
  <c r="L127" i="1"/>
  <c r="K127" i="1"/>
  <c r="J33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0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B73" i="12"/>
  <c r="B30" i="12"/>
  <c r="H126" i="12"/>
  <c r="F73" i="12"/>
  <c r="H127" i="12"/>
  <c r="L126" i="8"/>
  <c r="L125" i="8"/>
  <c r="L126" i="7"/>
  <c r="L125" i="7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119" i="12"/>
  <c r="B128" i="12"/>
  <c r="K128" i="12"/>
  <c r="L128" i="12"/>
  <c r="B126" i="12"/>
  <c r="B127" i="12"/>
  <c r="L127" i="12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K30" i="12"/>
  <c r="L30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L32" i="12"/>
  <c r="K127" i="12"/>
  <c r="J33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L125" i="1"/>
  <c r="L126" i="1"/>
  <c r="L130" i="1"/>
  <c r="L129" i="1"/>
  <c r="B130" i="1"/>
  <c r="B129" i="1"/>
  <c r="B75" i="1"/>
  <c r="L75" i="12"/>
  <c r="M20" i="8"/>
  <c r="M19" i="8"/>
  <c r="J107" i="8"/>
  <c r="M107" i="8"/>
  <c r="M21" i="8"/>
  <c r="M22" i="8"/>
  <c r="M23" i="8"/>
  <c r="M24" i="8"/>
  <c r="J106" i="8"/>
  <c r="M106" i="8"/>
  <c r="J115" i="8"/>
  <c r="M115" i="8"/>
  <c r="M20" i="7"/>
  <c r="M19" i="7"/>
  <c r="J107" i="7"/>
  <c r="M107" i="7"/>
  <c r="M21" i="7"/>
  <c r="M22" i="7"/>
  <c r="M23" i="7"/>
  <c r="M24" i="7"/>
  <c r="J106" i="7"/>
  <c r="M106" i="7"/>
  <c r="J115" i="7"/>
  <c r="M115" i="7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19" i="12"/>
  <c r="M21" i="12"/>
  <c r="M22" i="12"/>
  <c r="J105" i="12"/>
  <c r="M105" i="12"/>
  <c r="M23" i="12"/>
  <c r="M24" i="12"/>
  <c r="M16" i="12"/>
  <c r="M17" i="12"/>
  <c r="M18" i="12"/>
  <c r="M25" i="12"/>
  <c r="M18" i="7"/>
  <c r="M25" i="7"/>
  <c r="M18" i="8"/>
  <c r="M25" i="8"/>
  <c r="I127" i="8"/>
  <c r="I73" i="8"/>
  <c r="B32" i="8"/>
  <c r="I125" i="8"/>
  <c r="I71" i="8"/>
  <c r="I126" i="8"/>
  <c r="I72" i="8"/>
  <c r="M20" i="1"/>
  <c r="M19" i="1"/>
  <c r="J107" i="1"/>
  <c r="M107" i="1"/>
  <c r="M21" i="1"/>
  <c r="M22" i="1"/>
  <c r="M23" i="1"/>
  <c r="M24" i="1"/>
  <c r="J106" i="1"/>
  <c r="M106" i="1"/>
  <c r="J115" i="1"/>
  <c r="M115" i="1"/>
  <c r="M18" i="1"/>
  <c r="M25" i="1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6" i="12"/>
  <c r="E48" i="12"/>
  <c r="E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6" i="7"/>
  <c r="E48" i="7"/>
  <c r="E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6" i="8"/>
  <c r="E48" i="8"/>
  <c r="E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C79" i="9"/>
  <c r="C32" i="13"/>
  <c r="B79" i="9"/>
  <c r="B32" i="13"/>
  <c r="G49" i="13"/>
  <c r="C75" i="9"/>
  <c r="C28" i="13"/>
  <c r="B75" i="9"/>
  <c r="B28" i="13"/>
  <c r="J45" i="13"/>
  <c r="C73" i="9"/>
  <c r="C26" i="13"/>
  <c r="B73" i="9"/>
  <c r="B26" i="13"/>
  <c r="L43" i="13"/>
  <c r="DA52" i="13"/>
  <c r="F46" i="13"/>
  <c r="E76" i="9"/>
  <c r="E29" i="13"/>
  <c r="D76" i="9"/>
  <c r="D29" i="13"/>
  <c r="CZ46" i="13"/>
  <c r="C78" i="9"/>
  <c r="C31" i="13"/>
  <c r="B78" i="9"/>
  <c r="B31" i="13"/>
  <c r="H48" i="13"/>
  <c r="E83" i="9"/>
  <c r="E35" i="13"/>
  <c r="D83" i="9"/>
  <c r="D35" i="13"/>
  <c r="CZ52" i="13"/>
  <c r="K43" i="13"/>
  <c r="DA49" i="13"/>
  <c r="C86" i="9"/>
  <c r="C37" i="13"/>
  <c r="B86" i="9"/>
  <c r="B37" i="13"/>
  <c r="I54" i="13"/>
  <c r="E82" i="9"/>
  <c r="E34" i="13"/>
  <c r="D82" i="9"/>
  <c r="D34" i="13"/>
  <c r="CX51" i="13"/>
  <c r="C83" i="9"/>
  <c r="C35" i="13"/>
  <c r="B83" i="9"/>
  <c r="B35" i="13"/>
  <c r="O52" i="13"/>
  <c r="C81" i="9"/>
  <c r="C33" i="13"/>
  <c r="B81" i="9"/>
  <c r="B33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O45" i="13"/>
  <c r="C82" i="9"/>
  <c r="C34" i="13"/>
  <c r="B82" i="9"/>
  <c r="B34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C76" i="9"/>
  <c r="C29" i="13"/>
  <c r="B76" i="9"/>
  <c r="B29" i="13"/>
  <c r="K46" i="13"/>
  <c r="N46" i="13"/>
  <c r="G19" i="13"/>
  <c r="G51" i="13"/>
  <c r="CZ51" i="13"/>
  <c r="G46" i="13"/>
  <c r="K52" i="13"/>
  <c r="F52" i="13"/>
  <c r="DA50" i="13"/>
  <c r="K54" i="13"/>
  <c r="Q43" i="13"/>
  <c r="CX52" i="13"/>
  <c r="G53" i="13"/>
  <c r="C74" i="9"/>
  <c r="C27" i="13"/>
  <c r="B74" i="9"/>
  <c r="B27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E77" i="9"/>
  <c r="E30" i="13"/>
  <c r="D77" i="9"/>
  <c r="D30" i="13"/>
  <c r="CZ47" i="13"/>
  <c r="Q19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5" i="7"/>
  <c r="J108" i="7"/>
  <c r="J109" i="7"/>
  <c r="J110" i="7"/>
  <c r="J111" i="7"/>
  <c r="J112" i="7"/>
  <c r="J113" i="7"/>
  <c r="J114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5" i="8"/>
  <c r="J108" i="8"/>
  <c r="J109" i="8"/>
  <c r="J110" i="8"/>
  <c r="J111" i="8"/>
  <c r="J112" i="8"/>
  <c r="J113" i="8"/>
  <c r="J114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5" i="1"/>
  <c r="J108" i="1"/>
  <c r="J109" i="1"/>
  <c r="J110" i="1"/>
  <c r="J111" i="1"/>
  <c r="J112" i="1"/>
  <c r="J113" i="1"/>
  <c r="J114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M114" i="8"/>
  <c r="I85" i="9"/>
  <c r="M108" i="8"/>
  <c r="M110" i="8"/>
  <c r="I78" i="9"/>
  <c r="M113" i="8"/>
  <c r="I82" i="9"/>
  <c r="M105" i="8"/>
  <c r="M111" i="8"/>
  <c r="I79" i="9"/>
  <c r="AH11" i="8"/>
  <c r="M112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M105" i="7"/>
  <c r="M111" i="7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M108" i="7"/>
  <c r="M109" i="7"/>
  <c r="M110" i="7"/>
  <c r="H78" i="9"/>
  <c r="M112" i="7"/>
  <c r="M113" i="7"/>
  <c r="M114" i="7"/>
  <c r="M116" i="7"/>
  <c r="M117" i="7"/>
  <c r="M118" i="7"/>
  <c r="H73" i="9"/>
  <c r="F78" i="9"/>
  <c r="M105" i="1"/>
  <c r="M108" i="1"/>
  <c r="M109" i="1"/>
  <c r="M110" i="1"/>
  <c r="M111" i="1"/>
  <c r="M112" i="1"/>
  <c r="M113" i="1"/>
  <c r="M114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<sst xmlns="http://schemas.openxmlformats.org/spreadsheetml/2006/main" count="790" uniqueCount="145">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</sst>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0.0394304794520548</c:v>
                </c:pt>
                <c:pt idx="1">
                  <c:v>0.0118291438356164</c:v>
                </c:pt>
                <c:pt idx="2" formatCode="0.0%">
                  <c:v>0.0118291438356164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0.029458804483188</c:v>
                </c:pt>
                <c:pt idx="1">
                  <c:v>0.00589176089663761</c:v>
                </c:pt>
                <c:pt idx="2" formatCode="0.0%">
                  <c:v>0.00589176089663761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0.0407326691573267</c:v>
                </c:pt>
                <c:pt idx="1">
                  <c:v>0.00814653383146533</c:v>
                </c:pt>
                <c:pt idx="2" formatCode="0.0%">
                  <c:v>0.00814653383146533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0.25457099626401</c:v>
                </c:pt>
                <c:pt idx="1">
                  <c:v>0.25457099626401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0.791086214196762</c:v>
                </c:pt>
                <c:pt idx="1">
                  <c:v>0.28479865908319</c:v>
                </c:pt>
                <c:pt idx="2" formatCode="0.0%">
                  <c:v>0.213739351667879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1716888"/>
        <c:axId val="2091708024"/>
      </c:barChart>
      <c:catAx>
        <c:axId val="2091716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1708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1708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1716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0.08417036081028</c:v>
                </c:pt>
                <c:pt idx="1">
                  <c:v>0.0496605128780652</c:v>
                </c:pt>
                <c:pt idx="2">
                  <c:v>0.0496605128780652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0.11222714774704</c:v>
                </c:pt>
                <c:pt idx="1">
                  <c:v>0.0662140171707536</c:v>
                </c:pt>
                <c:pt idx="2">
                  <c:v>0.0910442736097862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0.018236911508894</c:v>
                </c:pt>
                <c:pt idx="1">
                  <c:v>0.0215195555804949</c:v>
                </c:pt>
                <c:pt idx="2">
                  <c:v>0.0215195555804949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0.0121205319566803</c:v>
                </c:pt>
                <c:pt idx="1">
                  <c:v>0.00509062342180573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0.0025251108243084</c:v>
                </c:pt>
                <c:pt idx="1">
                  <c:v>0.000707031030806352</c:v>
                </c:pt>
                <c:pt idx="2">
                  <c:v>0.00707031030806352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0.001402839346838</c:v>
                </c:pt>
                <c:pt idx="1">
                  <c:v>0.00039279501711464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0.567308231861287</c:v>
                </c:pt>
                <c:pt idx="1">
                  <c:v>0.669423713596319</c:v>
                </c:pt>
                <c:pt idx="2">
                  <c:v>0.669423713596319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0.202008865944672</c:v>
                </c:pt>
                <c:pt idx="1">
                  <c:v>0.238370461814713</c:v>
                </c:pt>
                <c:pt idx="2">
                  <c:v>0.238370461814713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4843544"/>
        <c:axId val="-2144809896"/>
      </c:barChart>
      <c:catAx>
        <c:axId val="-2144843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809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809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843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0.139668597455704</c:v>
                </c:pt>
                <c:pt idx="1">
                  <c:v>0.0824044724988652</c:v>
                </c:pt>
                <c:pt idx="2">
                  <c:v>0.0824044724988652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0.0186224796607605</c:v>
                </c:pt>
                <c:pt idx="1">
                  <c:v>0.0109872629998487</c:v>
                </c:pt>
                <c:pt idx="2">
                  <c:v>0.0110137275743791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0.00931123983038024</c:v>
                </c:pt>
                <c:pt idx="1">
                  <c:v>0.00549363149992434</c:v>
                </c:pt>
                <c:pt idx="2">
                  <c:v>0.00549363149992435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0.00504358824145597</c:v>
                </c:pt>
                <c:pt idx="1">
                  <c:v>0.00595143412491804</c:v>
                </c:pt>
                <c:pt idx="2">
                  <c:v>0.00595143412491804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0.00687867842469341</c:v>
                </c:pt>
                <c:pt idx="1">
                  <c:v>0.00288904493837123</c:v>
                </c:pt>
                <c:pt idx="2">
                  <c:v>0.00287512748775698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0.0155187330506337</c:v>
                </c:pt>
                <c:pt idx="1">
                  <c:v>0.00434524525417745</c:v>
                </c:pt>
                <c:pt idx="2">
                  <c:v>0.0043609445780514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0.000931123983038024</c:v>
                </c:pt>
                <c:pt idx="1">
                  <c:v>0.000260714715250647</c:v>
                </c:pt>
                <c:pt idx="2">
                  <c:v>0.000259458769340731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0.465561991519012</c:v>
                </c:pt>
                <c:pt idx="1">
                  <c:v>0.329617889995461</c:v>
                </c:pt>
                <c:pt idx="2">
                  <c:v>0.329617889995461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0.223469755929126</c:v>
                </c:pt>
                <c:pt idx="1">
                  <c:v>0.178775804743301</c:v>
                </c:pt>
                <c:pt idx="2">
                  <c:v>0.178948048753803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0.0558674389822815</c:v>
                </c:pt>
                <c:pt idx="1">
                  <c:v>0.0527388623992737</c:v>
                </c:pt>
                <c:pt idx="2">
                  <c:v>0.0527388623992737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0.0591263729229146</c:v>
                </c:pt>
                <c:pt idx="1">
                  <c:v>0.0697691200490392</c:v>
                </c:pt>
                <c:pt idx="2">
                  <c:v>0.0697691200490392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2758344"/>
        <c:axId val="2082729064"/>
      </c:barChart>
      <c:catAx>
        <c:axId val="2082758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729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2729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758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4293464"/>
        <c:axId val="2084291320"/>
      </c:barChart>
      <c:catAx>
        <c:axId val="2084293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291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291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293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ZAMMO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(Income!$C$72:$E$72,Income!$G$72:$I$72)</c:f>
              <c:numCache>
                <c:formatCode>#,##0</c:formatCode>
                <c:ptCount val="6"/>
                <c:pt idx="0">
                  <c:v>1522.432339935233</c:v>
                </c:pt>
                <c:pt idx="1">
                  <c:v>2730.335449500352</c:v>
                </c:pt>
                <c:pt idx="2">
                  <c:v>5005.414575722798</c:v>
                </c:pt>
                <c:pt idx="3">
                  <c:v>399.7898483421828</c:v>
                </c:pt>
                <c:pt idx="4">
                  <c:v>973.4397533929695</c:v>
                </c:pt>
                <c:pt idx="5">
                  <c:v>1298.749836816897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(Income!$C$73:$E$73,Income!$G$73:$I$73)</c:f>
              <c:numCache>
                <c:formatCode>#,##0</c:formatCode>
                <c:ptCount val="6"/>
                <c:pt idx="0">
                  <c:v>0.0</c:v>
                </c:pt>
                <c:pt idx="1">
                  <c:v>848.0903126929298</c:v>
                </c:pt>
                <c:pt idx="2">
                  <c:v>4457.663505439324</c:v>
                </c:pt>
                <c:pt idx="3">
                  <c:v>0.0</c:v>
                </c:pt>
                <c:pt idx="4">
                  <c:v>252</c:v>
                </c:pt>
                <c:pt idx="5">
                  <c:v>965.9977796760935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(Income!$C$74:$E$74,Income!$G$74:$I$74)</c:f>
              <c:numCache>
                <c:formatCode>#,##0</c:formatCode>
                <c:ptCount val="6"/>
                <c:pt idx="0">
                  <c:v>0.0</c:v>
                </c:pt>
                <c:pt idx="1">
                  <c:v>750.5143202349049</c:v>
                </c:pt>
                <c:pt idx="2">
                  <c:v>1391.657206867739</c:v>
                </c:pt>
                <c:pt idx="3">
                  <c:v>0.0</c:v>
                </c:pt>
                <c:pt idx="4">
                  <c:v>167.0424493326743</c:v>
                </c:pt>
                <c:pt idx="5">
                  <c:v>309.7420291646071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(Income!$C$76:$E$76,Income!$G$76:$I$76)</c:f>
              <c:numCache>
                <c:formatCode>#,##0</c:formatCode>
                <c:ptCount val="6"/>
                <c:pt idx="0">
                  <c:v>0.0</c:v>
                </c:pt>
                <c:pt idx="1">
                  <c:v>11342.46659458202</c:v>
                </c:pt>
                <c:pt idx="2">
                  <c:v>32989.52702345749</c:v>
                </c:pt>
                <c:pt idx="3">
                  <c:v>0.0</c:v>
                </c:pt>
                <c:pt idx="4">
                  <c:v>5782.0</c:v>
                </c:pt>
                <c:pt idx="5">
                  <c:v>13514.41066173946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(Income!$C$77:$E$77,Income!$G$77:$I$77)</c:f>
              <c:numCache>
                <c:formatCode>#,##0</c:formatCode>
                <c:ptCount val="6"/>
                <c:pt idx="0">
                  <c:v>59.30701487363146</c:v>
                </c:pt>
                <c:pt idx="1">
                  <c:v>438.0891630074699</c:v>
                </c:pt>
                <c:pt idx="2">
                  <c:v>0.0</c:v>
                </c:pt>
                <c:pt idx="3">
                  <c:v>22.2</c:v>
                </c:pt>
                <c:pt idx="4">
                  <c:v>243.7644587246663</c:v>
                </c:pt>
                <c:pt idx="5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(Income!$C$78:$E$78,Income!$G$78:$I$78)</c:f>
              <c:numCache>
                <c:formatCode>#,##0</c:formatCode>
                <c:ptCount val="6"/>
                <c:pt idx="0">
                  <c:v>0.0</c:v>
                </c:pt>
                <c:pt idx="1">
                  <c:v>295.7101850300422</c:v>
                </c:pt>
                <c:pt idx="2">
                  <c:v>88960.5223104472</c:v>
                </c:pt>
                <c:pt idx="3">
                  <c:v>0.0</c:v>
                </c:pt>
                <c:pt idx="4">
                  <c:v>164.5410096391498</c:v>
                </c:pt>
                <c:pt idx="5">
                  <c:v>4248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(Income!$C$79:$E$79,Income!$G$79:$I$79)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42701.05070901466</c:v>
                </c:pt>
                <c:pt idx="3">
                  <c:v>0.0</c:v>
                </c:pt>
                <c:pt idx="4">
                  <c:v>0.0</c:v>
                </c:pt>
                <c:pt idx="5">
                  <c:v>23062.19820521955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(Income!$C$80:$E$80,Income!$G$80:$I$80)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(Income!$C$81:$E$81,Income!$G$81:$I$81)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10675.26267725366</c:v>
                </c:pt>
                <c:pt idx="3">
                  <c:v>0.0</c:v>
                </c:pt>
                <c:pt idx="4">
                  <c:v>0.0</c:v>
                </c:pt>
                <c:pt idx="5">
                  <c:v>6796.8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(Income!$C$82:$E$82,Income!$G$82:$I$82)</c:f>
              <c:numCache>
                <c:formatCode>#,##0</c:formatCode>
                <c:ptCount val="6"/>
                <c:pt idx="0">
                  <c:v>29979.6960186207</c:v>
                </c:pt>
                <c:pt idx="1">
                  <c:v>29979.6960186207</c:v>
                </c:pt>
                <c:pt idx="2">
                  <c:v>11297.98633342679</c:v>
                </c:pt>
                <c:pt idx="3">
                  <c:v>23859.6</c:v>
                </c:pt>
                <c:pt idx="4">
                  <c:v>23859.6</c:v>
                </c:pt>
                <c:pt idx="5">
                  <c:v>8991.6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(Income!$C$83:$E$83,Income!$G$83:$I$83)</c:f>
              <c:numCache>
                <c:formatCode>#,##0</c:formatCode>
                <c:ptCount val="6"/>
                <c:pt idx="0">
                  <c:v>1653.33621703799</c:v>
                </c:pt>
                <c:pt idx="1">
                  <c:v>1653.33621703799</c:v>
                </c:pt>
                <c:pt idx="2">
                  <c:v>0.0</c:v>
                </c:pt>
                <c:pt idx="3">
                  <c:v>1839.92046399596</c:v>
                </c:pt>
                <c:pt idx="4">
                  <c:v>1839.92046399596</c:v>
                </c:pt>
                <c:pt idx="5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(Income!$C$84:$E$84,Income!$G$84:$I$84)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(Income!$C$85:$E$85,Income!$G$85:$I$85)</c:f>
              <c:numCache>
                <c:formatCode>#,##0</c:formatCode>
                <c:ptCount val="6"/>
                <c:pt idx="0">
                  <c:v>0.0</c:v>
                </c:pt>
                <c:pt idx="1">
                  <c:v>10675.26267725366</c:v>
                </c:pt>
                <c:pt idx="2">
                  <c:v>0.0</c:v>
                </c:pt>
                <c:pt idx="3">
                  <c:v>0.0</c:v>
                </c:pt>
                <c:pt idx="4">
                  <c:v>8496.0</c:v>
                </c:pt>
                <c:pt idx="5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(Income!$C$86:$E$86,Income!$G$86:$I$86)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(Income!$C$87:$E$87,Income!$G$87:$I$87)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4091880"/>
        <c:axId val="208408447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Income!$C$89:$E$89</c:f>
              <c:numCache>
                <c:formatCode>#,##0</c:formatCode>
                <c:ptCount val="3"/>
                <c:pt idx="0">
                  <c:v>32561.88338029632</c:v>
                </c:pt>
                <c:pt idx="1">
                  <c:v>32561.88338029632</c:v>
                </c:pt>
                <c:pt idx="2">
                  <c:v>32561.88338029633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(Income!$C$93:$E$93,Income!$G$93:$I$93)</c:f>
              <c:numCache>
                <c:formatCode>General</c:formatCode>
                <c:ptCount val="6"/>
                <c:pt idx="3" formatCode="#,##0">
                  <c:v>32561.88338029632</c:v>
                </c:pt>
                <c:pt idx="4" formatCode="#,##0">
                  <c:v>32561.88338029632</c:v>
                </c:pt>
                <c:pt idx="5" formatCode="#,##0">
                  <c:v>32561.88338029633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Income!$C$90:$E$90</c:f>
              <c:numCache>
                <c:formatCode>#,##0</c:formatCode>
                <c:ptCount val="3"/>
                <c:pt idx="0">
                  <c:v>46349.00338029632</c:v>
                </c:pt>
                <c:pt idx="1">
                  <c:v>46349.00338029632</c:v>
                </c:pt>
                <c:pt idx="2">
                  <c:v>46349.00338029632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(Income!$C$94:$E$94,Income!$G$94:$I$94)</c:f>
              <c:numCache>
                <c:formatCode>General</c:formatCode>
                <c:ptCount val="6"/>
                <c:pt idx="3" formatCode="#,##0">
                  <c:v>46349.00338029632</c:v>
                </c:pt>
                <c:pt idx="4" formatCode="#,##0">
                  <c:v>46349.00338029632</c:v>
                </c:pt>
                <c:pt idx="5" formatCode="#,##0">
                  <c:v>46349.00338029632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Income!$C$91:$E$91</c:f>
              <c:numCache>
                <c:formatCode>#,##0</c:formatCode>
                <c:ptCount val="3"/>
                <c:pt idx="0">
                  <c:v>70902.44338029633</c:v>
                </c:pt>
                <c:pt idx="1">
                  <c:v>70902.44338029632</c:v>
                </c:pt>
                <c:pt idx="2">
                  <c:v>70902.44338029633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(Income!$C$95:$E$95,Income!$G$95:$I$95)</c:f>
              <c:numCache>
                <c:formatCode>General</c:formatCode>
                <c:ptCount val="6"/>
                <c:pt idx="3" formatCode="#,##0">
                  <c:v>70902.44338029633</c:v>
                </c:pt>
                <c:pt idx="4" formatCode="#,##0">
                  <c:v>70902.44338029632</c:v>
                </c:pt>
                <c:pt idx="5" formatCode="#,##0">
                  <c:v>70902.44338029633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091880"/>
        <c:axId val="2084084472"/>
      </c:lineChart>
      <c:catAx>
        <c:axId val="2084091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084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084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091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ZAMMO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Income!$C$72:$E$72</c:f>
              <c:numCache>
                <c:formatCode>#,##0</c:formatCode>
                <c:ptCount val="3"/>
                <c:pt idx="0">
                  <c:v>1522.432339935233</c:v>
                </c:pt>
                <c:pt idx="1">
                  <c:v>2730.335449500352</c:v>
                </c:pt>
                <c:pt idx="2">
                  <c:v>5005.414575722798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Income!$C$73:$E$73</c:f>
              <c:numCache>
                <c:formatCode>#,##0</c:formatCode>
                <c:ptCount val="3"/>
                <c:pt idx="0">
                  <c:v>0.0</c:v>
                </c:pt>
                <c:pt idx="1">
                  <c:v>848.0903126929298</c:v>
                </c:pt>
                <c:pt idx="2">
                  <c:v>4457.663505439324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Income!$C$74:$E$74</c:f>
              <c:numCache>
                <c:formatCode>#,##0</c:formatCode>
                <c:ptCount val="3"/>
                <c:pt idx="0">
                  <c:v>0.0</c:v>
                </c:pt>
                <c:pt idx="1">
                  <c:v>750.5143202349049</c:v>
                </c:pt>
                <c:pt idx="2">
                  <c:v>1391.657206867739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Income!$C$76:$E$76</c:f>
              <c:numCache>
                <c:formatCode>#,##0</c:formatCode>
                <c:ptCount val="3"/>
                <c:pt idx="0">
                  <c:v>0.0</c:v>
                </c:pt>
                <c:pt idx="1">
                  <c:v>11342.46659458202</c:v>
                </c:pt>
                <c:pt idx="2">
                  <c:v>32989.52702345749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Income!$C$77:$E$77</c:f>
              <c:numCache>
                <c:formatCode>#,##0</c:formatCode>
                <c:ptCount val="3"/>
                <c:pt idx="0">
                  <c:v>59.30701487363146</c:v>
                </c:pt>
                <c:pt idx="1">
                  <c:v>438.0891630074699</c:v>
                </c:pt>
                <c:pt idx="2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Income!$C$78:$E$78</c:f>
              <c:numCache>
                <c:formatCode>#,##0</c:formatCode>
                <c:ptCount val="3"/>
                <c:pt idx="0">
                  <c:v>0.0</c:v>
                </c:pt>
                <c:pt idx="1">
                  <c:v>295.7101850300422</c:v>
                </c:pt>
                <c:pt idx="2">
                  <c:v>88960.5223104472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Income!$C$79:$E$79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42701.05070901466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Income!$C$80:$E$80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Income!$C$81:$E$81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10675.26267725366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Income!$C$82:$E$82</c:f>
              <c:numCache>
                <c:formatCode>#,##0</c:formatCode>
                <c:ptCount val="3"/>
                <c:pt idx="0">
                  <c:v>29979.6960186207</c:v>
                </c:pt>
                <c:pt idx="1">
                  <c:v>29979.6960186207</c:v>
                </c:pt>
                <c:pt idx="2">
                  <c:v>11297.98633342679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Income!$C$83:$E$83</c:f>
              <c:numCache>
                <c:formatCode>#,##0</c:formatCode>
                <c:ptCount val="3"/>
                <c:pt idx="0">
                  <c:v>1653.33621703799</c:v>
                </c:pt>
                <c:pt idx="1">
                  <c:v>1653.33621703799</c:v>
                </c:pt>
                <c:pt idx="2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Income!$C$84:$E$84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Income!$C$85:$E$85</c:f>
              <c:numCache>
                <c:formatCode>#,##0</c:formatCode>
                <c:ptCount val="3"/>
                <c:pt idx="0">
                  <c:v>0.0</c:v>
                </c:pt>
                <c:pt idx="1">
                  <c:v>10675.26267725366</c:v>
                </c:pt>
                <c:pt idx="2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Income!$C$86:$E$86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Income!$C$87:$E$87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403240"/>
        <c:axId val="214632802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Income!$C$89:$E$89</c:f>
              <c:numCache>
                <c:formatCode>#,##0</c:formatCode>
                <c:ptCount val="3"/>
                <c:pt idx="0">
                  <c:v>32561.88338029632</c:v>
                </c:pt>
                <c:pt idx="1">
                  <c:v>32561.88338029632</c:v>
                </c:pt>
                <c:pt idx="2">
                  <c:v>32561.88338029633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Income!$C$90:$E$90</c:f>
              <c:numCache>
                <c:formatCode>#,##0</c:formatCode>
                <c:ptCount val="3"/>
                <c:pt idx="0">
                  <c:v>46349.00338029632</c:v>
                </c:pt>
                <c:pt idx="1">
                  <c:v>46349.00338029632</c:v>
                </c:pt>
                <c:pt idx="2">
                  <c:v>46349.00338029632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Income!$C$91:$E$91</c:f>
              <c:numCache>
                <c:formatCode>#,##0</c:formatCode>
                <c:ptCount val="3"/>
                <c:pt idx="0">
                  <c:v>70902.44338029633</c:v>
                </c:pt>
                <c:pt idx="1">
                  <c:v>70902.44338029632</c:v>
                </c:pt>
                <c:pt idx="2">
                  <c:v>70902.44338029633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403240"/>
        <c:axId val="2146328024"/>
      </c:lineChart>
      <c:catAx>
        <c:axId val="2142403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6328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6328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2403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1522.432339935233</c:v>
                </c:pt>
                <c:pt idx="1">
                  <c:v>1522.432339935233</c:v>
                </c:pt>
                <c:pt idx="2">
                  <c:v>1522.432339935233</c:v>
                </c:pt>
                <c:pt idx="3">
                  <c:v>1522.432339935233</c:v>
                </c:pt>
                <c:pt idx="4">
                  <c:v>1522.432339935233</c:v>
                </c:pt>
                <c:pt idx="5">
                  <c:v>1522.432339935233</c:v>
                </c:pt>
                <c:pt idx="6">
                  <c:v>1522.432339935233</c:v>
                </c:pt>
                <c:pt idx="7">
                  <c:v>1522.432339935233</c:v>
                </c:pt>
                <c:pt idx="8">
                  <c:v>1522.432339935233</c:v>
                </c:pt>
                <c:pt idx="9">
                  <c:v>1522.432339935233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59.30701487363146</c:v>
                </c:pt>
                <c:pt idx="1">
                  <c:v>59.30701487363146</c:v>
                </c:pt>
                <c:pt idx="2">
                  <c:v>59.30701487363146</c:v>
                </c:pt>
                <c:pt idx="3">
                  <c:v>59.30701487363146</c:v>
                </c:pt>
                <c:pt idx="4">
                  <c:v>59.30701487363146</c:v>
                </c:pt>
                <c:pt idx="5">
                  <c:v>59.30701487363146</c:v>
                </c:pt>
                <c:pt idx="6">
                  <c:v>59.30701487363146</c:v>
                </c:pt>
                <c:pt idx="7">
                  <c:v>59.30701487363146</c:v>
                </c:pt>
                <c:pt idx="8">
                  <c:v>59.30701487363146</c:v>
                </c:pt>
                <c:pt idx="9">
                  <c:v>59.30701487363146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29979.6960186207</c:v>
                </c:pt>
                <c:pt idx="1">
                  <c:v>29979.6960186207</c:v>
                </c:pt>
                <c:pt idx="2">
                  <c:v>29979.6960186207</c:v>
                </c:pt>
                <c:pt idx="3">
                  <c:v>29979.6960186207</c:v>
                </c:pt>
                <c:pt idx="4">
                  <c:v>29979.6960186207</c:v>
                </c:pt>
                <c:pt idx="5">
                  <c:v>29979.6960186207</c:v>
                </c:pt>
                <c:pt idx="6">
                  <c:v>29979.6960186207</c:v>
                </c:pt>
                <c:pt idx="7">
                  <c:v>29979.6960186207</c:v>
                </c:pt>
                <c:pt idx="8">
                  <c:v>29979.6960186207</c:v>
                </c:pt>
                <c:pt idx="9">
                  <c:v>29979.6960186207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1653.33621703799</c:v>
                </c:pt>
                <c:pt idx="1">
                  <c:v>1653.33621703799</c:v>
                </c:pt>
                <c:pt idx="2">
                  <c:v>1653.33621703799</c:v>
                </c:pt>
                <c:pt idx="3">
                  <c:v>1653.33621703799</c:v>
                </c:pt>
                <c:pt idx="4">
                  <c:v>1653.33621703799</c:v>
                </c:pt>
                <c:pt idx="5">
                  <c:v>1653.33621703799</c:v>
                </c:pt>
                <c:pt idx="6">
                  <c:v>1653.33621703799</c:v>
                </c:pt>
                <c:pt idx="7">
                  <c:v>1653.33621703799</c:v>
                </c:pt>
                <c:pt idx="8">
                  <c:v>1653.33621703799</c:v>
                </c:pt>
                <c:pt idx="9">
                  <c:v>1653.33621703799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1045016"/>
        <c:axId val="209104143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15455.33189756607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15455.33189756607</c:v>
                </c:pt>
                <c:pt idx="1">
                  <c:v>46349.00338029632</c:v>
                </c:pt>
                <c:pt idx="2">
                  <c:v>46349.00338029632</c:v>
                </c:pt>
                <c:pt idx="3">
                  <c:v>46349.00338029632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045016"/>
        <c:axId val="2091041432"/>
      </c:lineChart>
      <c:catAx>
        <c:axId val="20910450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1041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1041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1045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0.725510766478717</c:v>
                </c:pt>
                <c:pt idx="1">
                  <c:v>1.015715073070204</c:v>
                </c:pt>
                <c:pt idx="2">
                  <c:v>1.015715073070204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0.57670286278381</c:v>
                </c:pt>
                <c:pt idx="1">
                  <c:v>0.163050968390803</c:v>
                </c:pt>
                <c:pt idx="2">
                  <c:v>0.163050968390803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1.027048371174728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0.0160414610069102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0.365745310957552</c:v>
                </c:pt>
                <c:pt idx="1">
                  <c:v>0.217258529126973</c:v>
                </c:pt>
                <c:pt idx="2">
                  <c:v>0.163050968390803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-0.680509378084896</c:v>
                </c:pt>
                <c:pt idx="2">
                  <c:v>-0.680509378084896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4060344"/>
        <c:axId val="2084047208"/>
      </c:barChart>
      <c:catAx>
        <c:axId val="208406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047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047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060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0.412402450167185</c:v>
                </c:pt>
                <c:pt idx="1">
                  <c:v>0.577363430234059</c:v>
                </c:pt>
                <c:pt idx="2">
                  <c:v>0.577363430234059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0.163278683668201</c:v>
                </c:pt>
                <c:pt idx="1">
                  <c:v>0.131717007710638</c:v>
                </c:pt>
                <c:pt idx="2">
                  <c:v>0.241142131889584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0.0235677010268784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0.583805622580102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0.163278683668201</c:v>
                </c:pt>
                <c:pt idx="1">
                  <c:v>0.131717007710638</c:v>
                </c:pt>
                <c:pt idx="2">
                  <c:v>0.241142131889584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-0.386822288311543</c:v>
                </c:pt>
                <c:pt idx="2">
                  <c:v>-0.128239022647744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954824"/>
        <c:axId val="2083944248"/>
      </c:barChart>
      <c:catAx>
        <c:axId val="2083954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3944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3944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3954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0.114053750131784</c:v>
                </c:pt>
                <c:pt idx="1">
                  <c:v>0.159675250184497</c:v>
                </c:pt>
                <c:pt idx="2">
                  <c:v>0.159675250184497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0.0530745042886216</c:v>
                </c:pt>
                <c:pt idx="1">
                  <c:v>0.0349593036218924</c:v>
                </c:pt>
                <c:pt idx="2">
                  <c:v>0.0376910450325682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0.0193984163132922</c:v>
                </c:pt>
                <c:pt idx="1">
                  <c:v>0.0228901312496848</c:v>
                </c:pt>
                <c:pt idx="2">
                  <c:v>0.0228901312496848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0.561355992125707</c:v>
                </c:pt>
                <c:pt idx="1">
                  <c:v>0.228210340336453</c:v>
                </c:pt>
                <c:pt idx="2">
                  <c:v>0.22567783343816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0.0530745042886216</c:v>
                </c:pt>
                <c:pt idx="1">
                  <c:v>0.0349593036218924</c:v>
                </c:pt>
                <c:pt idx="2">
                  <c:v>0.0376910450325682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864232"/>
        <c:axId val="2083859240"/>
      </c:barChart>
      <c:catAx>
        <c:axId val="2083864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3859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3859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3864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749496"/>
        <c:axId val="2083748456"/>
      </c:barChart>
      <c:catAx>
        <c:axId val="208374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3748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3748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3749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0.054040395392279</c:v>
                </c:pt>
                <c:pt idx="1">
                  <c:v>0.0108080790784558</c:v>
                </c:pt>
                <c:pt idx="2" formatCode="0.0%">
                  <c:v>0.0108080790784558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0.0630887671232876</c:v>
                </c:pt>
                <c:pt idx="1">
                  <c:v>0.0189266301369863</c:v>
                </c:pt>
                <c:pt idx="2" formatCode="0.0%">
                  <c:v>0.0425849178082192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0.0699646606475716</c:v>
                </c:pt>
                <c:pt idx="1">
                  <c:v>0.0139929321295143</c:v>
                </c:pt>
                <c:pt idx="2" formatCode="0.0%">
                  <c:v>0.00736470112079701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0.0635429638854296</c:v>
                </c:pt>
                <c:pt idx="1">
                  <c:v>0.0127085927770859</c:v>
                </c:pt>
                <c:pt idx="2" formatCode="0.0%">
                  <c:v>0.0130344541303445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0.0315443835616438</c:v>
                </c:pt>
                <c:pt idx="1">
                  <c:v>0.0157721917808219</c:v>
                </c:pt>
                <c:pt idx="2" formatCode="0.0%">
                  <c:v>0.0157721917808219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0.0212924589041096</c:v>
                </c:pt>
                <c:pt idx="1">
                  <c:v>0.0106462294520548</c:v>
                </c:pt>
                <c:pt idx="2" formatCode="0.0%">
                  <c:v>0.0106462294520548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0.0181164383561644</c:v>
                </c:pt>
                <c:pt idx="1">
                  <c:v>0.0181164383561644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0.303136312079701</c:v>
                </c:pt>
                <c:pt idx="1">
                  <c:v>0.303136312079701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0.62129400747198</c:v>
                </c:pt>
                <c:pt idx="1">
                  <c:v>0.303756504223755</c:v>
                </c:pt>
                <c:pt idx="2" formatCode="0.0%">
                  <c:v>0.556105033639691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9391624"/>
        <c:axId val="2079388424"/>
      </c:barChart>
      <c:catAx>
        <c:axId val="2079391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9388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9388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9391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1522.432339935233</c:v>
                </c:pt>
                <c:pt idx="1">
                  <c:v>1522.432339935233</c:v>
                </c:pt>
                <c:pt idx="2">
                  <c:v>1522.432339935233</c:v>
                </c:pt>
                <c:pt idx="3">
                  <c:v>1522.432339935233</c:v>
                </c:pt>
                <c:pt idx="4">
                  <c:v>1522.432339935233</c:v>
                </c:pt>
                <c:pt idx="5">
                  <c:v>1522.432339935233</c:v>
                </c:pt>
                <c:pt idx="6">
                  <c:v>1522.432339935233</c:v>
                </c:pt>
                <c:pt idx="7">
                  <c:v>1522.432339935233</c:v>
                </c:pt>
                <c:pt idx="8">
                  <c:v>1522.432339935233</c:v>
                </c:pt>
                <c:pt idx="9">
                  <c:v>1522.432339935233</c:v>
                </c:pt>
                <c:pt idx="10">
                  <c:v>1522.432339935233</c:v>
                </c:pt>
                <c:pt idx="11">
                  <c:v>1522.432339935233</c:v>
                </c:pt>
                <c:pt idx="12">
                  <c:v>1522.432339935233</c:v>
                </c:pt>
                <c:pt idx="13">
                  <c:v>1522.432339935233</c:v>
                </c:pt>
                <c:pt idx="14">
                  <c:v>1522.432339935233</c:v>
                </c:pt>
                <c:pt idx="15">
                  <c:v>1522.432339935233</c:v>
                </c:pt>
                <c:pt idx="16">
                  <c:v>1522.432339935233</c:v>
                </c:pt>
                <c:pt idx="17">
                  <c:v>1522.432339935233</c:v>
                </c:pt>
                <c:pt idx="18">
                  <c:v>1522.432339935233</c:v>
                </c:pt>
                <c:pt idx="19">
                  <c:v>1522.432339935233</c:v>
                </c:pt>
                <c:pt idx="20">
                  <c:v>1522.432339935233</c:v>
                </c:pt>
                <c:pt idx="21">
                  <c:v>1522.432339935233</c:v>
                </c:pt>
                <c:pt idx="22">
                  <c:v>1522.432339935233</c:v>
                </c:pt>
                <c:pt idx="23">
                  <c:v>1522.432339935233</c:v>
                </c:pt>
                <c:pt idx="24">
                  <c:v>1522.432339935233</c:v>
                </c:pt>
                <c:pt idx="25">
                  <c:v>1522.432339935233</c:v>
                </c:pt>
                <c:pt idx="26">
                  <c:v>1522.432339935233</c:v>
                </c:pt>
                <c:pt idx="27">
                  <c:v>1522.432339935233</c:v>
                </c:pt>
                <c:pt idx="28">
                  <c:v>1522.432339935233</c:v>
                </c:pt>
                <c:pt idx="29">
                  <c:v>1522.432339935233</c:v>
                </c:pt>
                <c:pt idx="30">
                  <c:v>1522.432339935233</c:v>
                </c:pt>
                <c:pt idx="31">
                  <c:v>1522.432339935233</c:v>
                </c:pt>
                <c:pt idx="32">
                  <c:v>1522.432339935233</c:v>
                </c:pt>
                <c:pt idx="33">
                  <c:v>1522.432339935233</c:v>
                </c:pt>
                <c:pt idx="34">
                  <c:v>1522.432339935233</c:v>
                </c:pt>
                <c:pt idx="35">
                  <c:v>1522.432339935233</c:v>
                </c:pt>
                <c:pt idx="36">
                  <c:v>1522.432339935233</c:v>
                </c:pt>
                <c:pt idx="37">
                  <c:v>1522.432339935233</c:v>
                </c:pt>
                <c:pt idx="38">
                  <c:v>1522.432339935233</c:v>
                </c:pt>
                <c:pt idx="39">
                  <c:v>1522.432339935233</c:v>
                </c:pt>
                <c:pt idx="40">
                  <c:v>1522.432339935233</c:v>
                </c:pt>
                <c:pt idx="41">
                  <c:v>1522.432339935233</c:v>
                </c:pt>
                <c:pt idx="42">
                  <c:v>1522.432339935233</c:v>
                </c:pt>
                <c:pt idx="43">
                  <c:v>1522.432339935233</c:v>
                </c:pt>
                <c:pt idx="44">
                  <c:v>1522.432339935233</c:v>
                </c:pt>
                <c:pt idx="45">
                  <c:v>1522.432339935233</c:v>
                </c:pt>
                <c:pt idx="46">
                  <c:v>1522.432339935233</c:v>
                </c:pt>
                <c:pt idx="47">
                  <c:v>1522.432339935233</c:v>
                </c:pt>
                <c:pt idx="48">
                  <c:v>1522.432339935233</c:v>
                </c:pt>
                <c:pt idx="49">
                  <c:v>1522.432339935233</c:v>
                </c:pt>
                <c:pt idx="50">
                  <c:v>1522.432339935233</c:v>
                </c:pt>
                <c:pt idx="51">
                  <c:v>1522.432339935233</c:v>
                </c:pt>
                <c:pt idx="52">
                  <c:v>1522.432339935233</c:v>
                </c:pt>
                <c:pt idx="53">
                  <c:v>1522.432339935233</c:v>
                </c:pt>
                <c:pt idx="54">
                  <c:v>1522.432339935233</c:v>
                </c:pt>
                <c:pt idx="55">
                  <c:v>1522.432339935233</c:v>
                </c:pt>
                <c:pt idx="56">
                  <c:v>1522.432339935233</c:v>
                </c:pt>
                <c:pt idx="57">
                  <c:v>1522.432339935233</c:v>
                </c:pt>
                <c:pt idx="58">
                  <c:v>1522.432339935233</c:v>
                </c:pt>
                <c:pt idx="59">
                  <c:v>1522.432339935233</c:v>
                </c:pt>
                <c:pt idx="60">
                  <c:v>1522.432339935233</c:v>
                </c:pt>
                <c:pt idx="61">
                  <c:v>1522.432339935233</c:v>
                </c:pt>
                <c:pt idx="62">
                  <c:v>1522.432339935233</c:v>
                </c:pt>
                <c:pt idx="63">
                  <c:v>1522.432339935233</c:v>
                </c:pt>
                <c:pt idx="64">
                  <c:v>1522.432339935233</c:v>
                </c:pt>
                <c:pt idx="65">
                  <c:v>1522.432339935233</c:v>
                </c:pt>
                <c:pt idx="66">
                  <c:v>1522.432339935233</c:v>
                </c:pt>
                <c:pt idx="67">
                  <c:v>1522.432339935233</c:v>
                </c:pt>
                <c:pt idx="68">
                  <c:v>1522.432339935233</c:v>
                </c:pt>
                <c:pt idx="69">
                  <c:v>1522.432339935233</c:v>
                </c:pt>
                <c:pt idx="70">
                  <c:v>1522.432339935233</c:v>
                </c:pt>
                <c:pt idx="71">
                  <c:v>1522.432339935233</c:v>
                </c:pt>
                <c:pt idx="72">
                  <c:v>1522.432339935233</c:v>
                </c:pt>
                <c:pt idx="73">
                  <c:v>1522.432339935233</c:v>
                </c:pt>
                <c:pt idx="74">
                  <c:v>1522.432339935233</c:v>
                </c:pt>
                <c:pt idx="75">
                  <c:v>1522.432339935233</c:v>
                </c:pt>
                <c:pt idx="76">
                  <c:v>1522.432339935233</c:v>
                </c:pt>
                <c:pt idx="77">
                  <c:v>1522.432339935233</c:v>
                </c:pt>
                <c:pt idx="78">
                  <c:v>1522.432339935233</c:v>
                </c:pt>
                <c:pt idx="79">
                  <c:v>1522.432339935233</c:v>
                </c:pt>
                <c:pt idx="80">
                  <c:v>1522.432339935233</c:v>
                </c:pt>
                <c:pt idx="81">
                  <c:v>1522.432339935233</c:v>
                </c:pt>
                <c:pt idx="82">
                  <c:v>1522.432339935233</c:v>
                </c:pt>
                <c:pt idx="83">
                  <c:v>1522.432339935233</c:v>
                </c:pt>
                <c:pt idx="84">
                  <c:v>1522.432339935233</c:v>
                </c:pt>
                <c:pt idx="85">
                  <c:v>1522.432339935233</c:v>
                </c:pt>
                <c:pt idx="86">
                  <c:v>1522.432339935233</c:v>
                </c:pt>
                <c:pt idx="87">
                  <c:v>1522.432339935233</c:v>
                </c:pt>
                <c:pt idx="88">
                  <c:v>2730.335449500352</c:v>
                </c:pt>
                <c:pt idx="89">
                  <c:v>2730.335449500352</c:v>
                </c:pt>
                <c:pt idx="90">
                  <c:v>2730.335449500352</c:v>
                </c:pt>
                <c:pt idx="91">
                  <c:v>2730.335449500352</c:v>
                </c:pt>
                <c:pt idx="92">
                  <c:v>2730.335449500352</c:v>
                </c:pt>
                <c:pt idx="93">
                  <c:v>2730.335449500352</c:v>
                </c:pt>
                <c:pt idx="94">
                  <c:v>2730.335449500352</c:v>
                </c:pt>
                <c:pt idx="95">
                  <c:v>2730.335449500352</c:v>
                </c:pt>
                <c:pt idx="96">
                  <c:v>2730.335449500352</c:v>
                </c:pt>
                <c:pt idx="97">
                  <c:v>5005.414575722798</c:v>
                </c:pt>
                <c:pt idx="98">
                  <c:v>5005.414575722798</c:v>
                </c:pt>
                <c:pt idx="99">
                  <c:v>5005.414575722798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848.0903126929298</c:v>
                </c:pt>
                <c:pt idx="89">
                  <c:v>848.0903126929298</c:v>
                </c:pt>
                <c:pt idx="90">
                  <c:v>848.0903126929298</c:v>
                </c:pt>
                <c:pt idx="91">
                  <c:v>848.0903126929298</c:v>
                </c:pt>
                <c:pt idx="92">
                  <c:v>848.0903126929298</c:v>
                </c:pt>
                <c:pt idx="93">
                  <c:v>848.0903126929298</c:v>
                </c:pt>
                <c:pt idx="94">
                  <c:v>848.0903126929298</c:v>
                </c:pt>
                <c:pt idx="95">
                  <c:v>848.0903126929298</c:v>
                </c:pt>
                <c:pt idx="96">
                  <c:v>848.0903126929298</c:v>
                </c:pt>
                <c:pt idx="97">
                  <c:v>4457.663505439324</c:v>
                </c:pt>
                <c:pt idx="98">
                  <c:v>4457.663505439324</c:v>
                </c:pt>
                <c:pt idx="99">
                  <c:v>4457.663505439324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750.5143202349049</c:v>
                </c:pt>
                <c:pt idx="89">
                  <c:v>750.5143202349049</c:v>
                </c:pt>
                <c:pt idx="90">
                  <c:v>750.5143202349049</c:v>
                </c:pt>
                <c:pt idx="91">
                  <c:v>750.5143202349049</c:v>
                </c:pt>
                <c:pt idx="92">
                  <c:v>750.5143202349049</c:v>
                </c:pt>
                <c:pt idx="93">
                  <c:v>750.5143202349049</c:v>
                </c:pt>
                <c:pt idx="94">
                  <c:v>750.5143202349049</c:v>
                </c:pt>
                <c:pt idx="95">
                  <c:v>750.5143202349049</c:v>
                </c:pt>
                <c:pt idx="96">
                  <c:v>750.5143202349049</c:v>
                </c:pt>
                <c:pt idx="97">
                  <c:v>1391.657206867739</c:v>
                </c:pt>
                <c:pt idx="98">
                  <c:v>1391.657206867739</c:v>
                </c:pt>
                <c:pt idx="99">
                  <c:v>1391.657206867739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11342.46659458202</c:v>
                </c:pt>
                <c:pt idx="89">
                  <c:v>11342.46659458202</c:v>
                </c:pt>
                <c:pt idx="90">
                  <c:v>11342.46659458202</c:v>
                </c:pt>
                <c:pt idx="91">
                  <c:v>11342.46659458202</c:v>
                </c:pt>
                <c:pt idx="92">
                  <c:v>11342.46659458202</c:v>
                </c:pt>
                <c:pt idx="93">
                  <c:v>11342.46659458202</c:v>
                </c:pt>
                <c:pt idx="94">
                  <c:v>11342.46659458202</c:v>
                </c:pt>
                <c:pt idx="95">
                  <c:v>11342.46659458202</c:v>
                </c:pt>
                <c:pt idx="96">
                  <c:v>11342.46659458202</c:v>
                </c:pt>
                <c:pt idx="97">
                  <c:v>32989.52702345749</c:v>
                </c:pt>
                <c:pt idx="98">
                  <c:v>32989.52702345749</c:v>
                </c:pt>
                <c:pt idx="99">
                  <c:v>32989.52702345749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59.30701487363146</c:v>
                </c:pt>
                <c:pt idx="1">
                  <c:v>59.30701487363146</c:v>
                </c:pt>
                <c:pt idx="2">
                  <c:v>59.30701487363146</c:v>
                </c:pt>
                <c:pt idx="3">
                  <c:v>59.30701487363146</c:v>
                </c:pt>
                <c:pt idx="4">
                  <c:v>59.30701487363146</c:v>
                </c:pt>
                <c:pt idx="5">
                  <c:v>59.30701487363146</c:v>
                </c:pt>
                <c:pt idx="6">
                  <c:v>59.30701487363146</c:v>
                </c:pt>
                <c:pt idx="7">
                  <c:v>59.30701487363146</c:v>
                </c:pt>
                <c:pt idx="8">
                  <c:v>59.30701487363146</c:v>
                </c:pt>
                <c:pt idx="9">
                  <c:v>59.30701487363146</c:v>
                </c:pt>
                <c:pt idx="10">
                  <c:v>59.30701487363146</c:v>
                </c:pt>
                <c:pt idx="11">
                  <c:v>59.30701487363146</c:v>
                </c:pt>
                <c:pt idx="12">
                  <c:v>59.30701487363146</c:v>
                </c:pt>
                <c:pt idx="13">
                  <c:v>59.30701487363146</c:v>
                </c:pt>
                <c:pt idx="14">
                  <c:v>59.30701487363146</c:v>
                </c:pt>
                <c:pt idx="15">
                  <c:v>59.30701487363146</c:v>
                </c:pt>
                <c:pt idx="16">
                  <c:v>59.30701487363146</c:v>
                </c:pt>
                <c:pt idx="17">
                  <c:v>59.30701487363146</c:v>
                </c:pt>
                <c:pt idx="18">
                  <c:v>59.30701487363146</c:v>
                </c:pt>
                <c:pt idx="19">
                  <c:v>59.30701487363146</c:v>
                </c:pt>
                <c:pt idx="20">
                  <c:v>59.30701487363146</c:v>
                </c:pt>
                <c:pt idx="21">
                  <c:v>59.30701487363146</c:v>
                </c:pt>
                <c:pt idx="22">
                  <c:v>59.30701487363146</c:v>
                </c:pt>
                <c:pt idx="23">
                  <c:v>59.30701487363146</c:v>
                </c:pt>
                <c:pt idx="24">
                  <c:v>59.30701487363146</c:v>
                </c:pt>
                <c:pt idx="25">
                  <c:v>59.30701487363146</c:v>
                </c:pt>
                <c:pt idx="26">
                  <c:v>59.30701487363146</c:v>
                </c:pt>
                <c:pt idx="27">
                  <c:v>59.30701487363146</c:v>
                </c:pt>
                <c:pt idx="28">
                  <c:v>59.30701487363146</c:v>
                </c:pt>
                <c:pt idx="29">
                  <c:v>59.30701487363146</c:v>
                </c:pt>
                <c:pt idx="30">
                  <c:v>59.30701487363146</c:v>
                </c:pt>
                <c:pt idx="31">
                  <c:v>59.30701487363146</c:v>
                </c:pt>
                <c:pt idx="32">
                  <c:v>59.30701487363146</c:v>
                </c:pt>
                <c:pt idx="33">
                  <c:v>59.30701487363146</c:v>
                </c:pt>
                <c:pt idx="34">
                  <c:v>59.30701487363146</c:v>
                </c:pt>
                <c:pt idx="35">
                  <c:v>59.30701487363146</c:v>
                </c:pt>
                <c:pt idx="36">
                  <c:v>59.30701487363146</c:v>
                </c:pt>
                <c:pt idx="37">
                  <c:v>59.30701487363146</c:v>
                </c:pt>
                <c:pt idx="38">
                  <c:v>59.30701487363146</c:v>
                </c:pt>
                <c:pt idx="39">
                  <c:v>59.30701487363146</c:v>
                </c:pt>
                <c:pt idx="40">
                  <c:v>59.30701487363146</c:v>
                </c:pt>
                <c:pt idx="41">
                  <c:v>59.30701487363146</c:v>
                </c:pt>
                <c:pt idx="42">
                  <c:v>59.30701487363146</c:v>
                </c:pt>
                <c:pt idx="43">
                  <c:v>59.30701487363146</c:v>
                </c:pt>
                <c:pt idx="44">
                  <c:v>59.30701487363146</c:v>
                </c:pt>
                <c:pt idx="45">
                  <c:v>59.30701487363146</c:v>
                </c:pt>
                <c:pt idx="46">
                  <c:v>59.30701487363146</c:v>
                </c:pt>
                <c:pt idx="47">
                  <c:v>59.30701487363146</c:v>
                </c:pt>
                <c:pt idx="48">
                  <c:v>59.30701487363146</c:v>
                </c:pt>
                <c:pt idx="49">
                  <c:v>59.30701487363146</c:v>
                </c:pt>
                <c:pt idx="50">
                  <c:v>59.30701487363146</c:v>
                </c:pt>
                <c:pt idx="51">
                  <c:v>59.30701487363146</c:v>
                </c:pt>
                <c:pt idx="52">
                  <c:v>59.30701487363146</c:v>
                </c:pt>
                <c:pt idx="53">
                  <c:v>59.30701487363146</c:v>
                </c:pt>
                <c:pt idx="54">
                  <c:v>59.30701487363146</c:v>
                </c:pt>
                <c:pt idx="55">
                  <c:v>59.30701487363146</c:v>
                </c:pt>
                <c:pt idx="56">
                  <c:v>59.30701487363146</c:v>
                </c:pt>
                <c:pt idx="57">
                  <c:v>59.30701487363146</c:v>
                </c:pt>
                <c:pt idx="58">
                  <c:v>59.30701487363146</c:v>
                </c:pt>
                <c:pt idx="59">
                  <c:v>59.30701487363146</c:v>
                </c:pt>
                <c:pt idx="60">
                  <c:v>59.30701487363146</c:v>
                </c:pt>
                <c:pt idx="61">
                  <c:v>59.30701487363146</c:v>
                </c:pt>
                <c:pt idx="62">
                  <c:v>59.30701487363146</c:v>
                </c:pt>
                <c:pt idx="63">
                  <c:v>59.30701487363146</c:v>
                </c:pt>
                <c:pt idx="64">
                  <c:v>59.30701487363146</c:v>
                </c:pt>
                <c:pt idx="65">
                  <c:v>59.30701487363146</c:v>
                </c:pt>
                <c:pt idx="66">
                  <c:v>59.30701487363146</c:v>
                </c:pt>
                <c:pt idx="67">
                  <c:v>59.30701487363146</c:v>
                </c:pt>
                <c:pt idx="68">
                  <c:v>59.30701487363146</c:v>
                </c:pt>
                <c:pt idx="69">
                  <c:v>59.30701487363146</c:v>
                </c:pt>
                <c:pt idx="70">
                  <c:v>59.30701487363146</c:v>
                </c:pt>
                <c:pt idx="71">
                  <c:v>59.30701487363146</c:v>
                </c:pt>
                <c:pt idx="72">
                  <c:v>59.30701487363146</c:v>
                </c:pt>
                <c:pt idx="73">
                  <c:v>59.30701487363146</c:v>
                </c:pt>
                <c:pt idx="74">
                  <c:v>59.30701487363146</c:v>
                </c:pt>
                <c:pt idx="75">
                  <c:v>59.30701487363146</c:v>
                </c:pt>
                <c:pt idx="76">
                  <c:v>59.30701487363146</c:v>
                </c:pt>
                <c:pt idx="77">
                  <c:v>59.30701487363146</c:v>
                </c:pt>
                <c:pt idx="78">
                  <c:v>59.30701487363146</c:v>
                </c:pt>
                <c:pt idx="79">
                  <c:v>59.30701487363146</c:v>
                </c:pt>
                <c:pt idx="80">
                  <c:v>59.30701487363146</c:v>
                </c:pt>
                <c:pt idx="81">
                  <c:v>59.30701487363146</c:v>
                </c:pt>
                <c:pt idx="82">
                  <c:v>59.30701487363146</c:v>
                </c:pt>
                <c:pt idx="83">
                  <c:v>59.30701487363146</c:v>
                </c:pt>
                <c:pt idx="84">
                  <c:v>59.30701487363146</c:v>
                </c:pt>
                <c:pt idx="85">
                  <c:v>59.30701487363146</c:v>
                </c:pt>
                <c:pt idx="86">
                  <c:v>59.30701487363146</c:v>
                </c:pt>
                <c:pt idx="87">
                  <c:v>59.30701487363146</c:v>
                </c:pt>
                <c:pt idx="88">
                  <c:v>438.0891630074699</c:v>
                </c:pt>
                <c:pt idx="89">
                  <c:v>438.0891630074699</c:v>
                </c:pt>
                <c:pt idx="90">
                  <c:v>438.0891630074699</c:v>
                </c:pt>
                <c:pt idx="91">
                  <c:v>438.0891630074699</c:v>
                </c:pt>
                <c:pt idx="92">
                  <c:v>438.0891630074699</c:v>
                </c:pt>
                <c:pt idx="93">
                  <c:v>438.0891630074699</c:v>
                </c:pt>
                <c:pt idx="94">
                  <c:v>438.0891630074699</c:v>
                </c:pt>
                <c:pt idx="95">
                  <c:v>438.0891630074699</c:v>
                </c:pt>
                <c:pt idx="96">
                  <c:v>438.0891630074699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295.7101850300422</c:v>
                </c:pt>
                <c:pt idx="89">
                  <c:v>295.7101850300422</c:v>
                </c:pt>
                <c:pt idx="90">
                  <c:v>295.7101850300422</c:v>
                </c:pt>
                <c:pt idx="91">
                  <c:v>295.7101850300422</c:v>
                </c:pt>
                <c:pt idx="92">
                  <c:v>295.7101850300422</c:v>
                </c:pt>
                <c:pt idx="93">
                  <c:v>295.7101850300422</c:v>
                </c:pt>
                <c:pt idx="94">
                  <c:v>295.7101850300422</c:v>
                </c:pt>
                <c:pt idx="95">
                  <c:v>295.7101850300422</c:v>
                </c:pt>
                <c:pt idx="96">
                  <c:v>295.7101850300422</c:v>
                </c:pt>
                <c:pt idx="97">
                  <c:v>88960.5223104472</c:v>
                </c:pt>
                <c:pt idx="98">
                  <c:v>88960.5223104472</c:v>
                </c:pt>
                <c:pt idx="99">
                  <c:v>88960.5223104472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42701.05070901466</c:v>
                </c:pt>
                <c:pt idx="98">
                  <c:v>42701.05070901466</c:v>
                </c:pt>
                <c:pt idx="99">
                  <c:v>42701.05070901466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10675.26267725366</c:v>
                </c:pt>
                <c:pt idx="98">
                  <c:v>10675.26267725366</c:v>
                </c:pt>
                <c:pt idx="99">
                  <c:v>10675.26267725366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29979.6960186207</c:v>
                </c:pt>
                <c:pt idx="1">
                  <c:v>29979.6960186207</c:v>
                </c:pt>
                <c:pt idx="2">
                  <c:v>29979.6960186207</c:v>
                </c:pt>
                <c:pt idx="3">
                  <c:v>29979.6960186207</c:v>
                </c:pt>
                <c:pt idx="4">
                  <c:v>29979.6960186207</c:v>
                </c:pt>
                <c:pt idx="5">
                  <c:v>29979.6960186207</c:v>
                </c:pt>
                <c:pt idx="6">
                  <c:v>29979.6960186207</c:v>
                </c:pt>
                <c:pt idx="7">
                  <c:v>29979.6960186207</c:v>
                </c:pt>
                <c:pt idx="8">
                  <c:v>29979.6960186207</c:v>
                </c:pt>
                <c:pt idx="9">
                  <c:v>29979.6960186207</c:v>
                </c:pt>
                <c:pt idx="10">
                  <c:v>29979.6960186207</c:v>
                </c:pt>
                <c:pt idx="11">
                  <c:v>29979.6960186207</c:v>
                </c:pt>
                <c:pt idx="12">
                  <c:v>29979.6960186207</c:v>
                </c:pt>
                <c:pt idx="13">
                  <c:v>29979.6960186207</c:v>
                </c:pt>
                <c:pt idx="14">
                  <c:v>29979.6960186207</c:v>
                </c:pt>
                <c:pt idx="15">
                  <c:v>29979.6960186207</c:v>
                </c:pt>
                <c:pt idx="16">
                  <c:v>29979.6960186207</c:v>
                </c:pt>
                <c:pt idx="17">
                  <c:v>29979.6960186207</c:v>
                </c:pt>
                <c:pt idx="18">
                  <c:v>29979.6960186207</c:v>
                </c:pt>
                <c:pt idx="19">
                  <c:v>29979.6960186207</c:v>
                </c:pt>
                <c:pt idx="20">
                  <c:v>29979.6960186207</c:v>
                </c:pt>
                <c:pt idx="21">
                  <c:v>29979.6960186207</c:v>
                </c:pt>
                <c:pt idx="22">
                  <c:v>29979.6960186207</c:v>
                </c:pt>
                <c:pt idx="23">
                  <c:v>29979.6960186207</c:v>
                </c:pt>
                <c:pt idx="24">
                  <c:v>29979.6960186207</c:v>
                </c:pt>
                <c:pt idx="25">
                  <c:v>29979.6960186207</c:v>
                </c:pt>
                <c:pt idx="26">
                  <c:v>29979.6960186207</c:v>
                </c:pt>
                <c:pt idx="27">
                  <c:v>29979.6960186207</c:v>
                </c:pt>
                <c:pt idx="28">
                  <c:v>29979.6960186207</c:v>
                </c:pt>
                <c:pt idx="29">
                  <c:v>29979.6960186207</c:v>
                </c:pt>
                <c:pt idx="30">
                  <c:v>29979.6960186207</c:v>
                </c:pt>
                <c:pt idx="31">
                  <c:v>29979.6960186207</c:v>
                </c:pt>
                <c:pt idx="32">
                  <c:v>29979.6960186207</c:v>
                </c:pt>
                <c:pt idx="33">
                  <c:v>29979.6960186207</c:v>
                </c:pt>
                <c:pt idx="34">
                  <c:v>29979.6960186207</c:v>
                </c:pt>
                <c:pt idx="35">
                  <c:v>29979.6960186207</c:v>
                </c:pt>
                <c:pt idx="36">
                  <c:v>29979.6960186207</c:v>
                </c:pt>
                <c:pt idx="37">
                  <c:v>29979.6960186207</c:v>
                </c:pt>
                <c:pt idx="38">
                  <c:v>29979.6960186207</c:v>
                </c:pt>
                <c:pt idx="39">
                  <c:v>29979.6960186207</c:v>
                </c:pt>
                <c:pt idx="40">
                  <c:v>29979.6960186207</c:v>
                </c:pt>
                <c:pt idx="41">
                  <c:v>29979.6960186207</c:v>
                </c:pt>
                <c:pt idx="42">
                  <c:v>29979.6960186207</c:v>
                </c:pt>
                <c:pt idx="43">
                  <c:v>29979.6960186207</c:v>
                </c:pt>
                <c:pt idx="44">
                  <c:v>29979.6960186207</c:v>
                </c:pt>
                <c:pt idx="45">
                  <c:v>29979.6960186207</c:v>
                </c:pt>
                <c:pt idx="46">
                  <c:v>29979.6960186207</c:v>
                </c:pt>
                <c:pt idx="47">
                  <c:v>29979.6960186207</c:v>
                </c:pt>
                <c:pt idx="48">
                  <c:v>29979.6960186207</c:v>
                </c:pt>
                <c:pt idx="49">
                  <c:v>29979.6960186207</c:v>
                </c:pt>
                <c:pt idx="50">
                  <c:v>29979.6960186207</c:v>
                </c:pt>
                <c:pt idx="51">
                  <c:v>29979.6960186207</c:v>
                </c:pt>
                <c:pt idx="52">
                  <c:v>29979.6960186207</c:v>
                </c:pt>
                <c:pt idx="53">
                  <c:v>29979.6960186207</c:v>
                </c:pt>
                <c:pt idx="54">
                  <c:v>29979.6960186207</c:v>
                </c:pt>
                <c:pt idx="55">
                  <c:v>29979.6960186207</c:v>
                </c:pt>
                <c:pt idx="56">
                  <c:v>29979.6960186207</c:v>
                </c:pt>
                <c:pt idx="57">
                  <c:v>29979.6960186207</c:v>
                </c:pt>
                <c:pt idx="58">
                  <c:v>29979.6960186207</c:v>
                </c:pt>
                <c:pt idx="59">
                  <c:v>29979.6960186207</c:v>
                </c:pt>
                <c:pt idx="60">
                  <c:v>29979.6960186207</c:v>
                </c:pt>
                <c:pt idx="61">
                  <c:v>29979.6960186207</c:v>
                </c:pt>
                <c:pt idx="62">
                  <c:v>29979.6960186207</c:v>
                </c:pt>
                <c:pt idx="63">
                  <c:v>29979.6960186207</c:v>
                </c:pt>
                <c:pt idx="64">
                  <c:v>29979.6960186207</c:v>
                </c:pt>
                <c:pt idx="65">
                  <c:v>29979.6960186207</c:v>
                </c:pt>
                <c:pt idx="66">
                  <c:v>29979.6960186207</c:v>
                </c:pt>
                <c:pt idx="67">
                  <c:v>29979.6960186207</c:v>
                </c:pt>
                <c:pt idx="68">
                  <c:v>29979.6960186207</c:v>
                </c:pt>
                <c:pt idx="69">
                  <c:v>29979.6960186207</c:v>
                </c:pt>
                <c:pt idx="70">
                  <c:v>29979.6960186207</c:v>
                </c:pt>
                <c:pt idx="71">
                  <c:v>29979.6960186207</c:v>
                </c:pt>
                <c:pt idx="72">
                  <c:v>29979.6960186207</c:v>
                </c:pt>
                <c:pt idx="73">
                  <c:v>29979.6960186207</c:v>
                </c:pt>
                <c:pt idx="74">
                  <c:v>29979.6960186207</c:v>
                </c:pt>
                <c:pt idx="75">
                  <c:v>29979.6960186207</c:v>
                </c:pt>
                <c:pt idx="76">
                  <c:v>29979.6960186207</c:v>
                </c:pt>
                <c:pt idx="77">
                  <c:v>29979.6960186207</c:v>
                </c:pt>
                <c:pt idx="78">
                  <c:v>29979.6960186207</c:v>
                </c:pt>
                <c:pt idx="79">
                  <c:v>29979.6960186207</c:v>
                </c:pt>
                <c:pt idx="80">
                  <c:v>29979.6960186207</c:v>
                </c:pt>
                <c:pt idx="81">
                  <c:v>29979.6960186207</c:v>
                </c:pt>
                <c:pt idx="82">
                  <c:v>29979.6960186207</c:v>
                </c:pt>
                <c:pt idx="83">
                  <c:v>29979.6960186207</c:v>
                </c:pt>
                <c:pt idx="84">
                  <c:v>29979.6960186207</c:v>
                </c:pt>
                <c:pt idx="85">
                  <c:v>29979.6960186207</c:v>
                </c:pt>
                <c:pt idx="86">
                  <c:v>29979.6960186207</c:v>
                </c:pt>
                <c:pt idx="87">
                  <c:v>29979.6960186207</c:v>
                </c:pt>
                <c:pt idx="88">
                  <c:v>29979.6960186207</c:v>
                </c:pt>
                <c:pt idx="89">
                  <c:v>29979.6960186207</c:v>
                </c:pt>
                <c:pt idx="90">
                  <c:v>29979.6960186207</c:v>
                </c:pt>
                <c:pt idx="91">
                  <c:v>29979.6960186207</c:v>
                </c:pt>
                <c:pt idx="92">
                  <c:v>29979.6960186207</c:v>
                </c:pt>
                <c:pt idx="93">
                  <c:v>29979.6960186207</c:v>
                </c:pt>
                <c:pt idx="94">
                  <c:v>29979.6960186207</c:v>
                </c:pt>
                <c:pt idx="95">
                  <c:v>29979.6960186207</c:v>
                </c:pt>
                <c:pt idx="96">
                  <c:v>29979.6960186207</c:v>
                </c:pt>
                <c:pt idx="97">
                  <c:v>11297.98633342679</c:v>
                </c:pt>
                <c:pt idx="98">
                  <c:v>11297.98633342679</c:v>
                </c:pt>
                <c:pt idx="99">
                  <c:v>11297.98633342679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1653.33621703799</c:v>
                </c:pt>
                <c:pt idx="1">
                  <c:v>1653.33621703799</c:v>
                </c:pt>
                <c:pt idx="2">
                  <c:v>1653.33621703799</c:v>
                </c:pt>
                <c:pt idx="3">
                  <c:v>1653.33621703799</c:v>
                </c:pt>
                <c:pt idx="4">
                  <c:v>1653.33621703799</c:v>
                </c:pt>
                <c:pt idx="5">
                  <c:v>1653.33621703799</c:v>
                </c:pt>
                <c:pt idx="6">
                  <c:v>1653.33621703799</c:v>
                </c:pt>
                <c:pt idx="7">
                  <c:v>1653.33621703799</c:v>
                </c:pt>
                <c:pt idx="8">
                  <c:v>1653.33621703799</c:v>
                </c:pt>
                <c:pt idx="9">
                  <c:v>1653.33621703799</c:v>
                </c:pt>
                <c:pt idx="10">
                  <c:v>1653.33621703799</c:v>
                </c:pt>
                <c:pt idx="11">
                  <c:v>1653.33621703799</c:v>
                </c:pt>
                <c:pt idx="12">
                  <c:v>1653.33621703799</c:v>
                </c:pt>
                <c:pt idx="13">
                  <c:v>1653.33621703799</c:v>
                </c:pt>
                <c:pt idx="14">
                  <c:v>1653.33621703799</c:v>
                </c:pt>
                <c:pt idx="15">
                  <c:v>1653.33621703799</c:v>
                </c:pt>
                <c:pt idx="16">
                  <c:v>1653.33621703799</c:v>
                </c:pt>
                <c:pt idx="17">
                  <c:v>1653.33621703799</c:v>
                </c:pt>
                <c:pt idx="18">
                  <c:v>1653.33621703799</c:v>
                </c:pt>
                <c:pt idx="19">
                  <c:v>1653.33621703799</c:v>
                </c:pt>
                <c:pt idx="20">
                  <c:v>1653.33621703799</c:v>
                </c:pt>
                <c:pt idx="21">
                  <c:v>1653.33621703799</c:v>
                </c:pt>
                <c:pt idx="22">
                  <c:v>1653.33621703799</c:v>
                </c:pt>
                <c:pt idx="23">
                  <c:v>1653.33621703799</c:v>
                </c:pt>
                <c:pt idx="24">
                  <c:v>1653.33621703799</c:v>
                </c:pt>
                <c:pt idx="25">
                  <c:v>1653.33621703799</c:v>
                </c:pt>
                <c:pt idx="26">
                  <c:v>1653.33621703799</c:v>
                </c:pt>
                <c:pt idx="27">
                  <c:v>1653.33621703799</c:v>
                </c:pt>
                <c:pt idx="28">
                  <c:v>1653.33621703799</c:v>
                </c:pt>
                <c:pt idx="29">
                  <c:v>1653.33621703799</c:v>
                </c:pt>
                <c:pt idx="30">
                  <c:v>1653.33621703799</c:v>
                </c:pt>
                <c:pt idx="31">
                  <c:v>1653.33621703799</c:v>
                </c:pt>
                <c:pt idx="32">
                  <c:v>1653.33621703799</c:v>
                </c:pt>
                <c:pt idx="33">
                  <c:v>1653.33621703799</c:v>
                </c:pt>
                <c:pt idx="34">
                  <c:v>1653.33621703799</c:v>
                </c:pt>
                <c:pt idx="35">
                  <c:v>1653.33621703799</c:v>
                </c:pt>
                <c:pt idx="36">
                  <c:v>1653.33621703799</c:v>
                </c:pt>
                <c:pt idx="37">
                  <c:v>1653.33621703799</c:v>
                </c:pt>
                <c:pt idx="38">
                  <c:v>1653.33621703799</c:v>
                </c:pt>
                <c:pt idx="39">
                  <c:v>1653.33621703799</c:v>
                </c:pt>
                <c:pt idx="40">
                  <c:v>1653.33621703799</c:v>
                </c:pt>
                <c:pt idx="41">
                  <c:v>1653.33621703799</c:v>
                </c:pt>
                <c:pt idx="42">
                  <c:v>1653.33621703799</c:v>
                </c:pt>
                <c:pt idx="43">
                  <c:v>1653.33621703799</c:v>
                </c:pt>
                <c:pt idx="44">
                  <c:v>1653.33621703799</c:v>
                </c:pt>
                <c:pt idx="45">
                  <c:v>1653.33621703799</c:v>
                </c:pt>
                <c:pt idx="46">
                  <c:v>1653.33621703799</c:v>
                </c:pt>
                <c:pt idx="47">
                  <c:v>1653.33621703799</c:v>
                </c:pt>
                <c:pt idx="48">
                  <c:v>1653.33621703799</c:v>
                </c:pt>
                <c:pt idx="49">
                  <c:v>1653.33621703799</c:v>
                </c:pt>
                <c:pt idx="50">
                  <c:v>1653.33621703799</c:v>
                </c:pt>
                <c:pt idx="51">
                  <c:v>1653.33621703799</c:v>
                </c:pt>
                <c:pt idx="52">
                  <c:v>1653.33621703799</c:v>
                </c:pt>
                <c:pt idx="53">
                  <c:v>1653.33621703799</c:v>
                </c:pt>
                <c:pt idx="54">
                  <c:v>1653.33621703799</c:v>
                </c:pt>
                <c:pt idx="55">
                  <c:v>1653.33621703799</c:v>
                </c:pt>
                <c:pt idx="56">
                  <c:v>1653.33621703799</c:v>
                </c:pt>
                <c:pt idx="57">
                  <c:v>1653.33621703799</c:v>
                </c:pt>
                <c:pt idx="58">
                  <c:v>1653.33621703799</c:v>
                </c:pt>
                <c:pt idx="59">
                  <c:v>1653.33621703799</c:v>
                </c:pt>
                <c:pt idx="60">
                  <c:v>1653.33621703799</c:v>
                </c:pt>
                <c:pt idx="61">
                  <c:v>1653.33621703799</c:v>
                </c:pt>
                <c:pt idx="62">
                  <c:v>1653.33621703799</c:v>
                </c:pt>
                <c:pt idx="63">
                  <c:v>1653.33621703799</c:v>
                </c:pt>
                <c:pt idx="64">
                  <c:v>1653.33621703799</c:v>
                </c:pt>
                <c:pt idx="65">
                  <c:v>1653.33621703799</c:v>
                </c:pt>
                <c:pt idx="66">
                  <c:v>1653.33621703799</c:v>
                </c:pt>
                <c:pt idx="67">
                  <c:v>1653.33621703799</c:v>
                </c:pt>
                <c:pt idx="68">
                  <c:v>1653.33621703799</c:v>
                </c:pt>
                <c:pt idx="69">
                  <c:v>1653.33621703799</c:v>
                </c:pt>
                <c:pt idx="70">
                  <c:v>1653.33621703799</c:v>
                </c:pt>
                <c:pt idx="71">
                  <c:v>1653.33621703799</c:v>
                </c:pt>
                <c:pt idx="72">
                  <c:v>1653.33621703799</c:v>
                </c:pt>
                <c:pt idx="73">
                  <c:v>1653.33621703799</c:v>
                </c:pt>
                <c:pt idx="74">
                  <c:v>1653.33621703799</c:v>
                </c:pt>
                <c:pt idx="75">
                  <c:v>1653.33621703799</c:v>
                </c:pt>
                <c:pt idx="76">
                  <c:v>1653.33621703799</c:v>
                </c:pt>
                <c:pt idx="77">
                  <c:v>1653.33621703799</c:v>
                </c:pt>
                <c:pt idx="78">
                  <c:v>1653.33621703799</c:v>
                </c:pt>
                <c:pt idx="79">
                  <c:v>1653.33621703799</c:v>
                </c:pt>
                <c:pt idx="80">
                  <c:v>1653.33621703799</c:v>
                </c:pt>
                <c:pt idx="81">
                  <c:v>1653.33621703799</c:v>
                </c:pt>
                <c:pt idx="82">
                  <c:v>1653.33621703799</c:v>
                </c:pt>
                <c:pt idx="83">
                  <c:v>1653.33621703799</c:v>
                </c:pt>
                <c:pt idx="84">
                  <c:v>1653.33621703799</c:v>
                </c:pt>
                <c:pt idx="85">
                  <c:v>1653.33621703799</c:v>
                </c:pt>
                <c:pt idx="86">
                  <c:v>1653.33621703799</c:v>
                </c:pt>
                <c:pt idx="87">
                  <c:v>1653.33621703799</c:v>
                </c:pt>
                <c:pt idx="88">
                  <c:v>1653.33621703799</c:v>
                </c:pt>
                <c:pt idx="89">
                  <c:v>1653.33621703799</c:v>
                </c:pt>
                <c:pt idx="90">
                  <c:v>1653.33621703799</c:v>
                </c:pt>
                <c:pt idx="91">
                  <c:v>1653.33621703799</c:v>
                </c:pt>
                <c:pt idx="92">
                  <c:v>1653.33621703799</c:v>
                </c:pt>
                <c:pt idx="93">
                  <c:v>1653.33621703799</c:v>
                </c:pt>
                <c:pt idx="94">
                  <c:v>1653.33621703799</c:v>
                </c:pt>
                <c:pt idx="95">
                  <c:v>1653.33621703799</c:v>
                </c:pt>
                <c:pt idx="96">
                  <c:v>1653.33621703799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10675.26267725366</c:v>
                </c:pt>
                <c:pt idx="89">
                  <c:v>10675.26267725366</c:v>
                </c:pt>
                <c:pt idx="90">
                  <c:v>10675.26267725366</c:v>
                </c:pt>
                <c:pt idx="91">
                  <c:v>10675.26267725366</c:v>
                </c:pt>
                <c:pt idx="92">
                  <c:v>10675.26267725366</c:v>
                </c:pt>
                <c:pt idx="93">
                  <c:v>10675.26267725366</c:v>
                </c:pt>
                <c:pt idx="94">
                  <c:v>10675.26267725366</c:v>
                </c:pt>
                <c:pt idx="95">
                  <c:v>10675.26267725366</c:v>
                </c:pt>
                <c:pt idx="96">
                  <c:v>10675.26267725366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5350696"/>
        <c:axId val="214507010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32561.88338029632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32561.88338029632</c:v>
                </c:pt>
                <c:pt idx="4">
                  <c:v>32561.88338029632</c:v>
                </c:pt>
                <c:pt idx="5">
                  <c:v>32561.88338029632</c:v>
                </c:pt>
                <c:pt idx="6">
                  <c:v>32561.88338029632</c:v>
                </c:pt>
                <c:pt idx="7">
                  <c:v>32561.88338029632</c:v>
                </c:pt>
                <c:pt idx="8">
                  <c:v>32561.88338029632</c:v>
                </c:pt>
                <c:pt idx="9">
                  <c:v>32561.88338029632</c:v>
                </c:pt>
                <c:pt idx="10">
                  <c:v>32561.88338029632</c:v>
                </c:pt>
                <c:pt idx="11">
                  <c:v>32561.88338029632</c:v>
                </c:pt>
                <c:pt idx="12">
                  <c:v>32561.88338029632</c:v>
                </c:pt>
                <c:pt idx="13">
                  <c:v>32561.88338029632</c:v>
                </c:pt>
                <c:pt idx="14">
                  <c:v>32561.88338029632</c:v>
                </c:pt>
                <c:pt idx="15">
                  <c:v>32561.88338029632</c:v>
                </c:pt>
                <c:pt idx="16">
                  <c:v>32561.88338029632</c:v>
                </c:pt>
                <c:pt idx="17">
                  <c:v>32561.88338029632</c:v>
                </c:pt>
                <c:pt idx="18">
                  <c:v>32561.88338029632</c:v>
                </c:pt>
                <c:pt idx="19">
                  <c:v>32561.88338029632</c:v>
                </c:pt>
                <c:pt idx="20">
                  <c:v>32561.88338029632</c:v>
                </c:pt>
                <c:pt idx="21">
                  <c:v>32561.88338029632</c:v>
                </c:pt>
                <c:pt idx="22">
                  <c:v>32561.88338029632</c:v>
                </c:pt>
                <c:pt idx="23">
                  <c:v>32561.88338029632</c:v>
                </c:pt>
                <c:pt idx="24">
                  <c:v>32561.88338029632</c:v>
                </c:pt>
                <c:pt idx="25">
                  <c:v>32561.88338029632</c:v>
                </c:pt>
                <c:pt idx="26">
                  <c:v>32561.88338029632</c:v>
                </c:pt>
                <c:pt idx="27">
                  <c:v>32561.88338029632</c:v>
                </c:pt>
                <c:pt idx="28">
                  <c:v>32561.88338029632</c:v>
                </c:pt>
                <c:pt idx="29">
                  <c:v>32561.88338029632</c:v>
                </c:pt>
                <c:pt idx="30">
                  <c:v>32561.88338029632</c:v>
                </c:pt>
                <c:pt idx="31">
                  <c:v>32561.88338029632</c:v>
                </c:pt>
                <c:pt idx="32">
                  <c:v>32561.88338029632</c:v>
                </c:pt>
                <c:pt idx="33">
                  <c:v>32561.88338029632</c:v>
                </c:pt>
                <c:pt idx="34">
                  <c:v>32561.88338029632</c:v>
                </c:pt>
                <c:pt idx="35">
                  <c:v>32561.88338029632</c:v>
                </c:pt>
                <c:pt idx="36">
                  <c:v>32561.88338029632</c:v>
                </c:pt>
                <c:pt idx="37">
                  <c:v>32561.88338029632</c:v>
                </c:pt>
                <c:pt idx="38">
                  <c:v>32561.88338029632</c:v>
                </c:pt>
                <c:pt idx="39">
                  <c:v>32561.88338029632</c:v>
                </c:pt>
                <c:pt idx="40">
                  <c:v>32561.88338029632</c:v>
                </c:pt>
                <c:pt idx="41">
                  <c:v>32561.88338029632</c:v>
                </c:pt>
                <c:pt idx="42">
                  <c:v>32561.88338029632</c:v>
                </c:pt>
                <c:pt idx="43">
                  <c:v>32561.88338029632</c:v>
                </c:pt>
                <c:pt idx="44">
                  <c:v>32561.88338029632</c:v>
                </c:pt>
                <c:pt idx="45">
                  <c:v>32561.88338029632</c:v>
                </c:pt>
                <c:pt idx="46">
                  <c:v>32561.88338029632</c:v>
                </c:pt>
                <c:pt idx="47">
                  <c:v>32561.88338029632</c:v>
                </c:pt>
                <c:pt idx="48">
                  <c:v>32561.88338029632</c:v>
                </c:pt>
                <c:pt idx="49">
                  <c:v>32561.88338029632</c:v>
                </c:pt>
                <c:pt idx="50">
                  <c:v>32561.88338029632</c:v>
                </c:pt>
                <c:pt idx="51">
                  <c:v>32561.88338029632</c:v>
                </c:pt>
                <c:pt idx="52">
                  <c:v>32561.88338029632</c:v>
                </c:pt>
                <c:pt idx="53">
                  <c:v>32561.88338029632</c:v>
                </c:pt>
                <c:pt idx="54">
                  <c:v>32561.88338029632</c:v>
                </c:pt>
                <c:pt idx="55">
                  <c:v>32561.88338029632</c:v>
                </c:pt>
                <c:pt idx="56">
                  <c:v>32561.88338029632</c:v>
                </c:pt>
                <c:pt idx="57">
                  <c:v>32561.88338029632</c:v>
                </c:pt>
                <c:pt idx="58">
                  <c:v>32561.88338029632</c:v>
                </c:pt>
                <c:pt idx="59">
                  <c:v>32561.88338029632</c:v>
                </c:pt>
                <c:pt idx="60">
                  <c:v>32561.88338029632</c:v>
                </c:pt>
                <c:pt idx="61">
                  <c:v>32561.88338029632</c:v>
                </c:pt>
                <c:pt idx="62">
                  <c:v>32561.88338029632</c:v>
                </c:pt>
                <c:pt idx="63">
                  <c:v>32561.88338029632</c:v>
                </c:pt>
                <c:pt idx="64">
                  <c:v>32561.88338029632</c:v>
                </c:pt>
                <c:pt idx="65">
                  <c:v>32561.88338029632</c:v>
                </c:pt>
                <c:pt idx="66">
                  <c:v>32561.88338029632</c:v>
                </c:pt>
                <c:pt idx="67">
                  <c:v>32561.88338029632</c:v>
                </c:pt>
                <c:pt idx="68">
                  <c:v>32561.88338029632</c:v>
                </c:pt>
                <c:pt idx="69">
                  <c:v>32561.88338029632</c:v>
                </c:pt>
                <c:pt idx="70">
                  <c:v>32561.88338029632</c:v>
                </c:pt>
                <c:pt idx="71">
                  <c:v>32561.88338029632</c:v>
                </c:pt>
                <c:pt idx="72">
                  <c:v>32561.88338029632</c:v>
                </c:pt>
                <c:pt idx="73">
                  <c:v>32561.88338029632</c:v>
                </c:pt>
                <c:pt idx="74">
                  <c:v>32561.88338029632</c:v>
                </c:pt>
                <c:pt idx="75">
                  <c:v>32561.88338029632</c:v>
                </c:pt>
                <c:pt idx="76">
                  <c:v>32561.88338029632</c:v>
                </c:pt>
                <c:pt idx="77">
                  <c:v>32561.88338029632</c:v>
                </c:pt>
                <c:pt idx="78">
                  <c:v>32561.88338029632</c:v>
                </c:pt>
                <c:pt idx="79">
                  <c:v>32561.88338029632</c:v>
                </c:pt>
                <c:pt idx="80">
                  <c:v>32561.88338029632</c:v>
                </c:pt>
                <c:pt idx="81">
                  <c:v>32561.88338029632</c:v>
                </c:pt>
                <c:pt idx="82">
                  <c:v>32561.88338029632</c:v>
                </c:pt>
                <c:pt idx="83">
                  <c:v>32561.88338029632</c:v>
                </c:pt>
                <c:pt idx="84">
                  <c:v>32561.88338029632</c:v>
                </c:pt>
                <c:pt idx="85">
                  <c:v>32561.88338029632</c:v>
                </c:pt>
                <c:pt idx="86">
                  <c:v>32561.88338029632</c:v>
                </c:pt>
                <c:pt idx="87">
                  <c:v>32561.88338029632</c:v>
                </c:pt>
                <c:pt idx="88">
                  <c:v>32561.88338029632</c:v>
                </c:pt>
                <c:pt idx="89">
                  <c:v>32561.88338029632</c:v>
                </c:pt>
                <c:pt idx="90">
                  <c:v>32561.88338029632</c:v>
                </c:pt>
                <c:pt idx="91">
                  <c:v>32561.88338029632</c:v>
                </c:pt>
                <c:pt idx="92">
                  <c:v>32561.88338029632</c:v>
                </c:pt>
                <c:pt idx="93">
                  <c:v>32561.88338029632</c:v>
                </c:pt>
                <c:pt idx="94">
                  <c:v>32561.88338029632</c:v>
                </c:pt>
                <c:pt idx="95">
                  <c:v>32561.88338029632</c:v>
                </c:pt>
                <c:pt idx="96">
                  <c:v>32561.88338029632</c:v>
                </c:pt>
                <c:pt idx="97">
                  <c:v>32561.88338029633</c:v>
                </c:pt>
                <c:pt idx="98">
                  <c:v>32561.88338029633</c:v>
                </c:pt>
                <c:pt idx="99">
                  <c:v>32561.88338029633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350696"/>
        <c:axId val="214507010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9813.455242638141</c:v>
                </c:pt>
                <c:pt idx="1">
                  <c:v>10568.33641514877</c:v>
                </c:pt>
                <c:pt idx="2">
                  <c:v>11323.21758765939</c:v>
                </c:pt>
                <c:pt idx="3">
                  <c:v>12078.09876017002</c:v>
                </c:pt>
                <c:pt idx="4">
                  <c:v>12832.97993268065</c:v>
                </c:pt>
                <c:pt idx="5">
                  <c:v>13587.86110519127</c:v>
                </c:pt>
                <c:pt idx="6">
                  <c:v>14342.7422777019</c:v>
                </c:pt>
                <c:pt idx="7">
                  <c:v>15097.62345021252</c:v>
                </c:pt>
                <c:pt idx="8">
                  <c:v>15852.50462272315</c:v>
                </c:pt>
                <c:pt idx="9">
                  <c:v>16607.38579523378</c:v>
                </c:pt>
                <c:pt idx="10">
                  <c:v>17362.2669677444</c:v>
                </c:pt>
                <c:pt idx="11">
                  <c:v>18117.14814025503</c:v>
                </c:pt>
                <c:pt idx="12">
                  <c:v>18872.02931276566</c:v>
                </c:pt>
                <c:pt idx="13">
                  <c:v>19626.91048527628</c:v>
                </c:pt>
                <c:pt idx="14">
                  <c:v>20381.79165778691</c:v>
                </c:pt>
                <c:pt idx="15">
                  <c:v>21136.67283029754</c:v>
                </c:pt>
                <c:pt idx="16">
                  <c:v>21891.55400280816</c:v>
                </c:pt>
                <c:pt idx="17">
                  <c:v>22646.43517531879</c:v>
                </c:pt>
                <c:pt idx="18">
                  <c:v>23401.31634782941</c:v>
                </c:pt>
                <c:pt idx="19">
                  <c:v>24156.19752034004</c:v>
                </c:pt>
                <c:pt idx="20">
                  <c:v>24911.07869285067</c:v>
                </c:pt>
                <c:pt idx="21">
                  <c:v>25665.9598653613</c:v>
                </c:pt>
                <c:pt idx="22">
                  <c:v>26420.84103787192</c:v>
                </c:pt>
                <c:pt idx="23">
                  <c:v>27175.72221038254</c:v>
                </c:pt>
                <c:pt idx="24">
                  <c:v>27930.60338289317</c:v>
                </c:pt>
                <c:pt idx="25">
                  <c:v>28685.4845554038</c:v>
                </c:pt>
                <c:pt idx="26">
                  <c:v>29440.36572791442</c:v>
                </c:pt>
                <c:pt idx="27">
                  <c:v>30195.24690042505</c:v>
                </c:pt>
                <c:pt idx="28">
                  <c:v>30950.12807293568</c:v>
                </c:pt>
                <c:pt idx="29">
                  <c:v>31705.0092454463</c:v>
                </c:pt>
                <c:pt idx="30">
                  <c:v>32459.89041795693</c:v>
                </c:pt>
                <c:pt idx="31">
                  <c:v>33214.77159046756</c:v>
                </c:pt>
                <c:pt idx="32">
                  <c:v>33740.51858732307</c:v>
                </c:pt>
                <c:pt idx="33">
                  <c:v>34266.26558417859</c:v>
                </c:pt>
                <c:pt idx="34">
                  <c:v>34792.0125810341</c:v>
                </c:pt>
                <c:pt idx="35">
                  <c:v>35317.75957788962</c:v>
                </c:pt>
                <c:pt idx="36">
                  <c:v>35843.50657474513</c:v>
                </c:pt>
                <c:pt idx="37">
                  <c:v>36369.25357160065</c:v>
                </c:pt>
                <c:pt idx="38">
                  <c:v>36895.00056845616</c:v>
                </c:pt>
                <c:pt idx="39">
                  <c:v>37420.74756531169</c:v>
                </c:pt>
                <c:pt idx="40">
                  <c:v>37946.4945621672</c:v>
                </c:pt>
                <c:pt idx="41">
                  <c:v>38472.24155902272</c:v>
                </c:pt>
                <c:pt idx="42">
                  <c:v>38997.98855587822</c:v>
                </c:pt>
                <c:pt idx="43">
                  <c:v>39523.73555273375</c:v>
                </c:pt>
                <c:pt idx="44">
                  <c:v>40049.48254958926</c:v>
                </c:pt>
                <c:pt idx="45">
                  <c:v>40575.22954644477</c:v>
                </c:pt>
                <c:pt idx="46">
                  <c:v>41100.9765433003</c:v>
                </c:pt>
                <c:pt idx="47">
                  <c:v>41626.72354015581</c:v>
                </c:pt>
                <c:pt idx="48">
                  <c:v>42152.47053701132</c:v>
                </c:pt>
                <c:pt idx="49">
                  <c:v>42678.21753386684</c:v>
                </c:pt>
                <c:pt idx="50">
                  <c:v>43203.96453072235</c:v>
                </c:pt>
                <c:pt idx="51">
                  <c:v>43729.71152757787</c:v>
                </c:pt>
                <c:pt idx="52">
                  <c:v>44255.45852443338</c:v>
                </c:pt>
                <c:pt idx="53">
                  <c:v>44781.2055212889</c:v>
                </c:pt>
                <c:pt idx="54">
                  <c:v>45306.9525181444</c:v>
                </c:pt>
                <c:pt idx="55">
                  <c:v>45832.69951499993</c:v>
                </c:pt>
                <c:pt idx="56">
                  <c:v>46358.44651185545</c:v>
                </c:pt>
                <c:pt idx="57">
                  <c:v>46884.19350871097</c:v>
                </c:pt>
                <c:pt idx="58">
                  <c:v>47409.94050556648</c:v>
                </c:pt>
                <c:pt idx="59">
                  <c:v>47935.687502422</c:v>
                </c:pt>
                <c:pt idx="60">
                  <c:v>48461.43449927751</c:v>
                </c:pt>
                <c:pt idx="61">
                  <c:v>48987.18149613302</c:v>
                </c:pt>
                <c:pt idx="62">
                  <c:v>49512.92849298855</c:v>
                </c:pt>
                <c:pt idx="63">
                  <c:v>50038.67548984406</c:v>
                </c:pt>
                <c:pt idx="64">
                  <c:v>50564.42248669958</c:v>
                </c:pt>
                <c:pt idx="65">
                  <c:v>51090.16948355509</c:v>
                </c:pt>
                <c:pt idx="66">
                  <c:v>51615.91648041061</c:v>
                </c:pt>
                <c:pt idx="67">
                  <c:v>52141.66347726612</c:v>
                </c:pt>
                <c:pt idx="68">
                  <c:v>52667.41047412164</c:v>
                </c:pt>
                <c:pt idx="69">
                  <c:v>53193.15747097715</c:v>
                </c:pt>
                <c:pt idx="70">
                  <c:v>53718.90446783267</c:v>
                </c:pt>
                <c:pt idx="71">
                  <c:v>54244.65146468818</c:v>
                </c:pt>
                <c:pt idx="72">
                  <c:v>54770.3984615437</c:v>
                </c:pt>
                <c:pt idx="73">
                  <c:v>55296.14545839922</c:v>
                </c:pt>
                <c:pt idx="74">
                  <c:v>55821.89245525473</c:v>
                </c:pt>
                <c:pt idx="75">
                  <c:v>56347.63945211025</c:v>
                </c:pt>
                <c:pt idx="76">
                  <c:v>56873.38644896576</c:v>
                </c:pt>
                <c:pt idx="77">
                  <c:v>57399.13344582128</c:v>
                </c:pt>
                <c:pt idx="78">
                  <c:v>57924.8804426768</c:v>
                </c:pt>
                <c:pt idx="79">
                  <c:v>58450.62743953231</c:v>
                </c:pt>
                <c:pt idx="80">
                  <c:v>70277.29955493253</c:v>
                </c:pt>
                <c:pt idx="81">
                  <c:v>93404.89678887746</c:v>
                </c:pt>
                <c:pt idx="82">
                  <c:v>116532.4940228224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350696"/>
        <c:axId val="2145070104"/>
      </c:scatterChart>
      <c:catAx>
        <c:axId val="21453506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50701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450701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535069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34.60073499852802</c:v>
                </c:pt>
                <c:pt idx="2">
                  <c:v>69.20146999705605</c:v>
                </c:pt>
                <c:pt idx="3">
                  <c:v>103.8022049955841</c:v>
                </c:pt>
                <c:pt idx="4">
                  <c:v>138.4029399941121</c:v>
                </c:pt>
                <c:pt idx="5">
                  <c:v>173.0036749926401</c:v>
                </c:pt>
                <c:pt idx="6">
                  <c:v>207.6044099911682</c:v>
                </c:pt>
                <c:pt idx="7">
                  <c:v>242.2051449896962</c:v>
                </c:pt>
                <c:pt idx="8">
                  <c:v>276.8058799882242</c:v>
                </c:pt>
                <c:pt idx="9">
                  <c:v>311.4066149867522</c:v>
                </c:pt>
                <c:pt idx="10">
                  <c:v>346.0073499852803</c:v>
                </c:pt>
                <c:pt idx="11">
                  <c:v>380.6080849838082</c:v>
                </c:pt>
                <c:pt idx="12">
                  <c:v>415.2088199823363</c:v>
                </c:pt>
                <c:pt idx="13">
                  <c:v>449.8095549808643</c:v>
                </c:pt>
                <c:pt idx="14">
                  <c:v>484.4102899793924</c:v>
                </c:pt>
                <c:pt idx="15">
                  <c:v>519.0110249779204</c:v>
                </c:pt>
                <c:pt idx="16">
                  <c:v>553.6117599764484</c:v>
                </c:pt>
                <c:pt idx="17">
                  <c:v>588.2124949749763</c:v>
                </c:pt>
                <c:pt idx="18">
                  <c:v>622.8132299735045</c:v>
                </c:pt>
                <c:pt idx="19">
                  <c:v>657.4139649720325</c:v>
                </c:pt>
                <c:pt idx="20">
                  <c:v>692.0146999705605</c:v>
                </c:pt>
                <c:pt idx="21">
                  <c:v>726.6154349690885</c:v>
                </c:pt>
                <c:pt idx="22">
                  <c:v>761.2161699676165</c:v>
                </c:pt>
                <c:pt idx="23">
                  <c:v>795.8169049661446</c:v>
                </c:pt>
                <c:pt idx="24">
                  <c:v>830.4176399646726</c:v>
                </c:pt>
                <c:pt idx="25">
                  <c:v>865.0183749632006</c:v>
                </c:pt>
                <c:pt idx="26">
                  <c:v>899.6191099617286</c:v>
                </c:pt>
                <c:pt idx="27">
                  <c:v>934.2198449602566</c:v>
                </c:pt>
                <c:pt idx="28">
                  <c:v>968.8205799587848</c:v>
                </c:pt>
                <c:pt idx="29">
                  <c:v>1003.421314957313</c:v>
                </c:pt>
                <c:pt idx="30">
                  <c:v>1038.022049955841</c:v>
                </c:pt>
                <c:pt idx="31">
                  <c:v>1072.622784954369</c:v>
                </c:pt>
                <c:pt idx="32">
                  <c:v>1107.223519952897</c:v>
                </c:pt>
                <c:pt idx="33">
                  <c:v>1141.824254951425</c:v>
                </c:pt>
                <c:pt idx="34">
                  <c:v>1176.424989949953</c:v>
                </c:pt>
                <c:pt idx="35">
                  <c:v>1211.025724948481</c:v>
                </c:pt>
                <c:pt idx="36">
                  <c:v>1245.626459947009</c:v>
                </c:pt>
                <c:pt idx="37">
                  <c:v>1280.227194945537</c:v>
                </c:pt>
                <c:pt idx="38">
                  <c:v>1314.827929944065</c:v>
                </c:pt>
                <c:pt idx="39">
                  <c:v>1349.428664942593</c:v>
                </c:pt>
                <c:pt idx="40">
                  <c:v>1384.029399941121</c:v>
                </c:pt>
                <c:pt idx="41">
                  <c:v>1418.630134939649</c:v>
                </c:pt>
                <c:pt idx="42">
                  <c:v>1453.230869938177</c:v>
                </c:pt>
                <c:pt idx="43">
                  <c:v>1487.831604936705</c:v>
                </c:pt>
                <c:pt idx="44">
                  <c:v>1522.432339935233</c:v>
                </c:pt>
                <c:pt idx="45">
                  <c:v>1547.337558689153</c:v>
                </c:pt>
                <c:pt idx="46">
                  <c:v>1572.242777443073</c:v>
                </c:pt>
                <c:pt idx="47">
                  <c:v>1597.147996196993</c:v>
                </c:pt>
                <c:pt idx="48">
                  <c:v>1622.053214950913</c:v>
                </c:pt>
                <c:pt idx="49">
                  <c:v>1646.958433704833</c:v>
                </c:pt>
                <c:pt idx="50">
                  <c:v>1671.863652458753</c:v>
                </c:pt>
                <c:pt idx="51">
                  <c:v>1696.768871212673</c:v>
                </c:pt>
                <c:pt idx="52">
                  <c:v>1721.674089966593</c:v>
                </c:pt>
                <c:pt idx="53">
                  <c:v>1746.579308720513</c:v>
                </c:pt>
                <c:pt idx="54">
                  <c:v>1771.484527474433</c:v>
                </c:pt>
                <c:pt idx="55">
                  <c:v>1796.389746228353</c:v>
                </c:pt>
                <c:pt idx="56">
                  <c:v>1821.294964982273</c:v>
                </c:pt>
                <c:pt idx="57">
                  <c:v>1846.200183736193</c:v>
                </c:pt>
                <c:pt idx="58">
                  <c:v>1871.105402490113</c:v>
                </c:pt>
                <c:pt idx="59">
                  <c:v>1896.010621244033</c:v>
                </c:pt>
                <c:pt idx="60">
                  <c:v>1920.915839997953</c:v>
                </c:pt>
                <c:pt idx="61">
                  <c:v>1945.821058751873</c:v>
                </c:pt>
                <c:pt idx="62">
                  <c:v>1970.726277505793</c:v>
                </c:pt>
                <c:pt idx="63">
                  <c:v>1995.631496259713</c:v>
                </c:pt>
                <c:pt idx="64">
                  <c:v>2020.536715013633</c:v>
                </c:pt>
                <c:pt idx="65">
                  <c:v>2045.441933767553</c:v>
                </c:pt>
                <c:pt idx="66">
                  <c:v>2070.347152521472</c:v>
                </c:pt>
                <c:pt idx="67">
                  <c:v>2095.252371275393</c:v>
                </c:pt>
                <c:pt idx="68">
                  <c:v>2120.157590029313</c:v>
                </c:pt>
                <c:pt idx="69">
                  <c:v>2145.062808783233</c:v>
                </c:pt>
                <c:pt idx="70">
                  <c:v>2169.968027537153</c:v>
                </c:pt>
                <c:pt idx="71">
                  <c:v>2194.873246291073</c:v>
                </c:pt>
                <c:pt idx="72">
                  <c:v>2219.778465044993</c:v>
                </c:pt>
                <c:pt idx="73">
                  <c:v>2244.683683798913</c:v>
                </c:pt>
                <c:pt idx="74">
                  <c:v>2269.588902552833</c:v>
                </c:pt>
                <c:pt idx="75">
                  <c:v>2294.494121306752</c:v>
                </c:pt>
                <c:pt idx="76">
                  <c:v>2319.399340060672</c:v>
                </c:pt>
                <c:pt idx="77">
                  <c:v>2344.304558814592</c:v>
                </c:pt>
                <c:pt idx="78">
                  <c:v>2369.209777568512</c:v>
                </c:pt>
                <c:pt idx="79">
                  <c:v>2394.114996322432</c:v>
                </c:pt>
                <c:pt idx="80">
                  <c:v>2419.020215076353</c:v>
                </c:pt>
                <c:pt idx="81">
                  <c:v>2443.925433830272</c:v>
                </c:pt>
                <c:pt idx="82">
                  <c:v>2468.830652584192</c:v>
                </c:pt>
                <c:pt idx="83">
                  <c:v>2493.735871338113</c:v>
                </c:pt>
                <c:pt idx="84">
                  <c:v>2518.641090092032</c:v>
                </c:pt>
                <c:pt idx="85">
                  <c:v>2543.546308845952</c:v>
                </c:pt>
                <c:pt idx="86">
                  <c:v>2568.451527599872</c:v>
                </c:pt>
                <c:pt idx="87">
                  <c:v>2593.356746353792</c:v>
                </c:pt>
                <c:pt idx="88">
                  <c:v>2618.261965107712</c:v>
                </c:pt>
                <c:pt idx="89">
                  <c:v>2643.167183861632</c:v>
                </c:pt>
                <c:pt idx="90">
                  <c:v>2668.072402615552</c:v>
                </c:pt>
                <c:pt idx="91">
                  <c:v>2692.977621369472</c:v>
                </c:pt>
                <c:pt idx="92">
                  <c:v>2717.882840123392</c:v>
                </c:pt>
                <c:pt idx="93">
                  <c:v>2919.925376685556</c:v>
                </c:pt>
                <c:pt idx="94">
                  <c:v>3299.105231055963</c:v>
                </c:pt>
                <c:pt idx="95">
                  <c:v>3678.285085426371</c:v>
                </c:pt>
                <c:pt idx="96">
                  <c:v>4057.464939796779</c:v>
                </c:pt>
                <c:pt idx="97">
                  <c:v>4436.644794167186</c:v>
                </c:pt>
                <c:pt idx="98">
                  <c:v>4815.824648537594</c:v>
                </c:pt>
                <c:pt idx="99">
                  <c:v>5005.414575722798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17.48639819985423</c:v>
                </c:pt>
                <c:pt idx="46">
                  <c:v>34.97279639970845</c:v>
                </c:pt>
                <c:pt idx="47">
                  <c:v>52.45919459956267</c:v>
                </c:pt>
                <c:pt idx="48">
                  <c:v>69.9455927994169</c:v>
                </c:pt>
                <c:pt idx="49">
                  <c:v>87.4319909992711</c:v>
                </c:pt>
                <c:pt idx="50">
                  <c:v>104.9183891991253</c:v>
                </c:pt>
                <c:pt idx="51">
                  <c:v>122.4047873989796</c:v>
                </c:pt>
                <c:pt idx="52">
                  <c:v>139.8911855988338</c:v>
                </c:pt>
                <c:pt idx="53">
                  <c:v>157.377583798688</c:v>
                </c:pt>
                <c:pt idx="54">
                  <c:v>174.8639819985422</c:v>
                </c:pt>
                <c:pt idx="55">
                  <c:v>192.3503801983965</c:v>
                </c:pt>
                <c:pt idx="56">
                  <c:v>209.8367783982507</c:v>
                </c:pt>
                <c:pt idx="57">
                  <c:v>227.323176598105</c:v>
                </c:pt>
                <c:pt idx="58">
                  <c:v>244.8095747979591</c:v>
                </c:pt>
                <c:pt idx="59">
                  <c:v>262.2959729978134</c:v>
                </c:pt>
                <c:pt idx="60">
                  <c:v>279.7823711976676</c:v>
                </c:pt>
                <c:pt idx="61">
                  <c:v>297.2687693975218</c:v>
                </c:pt>
                <c:pt idx="62">
                  <c:v>314.755167597376</c:v>
                </c:pt>
                <c:pt idx="63">
                  <c:v>332.2415657972302</c:v>
                </c:pt>
                <c:pt idx="64">
                  <c:v>349.7279639970845</c:v>
                </c:pt>
                <c:pt idx="65">
                  <c:v>367.2143621969387</c:v>
                </c:pt>
                <c:pt idx="66">
                  <c:v>384.700760396793</c:v>
                </c:pt>
                <c:pt idx="67">
                  <c:v>402.1871585966472</c:v>
                </c:pt>
                <c:pt idx="68">
                  <c:v>419.6735567965014</c:v>
                </c:pt>
                <c:pt idx="69">
                  <c:v>437.1599549963556</c:v>
                </c:pt>
                <c:pt idx="70">
                  <c:v>454.6463531962098</c:v>
                </c:pt>
                <c:pt idx="71">
                  <c:v>472.1327513960641</c:v>
                </c:pt>
                <c:pt idx="72">
                  <c:v>489.6191495959182</c:v>
                </c:pt>
                <c:pt idx="73">
                  <c:v>507.1055477957725</c:v>
                </c:pt>
                <c:pt idx="74">
                  <c:v>524.5919459956267</c:v>
                </c:pt>
                <c:pt idx="75">
                  <c:v>542.0783441954809</c:v>
                </c:pt>
                <c:pt idx="76">
                  <c:v>559.5647423953352</c:v>
                </c:pt>
                <c:pt idx="77">
                  <c:v>577.0511405951894</c:v>
                </c:pt>
                <c:pt idx="78">
                  <c:v>594.5375387950436</c:v>
                </c:pt>
                <c:pt idx="79">
                  <c:v>612.0239369948977</c:v>
                </c:pt>
                <c:pt idx="80">
                  <c:v>629.5103351947521</c:v>
                </c:pt>
                <c:pt idx="81">
                  <c:v>646.9967333946062</c:v>
                </c:pt>
                <c:pt idx="82">
                  <c:v>664.4831315944604</c:v>
                </c:pt>
                <c:pt idx="83">
                  <c:v>681.9695297943147</c:v>
                </c:pt>
                <c:pt idx="84">
                  <c:v>699.455927994169</c:v>
                </c:pt>
                <c:pt idx="85">
                  <c:v>716.9423261940232</c:v>
                </c:pt>
                <c:pt idx="86">
                  <c:v>734.4287243938774</c:v>
                </c:pt>
                <c:pt idx="87">
                  <c:v>751.9151225937316</c:v>
                </c:pt>
                <c:pt idx="88">
                  <c:v>769.4015207935859</c:v>
                </c:pt>
                <c:pt idx="89">
                  <c:v>786.8879189934401</c:v>
                </c:pt>
                <c:pt idx="90">
                  <c:v>804.3743171932944</c:v>
                </c:pt>
                <c:pt idx="91">
                  <c:v>821.8607153931484</c:v>
                </c:pt>
                <c:pt idx="92">
                  <c:v>839.3471135930027</c:v>
                </c:pt>
                <c:pt idx="93">
                  <c:v>1148.888078755129</c:v>
                </c:pt>
                <c:pt idx="94">
                  <c:v>1750.483610879528</c:v>
                </c:pt>
                <c:pt idx="95">
                  <c:v>2352.079143003928</c:v>
                </c:pt>
                <c:pt idx="96">
                  <c:v>2953.674675128327</c:v>
                </c:pt>
                <c:pt idx="97">
                  <c:v>3555.270207252726</c:v>
                </c:pt>
                <c:pt idx="98">
                  <c:v>4156.865739377125</c:v>
                </c:pt>
                <c:pt idx="99">
                  <c:v>4457.663505439324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15.47452206669907</c:v>
                </c:pt>
                <c:pt idx="46">
                  <c:v>30.94904413339814</c:v>
                </c:pt>
                <c:pt idx="47">
                  <c:v>46.42356620009721</c:v>
                </c:pt>
                <c:pt idx="48">
                  <c:v>61.89808826679628</c:v>
                </c:pt>
                <c:pt idx="49">
                  <c:v>77.37261033349534</c:v>
                </c:pt>
                <c:pt idx="50">
                  <c:v>92.84713240019441</c:v>
                </c:pt>
                <c:pt idx="51">
                  <c:v>108.3216544668935</c:v>
                </c:pt>
                <c:pt idx="52">
                  <c:v>123.7961765335926</c:v>
                </c:pt>
                <c:pt idx="53">
                  <c:v>139.2706986002916</c:v>
                </c:pt>
                <c:pt idx="54">
                  <c:v>154.7452206669907</c:v>
                </c:pt>
                <c:pt idx="55">
                  <c:v>170.2197427336898</c:v>
                </c:pt>
                <c:pt idx="56">
                  <c:v>185.6942648003888</c:v>
                </c:pt>
                <c:pt idx="57">
                  <c:v>201.1687868670879</c:v>
                </c:pt>
                <c:pt idx="58">
                  <c:v>216.643308933787</c:v>
                </c:pt>
                <c:pt idx="59">
                  <c:v>232.117831000486</c:v>
                </c:pt>
                <c:pt idx="60">
                  <c:v>247.5923530671851</c:v>
                </c:pt>
                <c:pt idx="61">
                  <c:v>263.0668751338842</c:v>
                </c:pt>
                <c:pt idx="62">
                  <c:v>278.5413972005832</c:v>
                </c:pt>
                <c:pt idx="63">
                  <c:v>294.0159192672824</c:v>
                </c:pt>
                <c:pt idx="64">
                  <c:v>309.4904413339814</c:v>
                </c:pt>
                <c:pt idx="65">
                  <c:v>324.9649634006805</c:v>
                </c:pt>
                <c:pt idx="66">
                  <c:v>340.4394854673795</c:v>
                </c:pt>
                <c:pt idx="67">
                  <c:v>355.9140075340786</c:v>
                </c:pt>
                <c:pt idx="68">
                  <c:v>371.3885296007776</c:v>
                </c:pt>
                <c:pt idx="69">
                  <c:v>386.8630516674767</c:v>
                </c:pt>
                <c:pt idx="70">
                  <c:v>402.3375737341757</c:v>
                </c:pt>
                <c:pt idx="71">
                  <c:v>417.8120958008749</c:v>
                </c:pt>
                <c:pt idx="72">
                  <c:v>433.286617867574</c:v>
                </c:pt>
                <c:pt idx="73">
                  <c:v>448.761139934273</c:v>
                </c:pt>
                <c:pt idx="74">
                  <c:v>464.2356620009721</c:v>
                </c:pt>
                <c:pt idx="75">
                  <c:v>479.7101840676711</c:v>
                </c:pt>
                <c:pt idx="76">
                  <c:v>495.1847061343702</c:v>
                </c:pt>
                <c:pt idx="77">
                  <c:v>510.6592282010693</c:v>
                </c:pt>
                <c:pt idx="78">
                  <c:v>526.1337502677683</c:v>
                </c:pt>
                <c:pt idx="79">
                  <c:v>541.6082723344674</c:v>
                </c:pt>
                <c:pt idx="80">
                  <c:v>557.0827944011664</c:v>
                </c:pt>
                <c:pt idx="81">
                  <c:v>572.5573164678656</c:v>
                </c:pt>
                <c:pt idx="82">
                  <c:v>588.0318385345647</c:v>
                </c:pt>
                <c:pt idx="83">
                  <c:v>603.5063606012637</c:v>
                </c:pt>
                <c:pt idx="84">
                  <c:v>618.9808826679627</c:v>
                </c:pt>
                <c:pt idx="85">
                  <c:v>634.4554047346618</c:v>
                </c:pt>
                <c:pt idx="86">
                  <c:v>649.9299268013609</c:v>
                </c:pt>
                <c:pt idx="87">
                  <c:v>665.40444886806</c:v>
                </c:pt>
                <c:pt idx="88">
                  <c:v>680.878970934759</c:v>
                </c:pt>
                <c:pt idx="89">
                  <c:v>696.3534930014581</c:v>
                </c:pt>
                <c:pt idx="90">
                  <c:v>711.8280150681572</c:v>
                </c:pt>
                <c:pt idx="91">
                  <c:v>727.3025371348562</c:v>
                </c:pt>
                <c:pt idx="92">
                  <c:v>742.7770592015552</c:v>
                </c:pt>
                <c:pt idx="93">
                  <c:v>803.9428941209743</c:v>
                </c:pt>
                <c:pt idx="94">
                  <c:v>910.8000418931133</c:v>
                </c:pt>
                <c:pt idx="95">
                  <c:v>1017.657189665252</c:v>
                </c:pt>
                <c:pt idx="96">
                  <c:v>1124.514337437391</c:v>
                </c:pt>
                <c:pt idx="97">
                  <c:v>1231.37148520953</c:v>
                </c:pt>
                <c:pt idx="98">
                  <c:v>1338.22863298167</c:v>
                </c:pt>
                <c:pt idx="99">
                  <c:v>1391.657206867739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233.8652906099385</c:v>
                </c:pt>
                <c:pt idx="46">
                  <c:v>467.730581219877</c:v>
                </c:pt>
                <c:pt idx="47">
                  <c:v>701.5958718298154</c:v>
                </c:pt>
                <c:pt idx="48">
                  <c:v>935.4611624397539</c:v>
                </c:pt>
                <c:pt idx="49">
                  <c:v>1169.326453049692</c:v>
                </c:pt>
                <c:pt idx="50">
                  <c:v>1403.191743659631</c:v>
                </c:pt>
                <c:pt idx="51">
                  <c:v>1637.057034269569</c:v>
                </c:pt>
                <c:pt idx="52">
                  <c:v>1870.922324879508</c:v>
                </c:pt>
                <c:pt idx="53">
                  <c:v>2104.787615489446</c:v>
                </c:pt>
                <c:pt idx="54">
                  <c:v>2338.652906099385</c:v>
                </c:pt>
                <c:pt idx="55">
                  <c:v>2572.518196709323</c:v>
                </c:pt>
                <c:pt idx="56">
                  <c:v>2806.383487319262</c:v>
                </c:pt>
                <c:pt idx="57">
                  <c:v>3040.2487779292</c:v>
                </c:pt>
                <c:pt idx="58">
                  <c:v>3274.114068539139</c:v>
                </c:pt>
                <c:pt idx="59">
                  <c:v>3507.979359149077</c:v>
                </c:pt>
                <c:pt idx="60">
                  <c:v>3741.844649759016</c:v>
                </c:pt>
                <c:pt idx="61">
                  <c:v>3975.709940368954</c:v>
                </c:pt>
                <c:pt idx="62">
                  <c:v>4209.575230978892</c:v>
                </c:pt>
                <c:pt idx="63">
                  <c:v>4443.44052158883</c:v>
                </c:pt>
                <c:pt idx="64">
                  <c:v>4677.30581219877</c:v>
                </c:pt>
                <c:pt idx="65">
                  <c:v>4911.171102808708</c:v>
                </c:pt>
                <c:pt idx="66">
                  <c:v>5145.036393418646</c:v>
                </c:pt>
                <c:pt idx="67">
                  <c:v>5378.901684028585</c:v>
                </c:pt>
                <c:pt idx="68">
                  <c:v>5612.766974638523</c:v>
                </c:pt>
                <c:pt idx="69">
                  <c:v>5846.632265248462</c:v>
                </c:pt>
                <c:pt idx="70">
                  <c:v>6080.4975558584</c:v>
                </c:pt>
                <c:pt idx="71">
                  <c:v>6314.362846468338</c:v>
                </c:pt>
                <c:pt idx="72">
                  <c:v>6548.228137078277</c:v>
                </c:pt>
                <c:pt idx="73">
                  <c:v>6782.093427688216</c:v>
                </c:pt>
                <c:pt idx="74">
                  <c:v>7015.958718298154</c:v>
                </c:pt>
                <c:pt idx="75">
                  <c:v>7249.824008908093</c:v>
                </c:pt>
                <c:pt idx="76">
                  <c:v>7483.689299518031</c:v>
                </c:pt>
                <c:pt idx="77">
                  <c:v>7717.55459012797</c:v>
                </c:pt>
                <c:pt idx="78">
                  <c:v>7951.419880737908</c:v>
                </c:pt>
                <c:pt idx="79">
                  <c:v>8185.285171347846</c:v>
                </c:pt>
                <c:pt idx="80">
                  <c:v>8419.150461957784</c:v>
                </c:pt>
                <c:pt idx="81">
                  <c:v>8653.015752567724</c:v>
                </c:pt>
                <c:pt idx="82">
                  <c:v>8886.881043177661</c:v>
                </c:pt>
                <c:pt idx="83">
                  <c:v>9120.7463337876</c:v>
                </c:pt>
                <c:pt idx="84">
                  <c:v>9354.611624397539</c:v>
                </c:pt>
                <c:pt idx="85">
                  <c:v>9588.476915007477</c:v>
                </c:pt>
                <c:pt idx="86">
                  <c:v>9822.342205617417</c:v>
                </c:pt>
                <c:pt idx="87">
                  <c:v>10056.20749622735</c:v>
                </c:pt>
                <c:pt idx="88">
                  <c:v>10290.07278683729</c:v>
                </c:pt>
                <c:pt idx="89">
                  <c:v>10523.93807744723</c:v>
                </c:pt>
                <c:pt idx="90">
                  <c:v>10757.80336805717</c:v>
                </c:pt>
                <c:pt idx="91">
                  <c:v>10991.66865866711</c:v>
                </c:pt>
                <c:pt idx="92">
                  <c:v>11225.53394927705</c:v>
                </c:pt>
                <c:pt idx="93">
                  <c:v>13146.38829698831</c:v>
                </c:pt>
                <c:pt idx="94">
                  <c:v>16754.23170180088</c:v>
                </c:pt>
                <c:pt idx="95">
                  <c:v>20362.07510661346</c:v>
                </c:pt>
                <c:pt idx="96">
                  <c:v>23969.91851142605</c:v>
                </c:pt>
                <c:pt idx="97">
                  <c:v>27577.76191623863</c:v>
                </c:pt>
                <c:pt idx="98">
                  <c:v>31185.6053210512</c:v>
                </c:pt>
                <c:pt idx="99">
                  <c:v>32989.52702345749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1.347886701673442</c:v>
                </c:pt>
                <c:pt idx="2">
                  <c:v>2.695773403346884</c:v>
                </c:pt>
                <c:pt idx="3">
                  <c:v>4.043660105020326</c:v>
                </c:pt>
                <c:pt idx="4">
                  <c:v>5.391546806693769</c:v>
                </c:pt>
                <c:pt idx="5">
                  <c:v>6.739433508367212</c:v>
                </c:pt>
                <c:pt idx="6">
                  <c:v>8.087320210040653</c:v>
                </c:pt>
                <c:pt idx="7">
                  <c:v>9.435206911714095</c:v>
                </c:pt>
                <c:pt idx="8">
                  <c:v>10.78309361338754</c:v>
                </c:pt>
                <c:pt idx="9">
                  <c:v>12.13098031506098</c:v>
                </c:pt>
                <c:pt idx="10">
                  <c:v>13.47886701673442</c:v>
                </c:pt>
                <c:pt idx="11">
                  <c:v>14.82675371840786</c:v>
                </c:pt>
                <c:pt idx="12">
                  <c:v>16.17464042008131</c:v>
                </c:pt>
                <c:pt idx="13">
                  <c:v>17.52252712175475</c:v>
                </c:pt>
                <c:pt idx="14">
                  <c:v>18.87041382342819</c:v>
                </c:pt>
                <c:pt idx="15">
                  <c:v>20.21830052510163</c:v>
                </c:pt>
                <c:pt idx="16">
                  <c:v>21.56618722677507</c:v>
                </c:pt>
                <c:pt idx="17">
                  <c:v>22.91407392844852</c:v>
                </c:pt>
                <c:pt idx="18">
                  <c:v>24.26196063012196</c:v>
                </c:pt>
                <c:pt idx="19">
                  <c:v>25.6098473317954</c:v>
                </c:pt>
                <c:pt idx="20">
                  <c:v>26.95773403346885</c:v>
                </c:pt>
                <c:pt idx="21">
                  <c:v>28.30562073514228</c:v>
                </c:pt>
                <c:pt idx="22">
                  <c:v>29.65350743681573</c:v>
                </c:pt>
                <c:pt idx="23">
                  <c:v>31.00139413848917</c:v>
                </c:pt>
                <c:pt idx="24">
                  <c:v>32.34928084016261</c:v>
                </c:pt>
                <c:pt idx="25">
                  <c:v>33.69716754183606</c:v>
                </c:pt>
                <c:pt idx="26">
                  <c:v>35.0450542435095</c:v>
                </c:pt>
                <c:pt idx="27">
                  <c:v>36.39294094518294</c:v>
                </c:pt>
                <c:pt idx="28">
                  <c:v>37.74082764685638</c:v>
                </c:pt>
                <c:pt idx="29">
                  <c:v>39.08871434852982</c:v>
                </c:pt>
                <c:pt idx="30">
                  <c:v>40.43660105020327</c:v>
                </c:pt>
                <c:pt idx="31">
                  <c:v>41.78448775187671</c:v>
                </c:pt>
                <c:pt idx="32">
                  <c:v>43.13237445355015</c:v>
                </c:pt>
                <c:pt idx="33">
                  <c:v>44.48026115522359</c:v>
                </c:pt>
                <c:pt idx="34">
                  <c:v>45.82814785689704</c:v>
                </c:pt>
                <c:pt idx="35">
                  <c:v>47.17603455857048</c:v>
                </c:pt>
                <c:pt idx="36">
                  <c:v>48.52392126024392</c:v>
                </c:pt>
                <c:pt idx="37">
                  <c:v>49.87180796191737</c:v>
                </c:pt>
                <c:pt idx="38">
                  <c:v>51.21969466359081</c:v>
                </c:pt>
                <c:pt idx="39">
                  <c:v>52.56758136526425</c:v>
                </c:pt>
                <c:pt idx="40">
                  <c:v>53.9154680669377</c:v>
                </c:pt>
                <c:pt idx="41">
                  <c:v>55.26335476861113</c:v>
                </c:pt>
                <c:pt idx="42">
                  <c:v>56.61124147028457</c:v>
                </c:pt>
                <c:pt idx="43">
                  <c:v>57.95912817195801</c:v>
                </c:pt>
                <c:pt idx="44">
                  <c:v>59.30701487363146</c:v>
                </c:pt>
                <c:pt idx="45">
                  <c:v>67.1169560722673</c:v>
                </c:pt>
                <c:pt idx="46">
                  <c:v>74.92689727090315</c:v>
                </c:pt>
                <c:pt idx="47">
                  <c:v>82.73683846953899</c:v>
                </c:pt>
                <c:pt idx="48">
                  <c:v>90.54677966817484</c:v>
                </c:pt>
                <c:pt idx="49">
                  <c:v>98.35672086681069</c:v>
                </c:pt>
                <c:pt idx="50">
                  <c:v>106.1666620654465</c:v>
                </c:pt>
                <c:pt idx="51">
                  <c:v>113.9766032640824</c:v>
                </c:pt>
                <c:pt idx="52">
                  <c:v>121.7865444627182</c:v>
                </c:pt>
                <c:pt idx="53">
                  <c:v>129.5964856613541</c:v>
                </c:pt>
                <c:pt idx="54">
                  <c:v>137.40642685999</c:v>
                </c:pt>
                <c:pt idx="55">
                  <c:v>145.2163680586258</c:v>
                </c:pt>
                <c:pt idx="56">
                  <c:v>153.0263092572616</c:v>
                </c:pt>
                <c:pt idx="57">
                  <c:v>160.8362504558975</c:v>
                </c:pt>
                <c:pt idx="58">
                  <c:v>168.6461916545333</c:v>
                </c:pt>
                <c:pt idx="59">
                  <c:v>176.4561328531691</c:v>
                </c:pt>
                <c:pt idx="60">
                  <c:v>184.266074051805</c:v>
                </c:pt>
                <c:pt idx="61">
                  <c:v>192.0760152504408</c:v>
                </c:pt>
                <c:pt idx="62">
                  <c:v>199.8859564490767</c:v>
                </c:pt>
                <c:pt idx="63">
                  <c:v>207.6958976477125</c:v>
                </c:pt>
                <c:pt idx="64">
                  <c:v>215.5058388463484</c:v>
                </c:pt>
                <c:pt idx="65">
                  <c:v>223.3157800449842</c:v>
                </c:pt>
                <c:pt idx="66">
                  <c:v>231.1257212436201</c:v>
                </c:pt>
                <c:pt idx="67">
                  <c:v>238.9356624422559</c:v>
                </c:pt>
                <c:pt idx="68">
                  <c:v>246.7456036408917</c:v>
                </c:pt>
                <c:pt idx="69">
                  <c:v>254.5555448395276</c:v>
                </c:pt>
                <c:pt idx="70">
                  <c:v>262.3654860381634</c:v>
                </c:pt>
                <c:pt idx="71">
                  <c:v>270.1754272367993</c:v>
                </c:pt>
                <c:pt idx="72">
                  <c:v>277.9853684354351</c:v>
                </c:pt>
                <c:pt idx="73">
                  <c:v>285.795309634071</c:v>
                </c:pt>
                <c:pt idx="74">
                  <c:v>293.6052508327068</c:v>
                </c:pt>
                <c:pt idx="75">
                  <c:v>301.4151920313427</c:v>
                </c:pt>
                <c:pt idx="76">
                  <c:v>309.2251332299785</c:v>
                </c:pt>
                <c:pt idx="77">
                  <c:v>317.0350744286144</c:v>
                </c:pt>
                <c:pt idx="78">
                  <c:v>324.8450156272502</c:v>
                </c:pt>
                <c:pt idx="79">
                  <c:v>332.654956825886</c:v>
                </c:pt>
                <c:pt idx="80">
                  <c:v>340.464898024522</c:v>
                </c:pt>
                <c:pt idx="81">
                  <c:v>348.2748392231578</c:v>
                </c:pt>
                <c:pt idx="82">
                  <c:v>356.0847804217935</c:v>
                </c:pt>
                <c:pt idx="83">
                  <c:v>363.8947216204294</c:v>
                </c:pt>
                <c:pt idx="84">
                  <c:v>371.7046628190653</c:v>
                </c:pt>
                <c:pt idx="85">
                  <c:v>379.5146040177011</c:v>
                </c:pt>
                <c:pt idx="86">
                  <c:v>387.324545216337</c:v>
                </c:pt>
                <c:pt idx="87">
                  <c:v>395.1344864149728</c:v>
                </c:pt>
                <c:pt idx="88">
                  <c:v>402.9444276136086</c:v>
                </c:pt>
                <c:pt idx="89">
                  <c:v>410.7543688122445</c:v>
                </c:pt>
                <c:pt idx="90">
                  <c:v>418.5643100108804</c:v>
                </c:pt>
                <c:pt idx="91">
                  <c:v>426.3742512095161</c:v>
                </c:pt>
                <c:pt idx="92">
                  <c:v>434.1841924081521</c:v>
                </c:pt>
                <c:pt idx="93">
                  <c:v>401.5817327568474</c:v>
                </c:pt>
                <c:pt idx="94">
                  <c:v>328.5668722556024</c:v>
                </c:pt>
                <c:pt idx="95">
                  <c:v>255.5520117543575</c:v>
                </c:pt>
                <c:pt idx="96">
                  <c:v>182.5371512531125</c:v>
                </c:pt>
                <c:pt idx="97">
                  <c:v>109.5222907518675</c:v>
                </c:pt>
                <c:pt idx="98">
                  <c:v>36.50743025062246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6.097117217114273</c:v>
                </c:pt>
                <c:pt idx="46">
                  <c:v>12.19423443422855</c:v>
                </c:pt>
                <c:pt idx="47">
                  <c:v>18.29135165134282</c:v>
                </c:pt>
                <c:pt idx="48">
                  <c:v>24.38846886845709</c:v>
                </c:pt>
                <c:pt idx="49">
                  <c:v>30.48558608557137</c:v>
                </c:pt>
                <c:pt idx="50">
                  <c:v>36.58270330268564</c:v>
                </c:pt>
                <c:pt idx="51">
                  <c:v>42.6798205197999</c:v>
                </c:pt>
                <c:pt idx="52">
                  <c:v>48.77693773691418</c:v>
                </c:pt>
                <c:pt idx="53">
                  <c:v>54.87405495402846</c:v>
                </c:pt>
                <c:pt idx="54">
                  <c:v>60.97117217114273</c:v>
                </c:pt>
                <c:pt idx="55">
                  <c:v>67.068289388257</c:v>
                </c:pt>
                <c:pt idx="56">
                  <c:v>73.16540660537127</c:v>
                </c:pt>
                <c:pt idx="57">
                  <c:v>79.26252382248555</c:v>
                </c:pt>
                <c:pt idx="58">
                  <c:v>85.35964103959981</c:v>
                </c:pt>
                <c:pt idx="59">
                  <c:v>91.45675825671408</c:v>
                </c:pt>
                <c:pt idx="60">
                  <c:v>97.55387547382837</c:v>
                </c:pt>
                <c:pt idx="61">
                  <c:v>103.6509926909426</c:v>
                </c:pt>
                <c:pt idx="62">
                  <c:v>109.7481099080569</c:v>
                </c:pt>
                <c:pt idx="63">
                  <c:v>115.8452271251712</c:v>
                </c:pt>
                <c:pt idx="64">
                  <c:v>121.9423443422855</c:v>
                </c:pt>
                <c:pt idx="65">
                  <c:v>128.0394615593997</c:v>
                </c:pt>
                <c:pt idx="66">
                  <c:v>134.136578776514</c:v>
                </c:pt>
                <c:pt idx="67">
                  <c:v>140.2336959936283</c:v>
                </c:pt>
                <c:pt idx="68">
                  <c:v>146.3308132107425</c:v>
                </c:pt>
                <c:pt idx="69">
                  <c:v>152.4279304278568</c:v>
                </c:pt>
                <c:pt idx="70">
                  <c:v>158.5250476449711</c:v>
                </c:pt>
                <c:pt idx="71">
                  <c:v>164.6221648620854</c:v>
                </c:pt>
                <c:pt idx="72">
                  <c:v>170.7192820791996</c:v>
                </c:pt>
                <c:pt idx="73">
                  <c:v>176.816399296314</c:v>
                </c:pt>
                <c:pt idx="74">
                  <c:v>182.9135165134282</c:v>
                </c:pt>
                <c:pt idx="75">
                  <c:v>189.0106337305425</c:v>
                </c:pt>
                <c:pt idx="76">
                  <c:v>195.1077509476567</c:v>
                </c:pt>
                <c:pt idx="77">
                  <c:v>201.204868164771</c:v>
                </c:pt>
                <c:pt idx="78">
                  <c:v>207.3019853818853</c:v>
                </c:pt>
                <c:pt idx="79">
                  <c:v>213.3991025989995</c:v>
                </c:pt>
                <c:pt idx="80">
                  <c:v>219.4962198161138</c:v>
                </c:pt>
                <c:pt idx="81">
                  <c:v>225.5933370332281</c:v>
                </c:pt>
                <c:pt idx="82">
                  <c:v>231.6904542503424</c:v>
                </c:pt>
                <c:pt idx="83">
                  <c:v>237.7875714674566</c:v>
                </c:pt>
                <c:pt idx="84">
                  <c:v>243.8846886845709</c:v>
                </c:pt>
                <c:pt idx="85">
                  <c:v>249.9818059016852</c:v>
                </c:pt>
                <c:pt idx="86">
                  <c:v>256.0789231187994</c:v>
                </c:pt>
                <c:pt idx="87">
                  <c:v>262.1760403359137</c:v>
                </c:pt>
                <c:pt idx="88">
                  <c:v>268.273157553028</c:v>
                </c:pt>
                <c:pt idx="89">
                  <c:v>274.3702747701423</c:v>
                </c:pt>
                <c:pt idx="90">
                  <c:v>280.4673919872565</c:v>
                </c:pt>
                <c:pt idx="91">
                  <c:v>286.5645092043708</c:v>
                </c:pt>
                <c:pt idx="92">
                  <c:v>292.6616264214851</c:v>
                </c:pt>
                <c:pt idx="93">
                  <c:v>7684.444528814805</c:v>
                </c:pt>
                <c:pt idx="94">
                  <c:v>22461.91321638433</c:v>
                </c:pt>
                <c:pt idx="95">
                  <c:v>37239.38190395386</c:v>
                </c:pt>
                <c:pt idx="96">
                  <c:v>52016.85059152337</c:v>
                </c:pt>
                <c:pt idx="97">
                  <c:v>66794.3192790929</c:v>
                </c:pt>
                <c:pt idx="98">
                  <c:v>81571.78796666244</c:v>
                </c:pt>
                <c:pt idx="99">
                  <c:v>88960.5223104472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3558.420892417888</c:v>
                </c:pt>
                <c:pt idx="94">
                  <c:v>10675.26267725366</c:v>
                </c:pt>
                <c:pt idx="95">
                  <c:v>17792.10446208944</c:v>
                </c:pt>
                <c:pt idx="96">
                  <c:v>24908.94624692522</c:v>
                </c:pt>
                <c:pt idx="97">
                  <c:v>32025.788031761</c:v>
                </c:pt>
                <c:pt idx="98">
                  <c:v>39142.62981659677</c:v>
                </c:pt>
                <c:pt idx="99">
                  <c:v>42701.05070901466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889.605223104472</c:v>
                </c:pt>
                <c:pt idx="94">
                  <c:v>2668.815669313416</c:v>
                </c:pt>
                <c:pt idx="95">
                  <c:v>4448.02611552236</c:v>
                </c:pt>
                <c:pt idx="96">
                  <c:v>6227.236561731304</c:v>
                </c:pt>
                <c:pt idx="97">
                  <c:v>8006.447007940248</c:v>
                </c:pt>
                <c:pt idx="98">
                  <c:v>9785.657454149191</c:v>
                </c:pt>
                <c:pt idx="99">
                  <c:v>10675.26267725366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681.3567276959251</c:v>
                </c:pt>
                <c:pt idx="2">
                  <c:v>1362.71345539185</c:v>
                </c:pt>
                <c:pt idx="3">
                  <c:v>2044.070183087775</c:v>
                </c:pt>
                <c:pt idx="4">
                  <c:v>2725.4269107837</c:v>
                </c:pt>
                <c:pt idx="5">
                  <c:v>3406.783638479625</c:v>
                </c:pt>
                <c:pt idx="6">
                  <c:v>4088.140366175551</c:v>
                </c:pt>
                <c:pt idx="7">
                  <c:v>4769.497093871475</c:v>
                </c:pt>
                <c:pt idx="8">
                  <c:v>5450.8538215674</c:v>
                </c:pt>
                <c:pt idx="9">
                  <c:v>6132.210549263326</c:v>
                </c:pt>
                <c:pt idx="10">
                  <c:v>6813.56727695925</c:v>
                </c:pt>
                <c:pt idx="11">
                  <c:v>7494.924004655174</c:v>
                </c:pt>
                <c:pt idx="12">
                  <c:v>8176.280732351102</c:v>
                </c:pt>
                <c:pt idx="13">
                  <c:v>8857.637460047026</c:v>
                </c:pt>
                <c:pt idx="14">
                  <c:v>9538.99418774295</c:v>
                </c:pt>
                <c:pt idx="15">
                  <c:v>10220.35091543888</c:v>
                </c:pt>
                <c:pt idx="16">
                  <c:v>10901.7076431348</c:v>
                </c:pt>
                <c:pt idx="17">
                  <c:v>11583.06437083073</c:v>
                </c:pt>
                <c:pt idx="18">
                  <c:v>12264.42109852665</c:v>
                </c:pt>
                <c:pt idx="19">
                  <c:v>12945.77782622257</c:v>
                </c:pt>
                <c:pt idx="20">
                  <c:v>13627.1345539185</c:v>
                </c:pt>
                <c:pt idx="21">
                  <c:v>14308.49128161443</c:v>
                </c:pt>
                <c:pt idx="22">
                  <c:v>14989.84800931035</c:v>
                </c:pt>
                <c:pt idx="23">
                  <c:v>15671.20473700628</c:v>
                </c:pt>
                <c:pt idx="24">
                  <c:v>16352.5614647022</c:v>
                </c:pt>
                <c:pt idx="25">
                  <c:v>17033.91819239813</c:v>
                </c:pt>
                <c:pt idx="26">
                  <c:v>17715.27492009405</c:v>
                </c:pt>
                <c:pt idx="27">
                  <c:v>18396.63164778998</c:v>
                </c:pt>
                <c:pt idx="28">
                  <c:v>19077.9883754859</c:v>
                </c:pt>
                <c:pt idx="29">
                  <c:v>19759.34510318183</c:v>
                </c:pt>
                <c:pt idx="30">
                  <c:v>20440.70183087775</c:v>
                </c:pt>
                <c:pt idx="31">
                  <c:v>21122.05855857368</c:v>
                </c:pt>
                <c:pt idx="32">
                  <c:v>21803.4152862696</c:v>
                </c:pt>
                <c:pt idx="33">
                  <c:v>22484.77201396553</c:v>
                </c:pt>
                <c:pt idx="34">
                  <c:v>23166.12874166145</c:v>
                </c:pt>
                <c:pt idx="35">
                  <c:v>23847.48546935738</c:v>
                </c:pt>
                <c:pt idx="36">
                  <c:v>24528.84219705331</c:v>
                </c:pt>
                <c:pt idx="37">
                  <c:v>25210.19892474923</c:v>
                </c:pt>
                <c:pt idx="38">
                  <c:v>25891.55565244515</c:v>
                </c:pt>
                <c:pt idx="39">
                  <c:v>26572.91238014108</c:v>
                </c:pt>
                <c:pt idx="40">
                  <c:v>27254.269107837</c:v>
                </c:pt>
                <c:pt idx="41">
                  <c:v>27935.62583553293</c:v>
                </c:pt>
                <c:pt idx="42">
                  <c:v>28616.98256322885</c:v>
                </c:pt>
                <c:pt idx="43">
                  <c:v>29298.33929092478</c:v>
                </c:pt>
                <c:pt idx="44">
                  <c:v>29979.6960186207</c:v>
                </c:pt>
                <c:pt idx="45">
                  <c:v>29979.6960186207</c:v>
                </c:pt>
                <c:pt idx="46">
                  <c:v>29979.6960186207</c:v>
                </c:pt>
                <c:pt idx="47">
                  <c:v>29979.6960186207</c:v>
                </c:pt>
                <c:pt idx="48">
                  <c:v>29979.6960186207</c:v>
                </c:pt>
                <c:pt idx="49">
                  <c:v>29979.6960186207</c:v>
                </c:pt>
                <c:pt idx="50">
                  <c:v>29979.6960186207</c:v>
                </c:pt>
                <c:pt idx="51">
                  <c:v>29979.6960186207</c:v>
                </c:pt>
                <c:pt idx="52">
                  <c:v>29979.6960186207</c:v>
                </c:pt>
                <c:pt idx="53">
                  <c:v>29979.6960186207</c:v>
                </c:pt>
                <c:pt idx="54">
                  <c:v>29979.6960186207</c:v>
                </c:pt>
                <c:pt idx="55">
                  <c:v>29979.6960186207</c:v>
                </c:pt>
                <c:pt idx="56">
                  <c:v>29979.6960186207</c:v>
                </c:pt>
                <c:pt idx="57">
                  <c:v>29979.6960186207</c:v>
                </c:pt>
                <c:pt idx="58">
                  <c:v>29979.6960186207</c:v>
                </c:pt>
                <c:pt idx="59">
                  <c:v>29979.6960186207</c:v>
                </c:pt>
                <c:pt idx="60">
                  <c:v>29979.6960186207</c:v>
                </c:pt>
                <c:pt idx="61">
                  <c:v>29979.6960186207</c:v>
                </c:pt>
                <c:pt idx="62">
                  <c:v>29979.6960186207</c:v>
                </c:pt>
                <c:pt idx="63">
                  <c:v>29979.6960186207</c:v>
                </c:pt>
                <c:pt idx="64">
                  <c:v>29979.6960186207</c:v>
                </c:pt>
                <c:pt idx="65">
                  <c:v>29979.6960186207</c:v>
                </c:pt>
                <c:pt idx="66">
                  <c:v>29979.6960186207</c:v>
                </c:pt>
                <c:pt idx="67">
                  <c:v>29979.6960186207</c:v>
                </c:pt>
                <c:pt idx="68">
                  <c:v>29979.6960186207</c:v>
                </c:pt>
                <c:pt idx="69">
                  <c:v>29979.6960186207</c:v>
                </c:pt>
                <c:pt idx="70">
                  <c:v>29979.6960186207</c:v>
                </c:pt>
                <c:pt idx="71">
                  <c:v>29979.6960186207</c:v>
                </c:pt>
                <c:pt idx="72">
                  <c:v>29979.6960186207</c:v>
                </c:pt>
                <c:pt idx="73">
                  <c:v>29979.6960186207</c:v>
                </c:pt>
                <c:pt idx="74">
                  <c:v>29979.6960186207</c:v>
                </c:pt>
                <c:pt idx="75">
                  <c:v>29979.6960186207</c:v>
                </c:pt>
                <c:pt idx="76">
                  <c:v>29979.6960186207</c:v>
                </c:pt>
                <c:pt idx="77">
                  <c:v>29979.6960186207</c:v>
                </c:pt>
                <c:pt idx="78">
                  <c:v>29979.6960186207</c:v>
                </c:pt>
                <c:pt idx="79">
                  <c:v>29979.6960186207</c:v>
                </c:pt>
                <c:pt idx="80">
                  <c:v>29979.6960186207</c:v>
                </c:pt>
                <c:pt idx="81">
                  <c:v>29979.6960186207</c:v>
                </c:pt>
                <c:pt idx="82">
                  <c:v>29979.6960186207</c:v>
                </c:pt>
                <c:pt idx="83">
                  <c:v>29979.6960186207</c:v>
                </c:pt>
                <c:pt idx="84">
                  <c:v>29979.6960186207</c:v>
                </c:pt>
                <c:pt idx="85">
                  <c:v>29979.6960186207</c:v>
                </c:pt>
                <c:pt idx="86">
                  <c:v>29979.6960186207</c:v>
                </c:pt>
                <c:pt idx="87">
                  <c:v>29979.6960186207</c:v>
                </c:pt>
                <c:pt idx="88">
                  <c:v>29979.6960186207</c:v>
                </c:pt>
                <c:pt idx="89">
                  <c:v>29979.6960186207</c:v>
                </c:pt>
                <c:pt idx="90">
                  <c:v>29979.6960186207</c:v>
                </c:pt>
                <c:pt idx="91">
                  <c:v>29979.6960186207</c:v>
                </c:pt>
                <c:pt idx="92">
                  <c:v>29979.6960186207</c:v>
                </c:pt>
                <c:pt idx="93">
                  <c:v>28422.88687818787</c:v>
                </c:pt>
                <c:pt idx="94">
                  <c:v>25309.26859732223</c:v>
                </c:pt>
                <c:pt idx="95">
                  <c:v>22195.65031645657</c:v>
                </c:pt>
                <c:pt idx="96">
                  <c:v>19082.03203559092</c:v>
                </c:pt>
                <c:pt idx="97">
                  <c:v>15968.41375472527</c:v>
                </c:pt>
                <c:pt idx="98">
                  <c:v>12854.79547385962</c:v>
                </c:pt>
                <c:pt idx="99">
                  <c:v>11297.98633342679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0.0</c:v>
                </c:pt>
                <c:pt idx="1">
                  <c:v>37.57582311449977</c:v>
                </c:pt>
                <c:pt idx="2">
                  <c:v>75.15164622899954</c:v>
                </c:pt>
                <c:pt idx="3">
                  <c:v>112.7274693434993</c:v>
                </c:pt>
                <c:pt idx="4">
                  <c:v>150.3032924579991</c:v>
                </c:pt>
                <c:pt idx="5">
                  <c:v>187.8791155724989</c:v>
                </c:pt>
                <c:pt idx="6">
                  <c:v>225.4549386869986</c:v>
                </c:pt>
                <c:pt idx="7">
                  <c:v>263.0307618014984</c:v>
                </c:pt>
                <c:pt idx="8">
                  <c:v>300.6065849159982</c:v>
                </c:pt>
                <c:pt idx="9">
                  <c:v>338.182408030498</c:v>
                </c:pt>
                <c:pt idx="10">
                  <c:v>375.7582311449978</c:v>
                </c:pt>
                <c:pt idx="11">
                  <c:v>413.3340542594975</c:v>
                </c:pt>
                <c:pt idx="12">
                  <c:v>450.9098773739972</c:v>
                </c:pt>
                <c:pt idx="13">
                  <c:v>488.485700488497</c:v>
                </c:pt>
                <c:pt idx="14">
                  <c:v>526.0615236029968</c:v>
                </c:pt>
                <c:pt idx="15">
                  <c:v>563.6373467174964</c:v>
                </c:pt>
                <c:pt idx="16">
                  <c:v>601.2131698319963</c:v>
                </c:pt>
                <c:pt idx="17">
                  <c:v>638.788992946496</c:v>
                </c:pt>
                <c:pt idx="18">
                  <c:v>676.3648160609958</c:v>
                </c:pt>
                <c:pt idx="19">
                  <c:v>713.9406391754957</c:v>
                </c:pt>
                <c:pt idx="20">
                  <c:v>751.5164622899955</c:v>
                </c:pt>
                <c:pt idx="21">
                  <c:v>789.0922854044951</c:v>
                </c:pt>
                <c:pt idx="22">
                  <c:v>826.668108518995</c:v>
                </c:pt>
                <c:pt idx="23">
                  <c:v>864.2439316334947</c:v>
                </c:pt>
                <c:pt idx="24">
                  <c:v>901.8197547479944</c:v>
                </c:pt>
                <c:pt idx="25">
                  <c:v>939.3955778624943</c:v>
                </c:pt>
                <c:pt idx="26">
                  <c:v>976.971400976994</c:v>
                </c:pt>
                <c:pt idx="27">
                  <c:v>1014.547224091494</c:v>
                </c:pt>
                <c:pt idx="28">
                  <c:v>1052.123047205994</c:v>
                </c:pt>
                <c:pt idx="29">
                  <c:v>1089.698870320493</c:v>
                </c:pt>
                <c:pt idx="30">
                  <c:v>1127.274693434993</c:v>
                </c:pt>
                <c:pt idx="31">
                  <c:v>1164.850516549493</c:v>
                </c:pt>
                <c:pt idx="32">
                  <c:v>1202.426339663993</c:v>
                </c:pt>
                <c:pt idx="33">
                  <c:v>1240.002162778492</c:v>
                </c:pt>
                <c:pt idx="34">
                  <c:v>1277.577985892992</c:v>
                </c:pt>
                <c:pt idx="35">
                  <c:v>1315.153809007492</c:v>
                </c:pt>
                <c:pt idx="36">
                  <c:v>1352.729632121992</c:v>
                </c:pt>
                <c:pt idx="37">
                  <c:v>1390.305455236492</c:v>
                </c:pt>
                <c:pt idx="38">
                  <c:v>1427.881278350991</c:v>
                </c:pt>
                <c:pt idx="39">
                  <c:v>1465.457101465491</c:v>
                </c:pt>
                <c:pt idx="40">
                  <c:v>1503.032924579991</c:v>
                </c:pt>
                <c:pt idx="41">
                  <c:v>1540.608747694491</c:v>
                </c:pt>
                <c:pt idx="42">
                  <c:v>1578.18457080899</c:v>
                </c:pt>
                <c:pt idx="43">
                  <c:v>1615.76039392349</c:v>
                </c:pt>
                <c:pt idx="44">
                  <c:v>1653.33621703799</c:v>
                </c:pt>
                <c:pt idx="45">
                  <c:v>1653.33621703799</c:v>
                </c:pt>
                <c:pt idx="46">
                  <c:v>1653.33621703799</c:v>
                </c:pt>
                <c:pt idx="47">
                  <c:v>1653.33621703799</c:v>
                </c:pt>
                <c:pt idx="48">
                  <c:v>1653.33621703799</c:v>
                </c:pt>
                <c:pt idx="49">
                  <c:v>1653.33621703799</c:v>
                </c:pt>
                <c:pt idx="50">
                  <c:v>1653.33621703799</c:v>
                </c:pt>
                <c:pt idx="51">
                  <c:v>1653.33621703799</c:v>
                </c:pt>
                <c:pt idx="52">
                  <c:v>1653.33621703799</c:v>
                </c:pt>
                <c:pt idx="53">
                  <c:v>1653.33621703799</c:v>
                </c:pt>
                <c:pt idx="54">
                  <c:v>1653.33621703799</c:v>
                </c:pt>
                <c:pt idx="55">
                  <c:v>1653.33621703799</c:v>
                </c:pt>
                <c:pt idx="56">
                  <c:v>1653.33621703799</c:v>
                </c:pt>
                <c:pt idx="57">
                  <c:v>1653.33621703799</c:v>
                </c:pt>
                <c:pt idx="58">
                  <c:v>1653.33621703799</c:v>
                </c:pt>
                <c:pt idx="59">
                  <c:v>1653.33621703799</c:v>
                </c:pt>
                <c:pt idx="60">
                  <c:v>1653.33621703799</c:v>
                </c:pt>
                <c:pt idx="61">
                  <c:v>1653.33621703799</c:v>
                </c:pt>
                <c:pt idx="62">
                  <c:v>1653.33621703799</c:v>
                </c:pt>
                <c:pt idx="63">
                  <c:v>1653.33621703799</c:v>
                </c:pt>
                <c:pt idx="64">
                  <c:v>1653.33621703799</c:v>
                </c:pt>
                <c:pt idx="65">
                  <c:v>1653.33621703799</c:v>
                </c:pt>
                <c:pt idx="66">
                  <c:v>1653.33621703799</c:v>
                </c:pt>
                <c:pt idx="67">
                  <c:v>1653.33621703799</c:v>
                </c:pt>
                <c:pt idx="68">
                  <c:v>1653.33621703799</c:v>
                </c:pt>
                <c:pt idx="69">
                  <c:v>1653.33621703799</c:v>
                </c:pt>
                <c:pt idx="70">
                  <c:v>1653.33621703799</c:v>
                </c:pt>
                <c:pt idx="71">
                  <c:v>1653.33621703799</c:v>
                </c:pt>
                <c:pt idx="72">
                  <c:v>1653.33621703799</c:v>
                </c:pt>
                <c:pt idx="73">
                  <c:v>1653.33621703799</c:v>
                </c:pt>
                <c:pt idx="74">
                  <c:v>1653.33621703799</c:v>
                </c:pt>
                <c:pt idx="75">
                  <c:v>1653.33621703799</c:v>
                </c:pt>
                <c:pt idx="76">
                  <c:v>1653.33621703799</c:v>
                </c:pt>
                <c:pt idx="77">
                  <c:v>1653.33621703799</c:v>
                </c:pt>
                <c:pt idx="78">
                  <c:v>1653.33621703799</c:v>
                </c:pt>
                <c:pt idx="79">
                  <c:v>1653.33621703799</c:v>
                </c:pt>
                <c:pt idx="80">
                  <c:v>1653.33621703799</c:v>
                </c:pt>
                <c:pt idx="81">
                  <c:v>1653.33621703799</c:v>
                </c:pt>
                <c:pt idx="82">
                  <c:v>1653.33621703799</c:v>
                </c:pt>
                <c:pt idx="83">
                  <c:v>1653.33621703799</c:v>
                </c:pt>
                <c:pt idx="84">
                  <c:v>1653.33621703799</c:v>
                </c:pt>
                <c:pt idx="85">
                  <c:v>1653.33621703799</c:v>
                </c:pt>
                <c:pt idx="86">
                  <c:v>1653.33621703799</c:v>
                </c:pt>
                <c:pt idx="87">
                  <c:v>1653.33621703799</c:v>
                </c:pt>
                <c:pt idx="88">
                  <c:v>1653.33621703799</c:v>
                </c:pt>
                <c:pt idx="89">
                  <c:v>1653.33621703799</c:v>
                </c:pt>
                <c:pt idx="90">
                  <c:v>1653.33621703799</c:v>
                </c:pt>
                <c:pt idx="91">
                  <c:v>1653.33621703799</c:v>
                </c:pt>
                <c:pt idx="92">
                  <c:v>1653.33621703799</c:v>
                </c:pt>
                <c:pt idx="93">
                  <c:v>1515.558198951491</c:v>
                </c:pt>
                <c:pt idx="94">
                  <c:v>1240.002162778492</c:v>
                </c:pt>
                <c:pt idx="95">
                  <c:v>964.446126605494</c:v>
                </c:pt>
                <c:pt idx="96">
                  <c:v>688.8900904324956</c:v>
                </c:pt>
                <c:pt idx="97">
                  <c:v>413.3340542594974</c:v>
                </c:pt>
                <c:pt idx="98">
                  <c:v>137.7780180864993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220.1085088093539</c:v>
                </c:pt>
                <c:pt idx="46">
                  <c:v>440.2170176187077</c:v>
                </c:pt>
                <c:pt idx="47">
                  <c:v>660.3255264280616</c:v>
                </c:pt>
                <c:pt idx="48">
                  <c:v>880.4340352374154</c:v>
                </c:pt>
                <c:pt idx="49">
                  <c:v>1100.542544046769</c:v>
                </c:pt>
                <c:pt idx="50">
                  <c:v>1320.651052856123</c:v>
                </c:pt>
                <c:pt idx="51">
                  <c:v>1540.759561665477</c:v>
                </c:pt>
                <c:pt idx="52">
                  <c:v>1760.868070474831</c:v>
                </c:pt>
                <c:pt idx="53">
                  <c:v>1980.976579284185</c:v>
                </c:pt>
                <c:pt idx="54">
                  <c:v>2201.085088093539</c:v>
                </c:pt>
                <c:pt idx="55">
                  <c:v>2421.193596902892</c:v>
                </c:pt>
                <c:pt idx="56">
                  <c:v>2641.302105712246</c:v>
                </c:pt>
                <c:pt idx="57">
                  <c:v>2861.4106145216</c:v>
                </c:pt>
                <c:pt idx="58">
                  <c:v>3081.519123330954</c:v>
                </c:pt>
                <c:pt idx="59">
                  <c:v>3301.627632140308</c:v>
                </c:pt>
                <c:pt idx="60">
                  <c:v>3521.736140949662</c:v>
                </c:pt>
                <c:pt idx="61">
                  <c:v>3741.844649759016</c:v>
                </c:pt>
                <c:pt idx="62">
                  <c:v>3961.95315856837</c:v>
                </c:pt>
                <c:pt idx="63">
                  <c:v>4182.061667377723</c:v>
                </c:pt>
                <c:pt idx="64">
                  <c:v>4402.170176187077</c:v>
                </c:pt>
                <c:pt idx="65">
                  <c:v>4622.278684996431</c:v>
                </c:pt>
                <c:pt idx="66">
                  <c:v>4842.387193805785</c:v>
                </c:pt>
                <c:pt idx="67">
                  <c:v>5062.495702615139</c:v>
                </c:pt>
                <c:pt idx="68">
                  <c:v>5282.604211424492</c:v>
                </c:pt>
                <c:pt idx="69">
                  <c:v>5502.712720233846</c:v>
                </c:pt>
                <c:pt idx="70">
                  <c:v>5722.8212290432</c:v>
                </c:pt>
                <c:pt idx="71">
                  <c:v>5942.929737852553</c:v>
                </c:pt>
                <c:pt idx="72">
                  <c:v>6163.038246661908</c:v>
                </c:pt>
                <c:pt idx="73">
                  <c:v>6383.146755471261</c:v>
                </c:pt>
                <c:pt idx="74">
                  <c:v>6603.255264280615</c:v>
                </c:pt>
                <c:pt idx="75">
                  <c:v>6823.36377308997</c:v>
                </c:pt>
                <c:pt idx="76">
                  <c:v>7043.472281899323</c:v>
                </c:pt>
                <c:pt idx="77">
                  <c:v>7263.580790708678</c:v>
                </c:pt>
                <c:pt idx="78">
                  <c:v>7483.689299518031</c:v>
                </c:pt>
                <c:pt idx="79">
                  <c:v>7703.797808327386</c:v>
                </c:pt>
                <c:pt idx="80">
                  <c:v>7923.906317136739</c:v>
                </c:pt>
                <c:pt idx="81">
                  <c:v>8144.014825946093</c:v>
                </c:pt>
                <c:pt idx="82">
                  <c:v>8364.123334755446</c:v>
                </c:pt>
                <c:pt idx="83">
                  <c:v>8584.2318435648</c:v>
                </c:pt>
                <c:pt idx="84">
                  <c:v>8804.340352374154</c:v>
                </c:pt>
                <c:pt idx="85">
                  <c:v>9024.44886118351</c:v>
                </c:pt>
                <c:pt idx="86">
                  <c:v>9244.557369992863</c:v>
                </c:pt>
                <c:pt idx="87">
                  <c:v>9464.665878802215</c:v>
                </c:pt>
                <c:pt idx="88">
                  <c:v>9684.77438761157</c:v>
                </c:pt>
                <c:pt idx="89">
                  <c:v>9904.882896420924</c:v>
                </c:pt>
                <c:pt idx="90">
                  <c:v>10124.99140523028</c:v>
                </c:pt>
                <c:pt idx="91">
                  <c:v>10345.09991403963</c:v>
                </c:pt>
                <c:pt idx="92">
                  <c:v>10565.20842284899</c:v>
                </c:pt>
                <c:pt idx="93">
                  <c:v>9785.65745414919</c:v>
                </c:pt>
                <c:pt idx="94">
                  <c:v>8006.447007940247</c:v>
                </c:pt>
                <c:pt idx="95">
                  <c:v>6227.236561731303</c:v>
                </c:pt>
                <c:pt idx="96">
                  <c:v>4448.026115522358</c:v>
                </c:pt>
                <c:pt idx="97">
                  <c:v>2668.815669313416</c:v>
                </c:pt>
                <c:pt idx="98">
                  <c:v>889.6052231044723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3588968"/>
        <c:axId val="208358484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32561.88338029632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32561.88338029632</c:v>
                </c:pt>
                <c:pt idx="4">
                  <c:v>32561.88338029632</c:v>
                </c:pt>
                <c:pt idx="5">
                  <c:v>32561.88338029632</c:v>
                </c:pt>
                <c:pt idx="6">
                  <c:v>32561.88338029632</c:v>
                </c:pt>
                <c:pt idx="7">
                  <c:v>32561.88338029632</c:v>
                </c:pt>
                <c:pt idx="8">
                  <c:v>32561.88338029632</c:v>
                </c:pt>
                <c:pt idx="9">
                  <c:v>32561.88338029632</c:v>
                </c:pt>
                <c:pt idx="10">
                  <c:v>32561.88338029632</c:v>
                </c:pt>
                <c:pt idx="11">
                  <c:v>32561.88338029632</c:v>
                </c:pt>
                <c:pt idx="12">
                  <c:v>32561.88338029632</c:v>
                </c:pt>
                <c:pt idx="13">
                  <c:v>32561.88338029632</c:v>
                </c:pt>
                <c:pt idx="14">
                  <c:v>32561.88338029632</c:v>
                </c:pt>
                <c:pt idx="15">
                  <c:v>32561.88338029632</c:v>
                </c:pt>
                <c:pt idx="16">
                  <c:v>32561.88338029632</c:v>
                </c:pt>
                <c:pt idx="17">
                  <c:v>32561.88338029632</c:v>
                </c:pt>
                <c:pt idx="18">
                  <c:v>32561.88338029632</c:v>
                </c:pt>
                <c:pt idx="19">
                  <c:v>32561.88338029632</c:v>
                </c:pt>
                <c:pt idx="20">
                  <c:v>32561.88338029632</c:v>
                </c:pt>
                <c:pt idx="21">
                  <c:v>32561.88338029632</c:v>
                </c:pt>
                <c:pt idx="22">
                  <c:v>32561.88338029632</c:v>
                </c:pt>
                <c:pt idx="23">
                  <c:v>32561.88338029632</c:v>
                </c:pt>
                <c:pt idx="24">
                  <c:v>32561.88338029632</c:v>
                </c:pt>
                <c:pt idx="25">
                  <c:v>32561.88338029632</c:v>
                </c:pt>
                <c:pt idx="26">
                  <c:v>32561.88338029632</c:v>
                </c:pt>
                <c:pt idx="27">
                  <c:v>32561.88338029632</c:v>
                </c:pt>
                <c:pt idx="28">
                  <c:v>32561.88338029632</c:v>
                </c:pt>
                <c:pt idx="29">
                  <c:v>32561.88338029632</c:v>
                </c:pt>
                <c:pt idx="30">
                  <c:v>32561.88338029632</c:v>
                </c:pt>
                <c:pt idx="31">
                  <c:v>32561.88338029632</c:v>
                </c:pt>
                <c:pt idx="32">
                  <c:v>32561.88338029632</c:v>
                </c:pt>
                <c:pt idx="33">
                  <c:v>32561.88338029632</c:v>
                </c:pt>
                <c:pt idx="34">
                  <c:v>32561.88338029632</c:v>
                </c:pt>
                <c:pt idx="35">
                  <c:v>32561.88338029632</c:v>
                </c:pt>
                <c:pt idx="36">
                  <c:v>32561.88338029632</c:v>
                </c:pt>
                <c:pt idx="37">
                  <c:v>32561.88338029632</c:v>
                </c:pt>
                <c:pt idx="38">
                  <c:v>32561.88338029632</c:v>
                </c:pt>
                <c:pt idx="39">
                  <c:v>32561.88338029632</c:v>
                </c:pt>
                <c:pt idx="40">
                  <c:v>32561.88338029632</c:v>
                </c:pt>
                <c:pt idx="41">
                  <c:v>32561.88338029632</c:v>
                </c:pt>
                <c:pt idx="42">
                  <c:v>32561.88338029632</c:v>
                </c:pt>
                <c:pt idx="43">
                  <c:v>32561.88338029632</c:v>
                </c:pt>
                <c:pt idx="44">
                  <c:v>32561.88338029632</c:v>
                </c:pt>
                <c:pt idx="45">
                  <c:v>32561.88338029632</c:v>
                </c:pt>
                <c:pt idx="46">
                  <c:v>32561.88338029632</c:v>
                </c:pt>
                <c:pt idx="47">
                  <c:v>32561.88338029632</c:v>
                </c:pt>
                <c:pt idx="48">
                  <c:v>32561.88338029632</c:v>
                </c:pt>
                <c:pt idx="49">
                  <c:v>32561.88338029632</c:v>
                </c:pt>
                <c:pt idx="50">
                  <c:v>32561.88338029632</c:v>
                </c:pt>
                <c:pt idx="51">
                  <c:v>32561.88338029632</c:v>
                </c:pt>
                <c:pt idx="52">
                  <c:v>32561.88338029632</c:v>
                </c:pt>
                <c:pt idx="53">
                  <c:v>32561.88338029632</c:v>
                </c:pt>
                <c:pt idx="54">
                  <c:v>32561.88338029632</c:v>
                </c:pt>
                <c:pt idx="55">
                  <c:v>32561.88338029632</c:v>
                </c:pt>
                <c:pt idx="56">
                  <c:v>32561.88338029632</c:v>
                </c:pt>
                <c:pt idx="57">
                  <c:v>32561.88338029632</c:v>
                </c:pt>
                <c:pt idx="58">
                  <c:v>32561.88338029632</c:v>
                </c:pt>
                <c:pt idx="59">
                  <c:v>32561.88338029632</c:v>
                </c:pt>
                <c:pt idx="60">
                  <c:v>32561.88338029632</c:v>
                </c:pt>
                <c:pt idx="61">
                  <c:v>32561.88338029632</c:v>
                </c:pt>
                <c:pt idx="62">
                  <c:v>32561.88338029632</c:v>
                </c:pt>
                <c:pt idx="63">
                  <c:v>32561.88338029632</c:v>
                </c:pt>
                <c:pt idx="64">
                  <c:v>32561.88338029632</c:v>
                </c:pt>
                <c:pt idx="65">
                  <c:v>32561.88338029632</c:v>
                </c:pt>
                <c:pt idx="66">
                  <c:v>32561.88338029632</c:v>
                </c:pt>
                <c:pt idx="67">
                  <c:v>32561.88338029632</c:v>
                </c:pt>
                <c:pt idx="68">
                  <c:v>32561.88338029632</c:v>
                </c:pt>
                <c:pt idx="69">
                  <c:v>32561.88338029632</c:v>
                </c:pt>
                <c:pt idx="70">
                  <c:v>32561.88338029632</c:v>
                </c:pt>
                <c:pt idx="71">
                  <c:v>32561.88338029632</c:v>
                </c:pt>
                <c:pt idx="72">
                  <c:v>32561.88338029632</c:v>
                </c:pt>
                <c:pt idx="73">
                  <c:v>32561.88338029632</c:v>
                </c:pt>
                <c:pt idx="74">
                  <c:v>32561.88338029632</c:v>
                </c:pt>
                <c:pt idx="75">
                  <c:v>32561.88338029632</c:v>
                </c:pt>
                <c:pt idx="76">
                  <c:v>32561.88338029632</c:v>
                </c:pt>
                <c:pt idx="77">
                  <c:v>32561.88338029632</c:v>
                </c:pt>
                <c:pt idx="78">
                  <c:v>32561.88338029632</c:v>
                </c:pt>
                <c:pt idx="79">
                  <c:v>32561.88338029632</c:v>
                </c:pt>
                <c:pt idx="80">
                  <c:v>32561.88338029632</c:v>
                </c:pt>
                <c:pt idx="81">
                  <c:v>32561.88338029632</c:v>
                </c:pt>
                <c:pt idx="82">
                  <c:v>32561.88338029632</c:v>
                </c:pt>
                <c:pt idx="83">
                  <c:v>32561.88338029632</c:v>
                </c:pt>
                <c:pt idx="84">
                  <c:v>32561.88338029632</c:v>
                </c:pt>
                <c:pt idx="85">
                  <c:v>32561.88338029632</c:v>
                </c:pt>
                <c:pt idx="86">
                  <c:v>32561.88338029632</c:v>
                </c:pt>
                <c:pt idx="87">
                  <c:v>32561.88338029632</c:v>
                </c:pt>
                <c:pt idx="88">
                  <c:v>32561.88338029632</c:v>
                </c:pt>
                <c:pt idx="89">
                  <c:v>32561.88338029632</c:v>
                </c:pt>
                <c:pt idx="90">
                  <c:v>32561.88338029632</c:v>
                </c:pt>
                <c:pt idx="91">
                  <c:v>32561.88338029632</c:v>
                </c:pt>
                <c:pt idx="92">
                  <c:v>32561.88338029632</c:v>
                </c:pt>
                <c:pt idx="93">
                  <c:v>32561.88338029632</c:v>
                </c:pt>
                <c:pt idx="94">
                  <c:v>32561.88338029632</c:v>
                </c:pt>
                <c:pt idx="95">
                  <c:v>32561.88338029632</c:v>
                </c:pt>
                <c:pt idx="96">
                  <c:v>32561.88338029632</c:v>
                </c:pt>
                <c:pt idx="97">
                  <c:v>32561.88338029633</c:v>
                </c:pt>
                <c:pt idx="98">
                  <c:v>32561.88338029633</c:v>
                </c:pt>
                <c:pt idx="99">
                  <c:v>32561.88338029633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588968"/>
        <c:axId val="2083584840"/>
      </c:lineChart>
      <c:catAx>
        <c:axId val="20835889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848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35848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8896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34.60073499852802</c:v>
                </c:pt>
                <c:pt idx="1">
                  <c:v>24.90521875391998</c:v>
                </c:pt>
                <c:pt idx="2">
                  <c:v>24.90521875391998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17.48639819985423</c:v>
                </c:pt>
                <c:pt idx="2">
                  <c:v>17.48639819985423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1.347886701673442</c:v>
                </c:pt>
                <c:pt idx="1">
                  <c:v>7.809941198635845</c:v>
                </c:pt>
                <c:pt idx="2">
                  <c:v>7.809941198635845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37.57582311449977</c:v>
                </c:pt>
                <c:pt idx="1">
                  <c:v>-4.68811701944808E-15</c:v>
                </c:pt>
                <c:pt idx="2">
                  <c:v>-4.68811701944808E-15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220.1085088093539</c:v>
                </c:pt>
                <c:pt idx="2">
                  <c:v>220.1085088093539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358232"/>
        <c:axId val="211927656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15.47452206669907</c:v>
                </c:pt>
                <c:pt idx="2">
                  <c:v>15.47452206669907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233.8652906099385</c:v>
                </c:pt>
                <c:pt idx="2">
                  <c:v>233.8652906099385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6.097117217114273</c:v>
                </c:pt>
                <c:pt idx="2">
                  <c:v>6.097117217114273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681.3567276959251</c:v>
                </c:pt>
                <c:pt idx="1">
                  <c:v>-7.50098723111693E-14</c:v>
                </c:pt>
                <c:pt idx="2">
                  <c:v>-7.50098723111693E-14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189960"/>
        <c:axId val="2119899320"/>
      </c:scatterChart>
      <c:valAx>
        <c:axId val="211935823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9276568"/>
        <c:crosses val="autoZero"/>
        <c:crossBetween val="midCat"/>
      </c:valAx>
      <c:valAx>
        <c:axId val="21192765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9358232"/>
        <c:crosses val="autoZero"/>
        <c:crossBetween val="midCat"/>
      </c:valAx>
      <c:valAx>
        <c:axId val="212018996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19899320"/>
        <c:crosses val="autoZero"/>
        <c:crossBetween val="midCat"/>
      </c:valAx>
      <c:valAx>
        <c:axId val="211989932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018996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34.60073499852802</c:v>
                </c:pt>
                <c:pt idx="2">
                  <c:v>69.20146999705605</c:v>
                </c:pt>
                <c:pt idx="3">
                  <c:v>103.8022049955841</c:v>
                </c:pt>
                <c:pt idx="4">
                  <c:v>138.4029399941121</c:v>
                </c:pt>
                <c:pt idx="5">
                  <c:v>173.0036749926401</c:v>
                </c:pt>
                <c:pt idx="6">
                  <c:v>207.6044099911682</c:v>
                </c:pt>
                <c:pt idx="7">
                  <c:v>242.2051449896962</c:v>
                </c:pt>
                <c:pt idx="8">
                  <c:v>276.8058799882242</c:v>
                </c:pt>
                <c:pt idx="9">
                  <c:v>311.4066149867522</c:v>
                </c:pt>
                <c:pt idx="10">
                  <c:v>346.0073499852803</c:v>
                </c:pt>
                <c:pt idx="11">
                  <c:v>380.6080849838082</c:v>
                </c:pt>
                <c:pt idx="12">
                  <c:v>415.2088199823363</c:v>
                </c:pt>
                <c:pt idx="13">
                  <c:v>449.8095549808643</c:v>
                </c:pt>
                <c:pt idx="14">
                  <c:v>484.4102899793924</c:v>
                </c:pt>
                <c:pt idx="15">
                  <c:v>519.0110249779204</c:v>
                </c:pt>
                <c:pt idx="16">
                  <c:v>553.6117599764484</c:v>
                </c:pt>
                <c:pt idx="17">
                  <c:v>588.2124949749763</c:v>
                </c:pt>
                <c:pt idx="18">
                  <c:v>622.8132299735045</c:v>
                </c:pt>
                <c:pt idx="19">
                  <c:v>657.4139649720325</c:v>
                </c:pt>
                <c:pt idx="20">
                  <c:v>692.0146999705605</c:v>
                </c:pt>
                <c:pt idx="21">
                  <c:v>726.6154349690884</c:v>
                </c:pt>
                <c:pt idx="22">
                  <c:v>761.2161699676165</c:v>
                </c:pt>
                <c:pt idx="23">
                  <c:v>795.8169049661446</c:v>
                </c:pt>
                <c:pt idx="24">
                  <c:v>830.4176399646726</c:v>
                </c:pt>
                <c:pt idx="25">
                  <c:v>865.0183749632005</c:v>
                </c:pt>
                <c:pt idx="26">
                  <c:v>899.6191099617287</c:v>
                </c:pt>
                <c:pt idx="27">
                  <c:v>934.2198449602567</c:v>
                </c:pt>
                <c:pt idx="28">
                  <c:v>968.8205799587847</c:v>
                </c:pt>
                <c:pt idx="29">
                  <c:v>1003.421314957313</c:v>
                </c:pt>
                <c:pt idx="30">
                  <c:v>1038.022049955841</c:v>
                </c:pt>
                <c:pt idx="31">
                  <c:v>1072.622784954369</c:v>
                </c:pt>
                <c:pt idx="32">
                  <c:v>1107.223519952897</c:v>
                </c:pt>
                <c:pt idx="33">
                  <c:v>1141.824254951425</c:v>
                </c:pt>
                <c:pt idx="34">
                  <c:v>1176.424989949953</c:v>
                </c:pt>
                <c:pt idx="35">
                  <c:v>1211.025724948481</c:v>
                </c:pt>
                <c:pt idx="36">
                  <c:v>1245.626459947009</c:v>
                </c:pt>
                <c:pt idx="37">
                  <c:v>1280.227194945537</c:v>
                </c:pt>
                <c:pt idx="38">
                  <c:v>1314.827929944065</c:v>
                </c:pt>
                <c:pt idx="39">
                  <c:v>1349.428664942593</c:v>
                </c:pt>
                <c:pt idx="40">
                  <c:v>1384.029399941121</c:v>
                </c:pt>
                <c:pt idx="41">
                  <c:v>1418.630134939649</c:v>
                </c:pt>
                <c:pt idx="42">
                  <c:v>1453.230869938177</c:v>
                </c:pt>
                <c:pt idx="43">
                  <c:v>1487.831604936705</c:v>
                </c:pt>
                <c:pt idx="44">
                  <c:v>1522.432339935233</c:v>
                </c:pt>
                <c:pt idx="45">
                  <c:v>1547.337558689153</c:v>
                </c:pt>
                <c:pt idx="46">
                  <c:v>1572.242777443073</c:v>
                </c:pt>
                <c:pt idx="47">
                  <c:v>1597.147996196993</c:v>
                </c:pt>
                <c:pt idx="48">
                  <c:v>1622.053214950913</c:v>
                </c:pt>
                <c:pt idx="49">
                  <c:v>1646.958433704833</c:v>
                </c:pt>
                <c:pt idx="50">
                  <c:v>1671.863652458753</c:v>
                </c:pt>
                <c:pt idx="51">
                  <c:v>1696.768871212673</c:v>
                </c:pt>
                <c:pt idx="52">
                  <c:v>1721.674089966593</c:v>
                </c:pt>
                <c:pt idx="53">
                  <c:v>1746.579308720513</c:v>
                </c:pt>
                <c:pt idx="54">
                  <c:v>1771.484527474433</c:v>
                </c:pt>
                <c:pt idx="55">
                  <c:v>1796.389746228353</c:v>
                </c:pt>
                <c:pt idx="56">
                  <c:v>1821.294964982273</c:v>
                </c:pt>
                <c:pt idx="57">
                  <c:v>1846.200183736193</c:v>
                </c:pt>
                <c:pt idx="58">
                  <c:v>1871.105402490113</c:v>
                </c:pt>
                <c:pt idx="59">
                  <c:v>1896.010621244033</c:v>
                </c:pt>
                <c:pt idx="60">
                  <c:v>1920.915839997953</c:v>
                </c:pt>
                <c:pt idx="61">
                  <c:v>1945.821058751873</c:v>
                </c:pt>
                <c:pt idx="62">
                  <c:v>1970.726277505793</c:v>
                </c:pt>
                <c:pt idx="63">
                  <c:v>1995.631496259713</c:v>
                </c:pt>
                <c:pt idx="64">
                  <c:v>2020.536715013633</c:v>
                </c:pt>
                <c:pt idx="65">
                  <c:v>2045.441933767553</c:v>
                </c:pt>
                <c:pt idx="66">
                  <c:v>2070.347152521472</c:v>
                </c:pt>
                <c:pt idx="67">
                  <c:v>2095.252371275393</c:v>
                </c:pt>
                <c:pt idx="68">
                  <c:v>2120.157590029313</c:v>
                </c:pt>
                <c:pt idx="69">
                  <c:v>2145.062808783233</c:v>
                </c:pt>
                <c:pt idx="70">
                  <c:v>2169.968027537153</c:v>
                </c:pt>
                <c:pt idx="71">
                  <c:v>2194.873246291072</c:v>
                </c:pt>
                <c:pt idx="72">
                  <c:v>2219.778465044993</c:v>
                </c:pt>
                <c:pt idx="73">
                  <c:v>2244.683683798913</c:v>
                </c:pt>
                <c:pt idx="74">
                  <c:v>2269.588902552833</c:v>
                </c:pt>
                <c:pt idx="75">
                  <c:v>2294.494121306753</c:v>
                </c:pt>
                <c:pt idx="76">
                  <c:v>2319.399340060672</c:v>
                </c:pt>
                <c:pt idx="77">
                  <c:v>2344.304558814592</c:v>
                </c:pt>
                <c:pt idx="78">
                  <c:v>2369.209777568512</c:v>
                </c:pt>
                <c:pt idx="79">
                  <c:v>2394.114996322432</c:v>
                </c:pt>
                <c:pt idx="80">
                  <c:v>2419.020215076353</c:v>
                </c:pt>
                <c:pt idx="81">
                  <c:v>2443.925433830272</c:v>
                </c:pt>
                <c:pt idx="82">
                  <c:v>2468.830652584192</c:v>
                </c:pt>
                <c:pt idx="83">
                  <c:v>2493.735871338113</c:v>
                </c:pt>
                <c:pt idx="84">
                  <c:v>2518.641090092032</c:v>
                </c:pt>
                <c:pt idx="85">
                  <c:v>2543.546308845952</c:v>
                </c:pt>
                <c:pt idx="86">
                  <c:v>2568.451527599872</c:v>
                </c:pt>
                <c:pt idx="87">
                  <c:v>2593.356746353792</c:v>
                </c:pt>
                <c:pt idx="88">
                  <c:v>2618.261965107712</c:v>
                </c:pt>
                <c:pt idx="89">
                  <c:v>2643.167183861632</c:v>
                </c:pt>
                <c:pt idx="90">
                  <c:v>2668.072402615552</c:v>
                </c:pt>
                <c:pt idx="91">
                  <c:v>2692.977621369472</c:v>
                </c:pt>
                <c:pt idx="92">
                  <c:v>2717.882840123392</c:v>
                </c:pt>
                <c:pt idx="93">
                  <c:v>2919.925376685556</c:v>
                </c:pt>
                <c:pt idx="94">
                  <c:v>3299.105231055963</c:v>
                </c:pt>
                <c:pt idx="95">
                  <c:v>3678.285085426372</c:v>
                </c:pt>
                <c:pt idx="96">
                  <c:v>4057.464939796779</c:v>
                </c:pt>
                <c:pt idx="97">
                  <c:v>4436.644794167186</c:v>
                </c:pt>
                <c:pt idx="98">
                  <c:v>4815.824648537593</c:v>
                </c:pt>
                <c:pt idx="99">
                  <c:v>5058.594575722798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17.48639819985423</c:v>
                </c:pt>
                <c:pt idx="46">
                  <c:v>34.97279639970845</c:v>
                </c:pt>
                <c:pt idx="47">
                  <c:v>52.45919459956268</c:v>
                </c:pt>
                <c:pt idx="48">
                  <c:v>69.9455927994169</c:v>
                </c:pt>
                <c:pt idx="49">
                  <c:v>87.4319909992711</c:v>
                </c:pt>
                <c:pt idx="50">
                  <c:v>104.9183891991254</c:v>
                </c:pt>
                <c:pt idx="51">
                  <c:v>122.4047873989796</c:v>
                </c:pt>
                <c:pt idx="52">
                  <c:v>139.8911855988338</c:v>
                </c:pt>
                <c:pt idx="53">
                  <c:v>157.377583798688</c:v>
                </c:pt>
                <c:pt idx="54">
                  <c:v>174.8639819985422</c:v>
                </c:pt>
                <c:pt idx="55">
                  <c:v>192.3503801983965</c:v>
                </c:pt>
                <c:pt idx="56">
                  <c:v>209.8367783982507</c:v>
                </c:pt>
                <c:pt idx="57">
                  <c:v>227.3231765981049</c:v>
                </c:pt>
                <c:pt idx="58">
                  <c:v>244.8095747979592</c:v>
                </c:pt>
                <c:pt idx="59">
                  <c:v>262.2959729978134</c:v>
                </c:pt>
                <c:pt idx="60">
                  <c:v>279.7823711976676</c:v>
                </c:pt>
                <c:pt idx="61">
                  <c:v>297.2687693975219</c:v>
                </c:pt>
                <c:pt idx="62">
                  <c:v>314.755167597376</c:v>
                </c:pt>
                <c:pt idx="63">
                  <c:v>332.2415657972303</c:v>
                </c:pt>
                <c:pt idx="64">
                  <c:v>349.7279639970845</c:v>
                </c:pt>
                <c:pt idx="65">
                  <c:v>367.2143621969387</c:v>
                </c:pt>
                <c:pt idx="66">
                  <c:v>384.700760396793</c:v>
                </c:pt>
                <c:pt idx="67">
                  <c:v>402.1871585966472</c:v>
                </c:pt>
                <c:pt idx="68">
                  <c:v>419.6735567965014</c:v>
                </c:pt>
                <c:pt idx="69">
                  <c:v>437.1599549963556</c:v>
                </c:pt>
                <c:pt idx="70">
                  <c:v>454.6463531962099</c:v>
                </c:pt>
                <c:pt idx="71">
                  <c:v>472.1327513960641</c:v>
                </c:pt>
                <c:pt idx="72">
                  <c:v>489.6191495959183</c:v>
                </c:pt>
                <c:pt idx="73">
                  <c:v>507.1055477957725</c:v>
                </c:pt>
                <c:pt idx="74">
                  <c:v>524.5919459956267</c:v>
                </c:pt>
                <c:pt idx="75">
                  <c:v>542.078344195481</c:v>
                </c:pt>
                <c:pt idx="76">
                  <c:v>559.5647423953352</c:v>
                </c:pt>
                <c:pt idx="77">
                  <c:v>577.0511405951894</c:v>
                </c:pt>
                <c:pt idx="78">
                  <c:v>594.5375387950437</c:v>
                </c:pt>
                <c:pt idx="79">
                  <c:v>612.0239369948978</c:v>
                </c:pt>
                <c:pt idx="80">
                  <c:v>629.5103351947521</c:v>
                </c:pt>
                <c:pt idx="81">
                  <c:v>646.9967333946062</c:v>
                </c:pt>
                <c:pt idx="82">
                  <c:v>664.4831315944606</c:v>
                </c:pt>
                <c:pt idx="83">
                  <c:v>681.9695297943148</c:v>
                </c:pt>
                <c:pt idx="84">
                  <c:v>699.455927994169</c:v>
                </c:pt>
                <c:pt idx="85">
                  <c:v>716.9423261940233</c:v>
                </c:pt>
                <c:pt idx="86">
                  <c:v>734.4287243938774</c:v>
                </c:pt>
                <c:pt idx="87">
                  <c:v>751.9151225937317</c:v>
                </c:pt>
                <c:pt idx="88">
                  <c:v>769.4015207935859</c:v>
                </c:pt>
                <c:pt idx="89">
                  <c:v>786.8879189934402</c:v>
                </c:pt>
                <c:pt idx="90">
                  <c:v>804.3743171932944</c:v>
                </c:pt>
                <c:pt idx="91">
                  <c:v>821.8607153931486</c:v>
                </c:pt>
                <c:pt idx="92">
                  <c:v>839.3471135930029</c:v>
                </c:pt>
                <c:pt idx="93">
                  <c:v>1148.888078755129</c:v>
                </c:pt>
                <c:pt idx="94">
                  <c:v>1750.483610879528</c:v>
                </c:pt>
                <c:pt idx="95">
                  <c:v>2352.079143003928</c:v>
                </c:pt>
                <c:pt idx="96">
                  <c:v>2953.674675128327</c:v>
                </c:pt>
                <c:pt idx="97">
                  <c:v>3555.270207252726</c:v>
                </c:pt>
                <c:pt idx="98">
                  <c:v>4156.865739377125</c:v>
                </c:pt>
                <c:pt idx="99">
                  <c:v>4820.093505439325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15.47452206669907</c:v>
                </c:pt>
                <c:pt idx="46">
                  <c:v>30.94904413339814</c:v>
                </c:pt>
                <c:pt idx="47">
                  <c:v>46.42356620009721</c:v>
                </c:pt>
                <c:pt idx="48">
                  <c:v>61.89808826679628</c:v>
                </c:pt>
                <c:pt idx="49">
                  <c:v>77.37261033349534</c:v>
                </c:pt>
                <c:pt idx="50">
                  <c:v>92.84713240019443</c:v>
                </c:pt>
                <c:pt idx="51">
                  <c:v>108.3216544668935</c:v>
                </c:pt>
                <c:pt idx="52">
                  <c:v>123.7961765335926</c:v>
                </c:pt>
                <c:pt idx="53">
                  <c:v>139.2706986002916</c:v>
                </c:pt>
                <c:pt idx="54">
                  <c:v>154.7452206669907</c:v>
                </c:pt>
                <c:pt idx="55">
                  <c:v>170.2197427336898</c:v>
                </c:pt>
                <c:pt idx="56">
                  <c:v>185.6942648003889</c:v>
                </c:pt>
                <c:pt idx="57">
                  <c:v>201.168786867088</c:v>
                </c:pt>
                <c:pt idx="58">
                  <c:v>216.643308933787</c:v>
                </c:pt>
                <c:pt idx="59">
                  <c:v>232.117831000486</c:v>
                </c:pt>
                <c:pt idx="60">
                  <c:v>247.5923530671851</c:v>
                </c:pt>
                <c:pt idx="61">
                  <c:v>263.0668751338842</c:v>
                </c:pt>
                <c:pt idx="62">
                  <c:v>278.5413972005833</c:v>
                </c:pt>
                <c:pt idx="63">
                  <c:v>294.0159192672823</c:v>
                </c:pt>
                <c:pt idx="64">
                  <c:v>309.4904413339814</c:v>
                </c:pt>
                <c:pt idx="65">
                  <c:v>324.9649634006805</c:v>
                </c:pt>
                <c:pt idx="66">
                  <c:v>340.4394854673795</c:v>
                </c:pt>
                <c:pt idx="67">
                  <c:v>355.9140075340786</c:v>
                </c:pt>
                <c:pt idx="68">
                  <c:v>371.3885296007777</c:v>
                </c:pt>
                <c:pt idx="69">
                  <c:v>386.8630516674767</c:v>
                </c:pt>
                <c:pt idx="70">
                  <c:v>402.3375737341758</c:v>
                </c:pt>
                <c:pt idx="71">
                  <c:v>417.8120958008749</c:v>
                </c:pt>
                <c:pt idx="72">
                  <c:v>433.286617867574</c:v>
                </c:pt>
                <c:pt idx="73">
                  <c:v>448.761139934273</c:v>
                </c:pt>
                <c:pt idx="74">
                  <c:v>464.2356620009721</c:v>
                </c:pt>
                <c:pt idx="75">
                  <c:v>479.7101840676712</c:v>
                </c:pt>
                <c:pt idx="76">
                  <c:v>495.1847061343702</c:v>
                </c:pt>
                <c:pt idx="77">
                  <c:v>510.6592282010693</c:v>
                </c:pt>
                <c:pt idx="78">
                  <c:v>526.1337502677683</c:v>
                </c:pt>
                <c:pt idx="79">
                  <c:v>541.6082723344674</c:v>
                </c:pt>
                <c:pt idx="80">
                  <c:v>557.0827944011665</c:v>
                </c:pt>
                <c:pt idx="81">
                  <c:v>572.5573164678656</c:v>
                </c:pt>
                <c:pt idx="82">
                  <c:v>588.0318385345646</c:v>
                </c:pt>
                <c:pt idx="83">
                  <c:v>603.5063606012637</c:v>
                </c:pt>
                <c:pt idx="84">
                  <c:v>618.9808826679627</c:v>
                </c:pt>
                <c:pt idx="85">
                  <c:v>634.4554047346619</c:v>
                </c:pt>
                <c:pt idx="86">
                  <c:v>649.9299268013609</c:v>
                </c:pt>
                <c:pt idx="87">
                  <c:v>665.40444886806</c:v>
                </c:pt>
                <c:pt idx="88">
                  <c:v>680.878970934759</c:v>
                </c:pt>
                <c:pt idx="89">
                  <c:v>696.3534930014581</c:v>
                </c:pt>
                <c:pt idx="90">
                  <c:v>711.8280150681572</c:v>
                </c:pt>
                <c:pt idx="91">
                  <c:v>727.3025371348563</c:v>
                </c:pt>
                <c:pt idx="92">
                  <c:v>742.7770592015554</c:v>
                </c:pt>
                <c:pt idx="93">
                  <c:v>803.9428941209743</c:v>
                </c:pt>
                <c:pt idx="94">
                  <c:v>910.8000418931133</c:v>
                </c:pt>
                <c:pt idx="95">
                  <c:v>1017.657189665252</c:v>
                </c:pt>
                <c:pt idx="96">
                  <c:v>1124.514337437391</c:v>
                </c:pt>
                <c:pt idx="97">
                  <c:v>1231.37148520953</c:v>
                </c:pt>
                <c:pt idx="98">
                  <c:v>1338.22863298167</c:v>
                </c:pt>
                <c:pt idx="99">
                  <c:v>1395.872706867739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233.8652906099385</c:v>
                </c:pt>
                <c:pt idx="46">
                  <c:v>467.730581219877</c:v>
                </c:pt>
                <c:pt idx="47">
                  <c:v>701.5958718298154</c:v>
                </c:pt>
                <c:pt idx="48">
                  <c:v>935.4611624397539</c:v>
                </c:pt>
                <c:pt idx="49">
                  <c:v>1169.326453049692</c:v>
                </c:pt>
                <c:pt idx="50">
                  <c:v>1403.191743659631</c:v>
                </c:pt>
                <c:pt idx="51">
                  <c:v>1637.057034269569</c:v>
                </c:pt>
                <c:pt idx="52">
                  <c:v>1870.922324879508</c:v>
                </c:pt>
                <c:pt idx="53">
                  <c:v>2104.787615489447</c:v>
                </c:pt>
                <c:pt idx="54">
                  <c:v>2338.652906099385</c:v>
                </c:pt>
                <c:pt idx="55">
                  <c:v>2572.518196709323</c:v>
                </c:pt>
                <c:pt idx="56">
                  <c:v>2806.383487319262</c:v>
                </c:pt>
                <c:pt idx="57">
                  <c:v>3040.248777929201</c:v>
                </c:pt>
                <c:pt idx="58">
                  <c:v>3274.114068539139</c:v>
                </c:pt>
                <c:pt idx="59">
                  <c:v>3507.979359149077</c:v>
                </c:pt>
                <c:pt idx="60">
                  <c:v>3741.844649759016</c:v>
                </c:pt>
                <c:pt idx="61">
                  <c:v>3975.709940368954</c:v>
                </c:pt>
                <c:pt idx="62">
                  <c:v>4209.575230978893</c:v>
                </c:pt>
                <c:pt idx="63">
                  <c:v>4443.44052158883</c:v>
                </c:pt>
                <c:pt idx="64">
                  <c:v>4677.30581219877</c:v>
                </c:pt>
                <c:pt idx="65">
                  <c:v>4911.171102808708</c:v>
                </c:pt>
                <c:pt idx="66">
                  <c:v>5145.036393418646</c:v>
                </c:pt>
                <c:pt idx="67">
                  <c:v>5378.901684028585</c:v>
                </c:pt>
                <c:pt idx="68">
                  <c:v>5612.766974638523</c:v>
                </c:pt>
                <c:pt idx="69">
                  <c:v>5846.632265248462</c:v>
                </c:pt>
                <c:pt idx="70">
                  <c:v>6080.497555858401</c:v>
                </c:pt>
                <c:pt idx="71">
                  <c:v>6314.362846468338</c:v>
                </c:pt>
                <c:pt idx="72">
                  <c:v>6548.228137078277</c:v>
                </c:pt>
                <c:pt idx="73">
                  <c:v>6782.093427688216</c:v>
                </c:pt>
                <c:pt idx="74">
                  <c:v>7015.958718298154</c:v>
                </c:pt>
                <c:pt idx="75">
                  <c:v>7249.824008908093</c:v>
                </c:pt>
                <c:pt idx="76">
                  <c:v>7483.689299518031</c:v>
                </c:pt>
                <c:pt idx="77">
                  <c:v>7717.55459012797</c:v>
                </c:pt>
                <c:pt idx="78">
                  <c:v>7951.419880737909</c:v>
                </c:pt>
                <c:pt idx="79">
                  <c:v>8185.285171347846</c:v>
                </c:pt>
                <c:pt idx="80">
                  <c:v>8419.150461957786</c:v>
                </c:pt>
                <c:pt idx="81">
                  <c:v>8653.015752567724</c:v>
                </c:pt>
                <c:pt idx="82">
                  <c:v>8886.881043177661</c:v>
                </c:pt>
                <c:pt idx="83">
                  <c:v>9120.746333787602</c:v>
                </c:pt>
                <c:pt idx="84">
                  <c:v>9354.611624397539</c:v>
                </c:pt>
                <c:pt idx="85">
                  <c:v>9588.476915007477</c:v>
                </c:pt>
                <c:pt idx="86">
                  <c:v>9822.342205617417</c:v>
                </c:pt>
                <c:pt idx="87">
                  <c:v>10056.20749622735</c:v>
                </c:pt>
                <c:pt idx="88">
                  <c:v>10290.07278683729</c:v>
                </c:pt>
                <c:pt idx="89">
                  <c:v>10523.93807744723</c:v>
                </c:pt>
                <c:pt idx="90">
                  <c:v>10757.80336805717</c:v>
                </c:pt>
                <c:pt idx="91">
                  <c:v>10991.66865866711</c:v>
                </c:pt>
                <c:pt idx="92">
                  <c:v>11225.53394927705</c:v>
                </c:pt>
                <c:pt idx="93">
                  <c:v>13146.38829698831</c:v>
                </c:pt>
                <c:pt idx="94">
                  <c:v>16754.23170180088</c:v>
                </c:pt>
                <c:pt idx="95">
                  <c:v>20362.07510661347</c:v>
                </c:pt>
                <c:pt idx="96">
                  <c:v>23969.91851142605</c:v>
                </c:pt>
                <c:pt idx="97">
                  <c:v>27577.76191623863</c:v>
                </c:pt>
                <c:pt idx="98">
                  <c:v>31185.6053210512</c:v>
                </c:pt>
                <c:pt idx="99">
                  <c:v>32989.52702345749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1.347886701673442</c:v>
                </c:pt>
                <c:pt idx="2">
                  <c:v>2.695773403346884</c:v>
                </c:pt>
                <c:pt idx="3">
                  <c:v>4.043660105020326</c:v>
                </c:pt>
                <c:pt idx="4">
                  <c:v>5.391546806693769</c:v>
                </c:pt>
                <c:pt idx="5">
                  <c:v>6.73943350836721</c:v>
                </c:pt>
                <c:pt idx="6">
                  <c:v>8.087320210040653</c:v>
                </c:pt>
                <c:pt idx="7">
                  <c:v>9.435206911714095</c:v>
                </c:pt>
                <c:pt idx="8">
                  <c:v>10.78309361338754</c:v>
                </c:pt>
                <c:pt idx="9">
                  <c:v>12.13098031506098</c:v>
                </c:pt>
                <c:pt idx="10">
                  <c:v>13.47886701673442</c:v>
                </c:pt>
                <c:pt idx="11">
                  <c:v>14.82675371840786</c:v>
                </c:pt>
                <c:pt idx="12">
                  <c:v>16.17464042008131</c:v>
                </c:pt>
                <c:pt idx="13">
                  <c:v>17.52252712175475</c:v>
                </c:pt>
                <c:pt idx="14">
                  <c:v>18.87041382342819</c:v>
                </c:pt>
                <c:pt idx="15">
                  <c:v>20.21830052510163</c:v>
                </c:pt>
                <c:pt idx="16">
                  <c:v>21.56618722677507</c:v>
                </c:pt>
                <c:pt idx="17">
                  <c:v>22.91407392844851</c:v>
                </c:pt>
                <c:pt idx="18">
                  <c:v>24.26196063012196</c:v>
                </c:pt>
                <c:pt idx="19">
                  <c:v>25.6098473317954</c:v>
                </c:pt>
                <c:pt idx="20">
                  <c:v>26.95773403346884</c:v>
                </c:pt>
                <c:pt idx="21">
                  <c:v>28.30562073514228</c:v>
                </c:pt>
                <c:pt idx="22">
                  <c:v>29.65350743681573</c:v>
                </c:pt>
                <c:pt idx="23">
                  <c:v>31.00139413848917</c:v>
                </c:pt>
                <c:pt idx="24">
                  <c:v>32.34928084016261</c:v>
                </c:pt>
                <c:pt idx="25">
                  <c:v>33.69716754183605</c:v>
                </c:pt>
                <c:pt idx="26">
                  <c:v>35.0450542435095</c:v>
                </c:pt>
                <c:pt idx="27">
                  <c:v>36.39294094518293</c:v>
                </c:pt>
                <c:pt idx="28">
                  <c:v>37.74082764685638</c:v>
                </c:pt>
                <c:pt idx="29">
                  <c:v>39.0887143485298</c:v>
                </c:pt>
                <c:pt idx="30">
                  <c:v>40.43660105020327</c:v>
                </c:pt>
                <c:pt idx="31">
                  <c:v>41.7844877518767</c:v>
                </c:pt>
                <c:pt idx="32">
                  <c:v>43.13237445355015</c:v>
                </c:pt>
                <c:pt idx="33">
                  <c:v>44.48026115522359</c:v>
                </c:pt>
                <c:pt idx="34">
                  <c:v>45.82814785689703</c:v>
                </c:pt>
                <c:pt idx="35">
                  <c:v>47.17603455857048</c:v>
                </c:pt>
                <c:pt idx="36">
                  <c:v>48.52392126024392</c:v>
                </c:pt>
                <c:pt idx="37">
                  <c:v>49.87180796191736</c:v>
                </c:pt>
                <c:pt idx="38">
                  <c:v>51.2196946635908</c:v>
                </c:pt>
                <c:pt idx="39">
                  <c:v>52.56758136526425</c:v>
                </c:pt>
                <c:pt idx="40">
                  <c:v>53.91546806693768</c:v>
                </c:pt>
                <c:pt idx="41">
                  <c:v>55.26335476861113</c:v>
                </c:pt>
                <c:pt idx="42">
                  <c:v>56.61124147028457</c:v>
                </c:pt>
                <c:pt idx="43">
                  <c:v>57.95912817195801</c:v>
                </c:pt>
                <c:pt idx="44">
                  <c:v>59.30701487363145</c:v>
                </c:pt>
                <c:pt idx="45">
                  <c:v>67.1169560722673</c:v>
                </c:pt>
                <c:pt idx="46">
                  <c:v>74.92689727090315</c:v>
                </c:pt>
                <c:pt idx="47">
                  <c:v>82.73683846953899</c:v>
                </c:pt>
                <c:pt idx="48">
                  <c:v>90.54677966817484</c:v>
                </c:pt>
                <c:pt idx="49">
                  <c:v>98.35672086681069</c:v>
                </c:pt>
                <c:pt idx="50">
                  <c:v>106.1666620654465</c:v>
                </c:pt>
                <c:pt idx="51">
                  <c:v>113.9766032640824</c:v>
                </c:pt>
                <c:pt idx="52">
                  <c:v>121.7865444627182</c:v>
                </c:pt>
                <c:pt idx="53">
                  <c:v>129.5964856613541</c:v>
                </c:pt>
                <c:pt idx="54">
                  <c:v>137.40642685999</c:v>
                </c:pt>
                <c:pt idx="55">
                  <c:v>145.2163680586258</c:v>
                </c:pt>
                <c:pt idx="56">
                  <c:v>153.0263092572616</c:v>
                </c:pt>
                <c:pt idx="57">
                  <c:v>160.8362504558975</c:v>
                </c:pt>
                <c:pt idx="58">
                  <c:v>168.6461916545333</c:v>
                </c:pt>
                <c:pt idx="59">
                  <c:v>176.4561328531691</c:v>
                </c:pt>
                <c:pt idx="60">
                  <c:v>184.266074051805</c:v>
                </c:pt>
                <c:pt idx="61">
                  <c:v>192.0760152504408</c:v>
                </c:pt>
                <c:pt idx="62">
                  <c:v>199.8859564490767</c:v>
                </c:pt>
                <c:pt idx="63">
                  <c:v>207.6958976477125</c:v>
                </c:pt>
                <c:pt idx="64">
                  <c:v>215.5058388463484</c:v>
                </c:pt>
                <c:pt idx="65">
                  <c:v>223.3157800449842</c:v>
                </c:pt>
                <c:pt idx="66">
                  <c:v>231.1257212436201</c:v>
                </c:pt>
                <c:pt idx="67">
                  <c:v>238.935662442256</c:v>
                </c:pt>
                <c:pt idx="68">
                  <c:v>246.7456036408917</c:v>
                </c:pt>
                <c:pt idx="69">
                  <c:v>254.5555448395276</c:v>
                </c:pt>
                <c:pt idx="70">
                  <c:v>262.3654860381634</c:v>
                </c:pt>
                <c:pt idx="71">
                  <c:v>270.1754272367993</c:v>
                </c:pt>
                <c:pt idx="72">
                  <c:v>277.9853684354351</c:v>
                </c:pt>
                <c:pt idx="73">
                  <c:v>285.795309634071</c:v>
                </c:pt>
                <c:pt idx="74">
                  <c:v>293.6052508327068</c:v>
                </c:pt>
                <c:pt idx="75">
                  <c:v>301.4151920313427</c:v>
                </c:pt>
                <c:pt idx="76">
                  <c:v>309.2251332299785</c:v>
                </c:pt>
                <c:pt idx="77">
                  <c:v>317.0350744286144</c:v>
                </c:pt>
                <c:pt idx="78">
                  <c:v>324.8450156272502</c:v>
                </c:pt>
                <c:pt idx="79">
                  <c:v>332.654956825886</c:v>
                </c:pt>
                <c:pt idx="80">
                  <c:v>340.4648980245218</c:v>
                </c:pt>
                <c:pt idx="81">
                  <c:v>348.2748392231578</c:v>
                </c:pt>
                <c:pt idx="82">
                  <c:v>356.0847804217936</c:v>
                </c:pt>
                <c:pt idx="83">
                  <c:v>363.8947216204294</c:v>
                </c:pt>
                <c:pt idx="84">
                  <c:v>371.7046628190653</c:v>
                </c:pt>
                <c:pt idx="85">
                  <c:v>379.5146040177011</c:v>
                </c:pt>
                <c:pt idx="86">
                  <c:v>387.324545216337</c:v>
                </c:pt>
                <c:pt idx="87">
                  <c:v>395.1344864149728</c:v>
                </c:pt>
                <c:pt idx="88">
                  <c:v>402.9444276136086</c:v>
                </c:pt>
                <c:pt idx="89">
                  <c:v>410.7543688122445</c:v>
                </c:pt>
                <c:pt idx="90">
                  <c:v>418.5643100108804</c:v>
                </c:pt>
                <c:pt idx="91">
                  <c:v>426.3742512095161</c:v>
                </c:pt>
                <c:pt idx="92">
                  <c:v>434.1841924081521</c:v>
                </c:pt>
                <c:pt idx="93">
                  <c:v>401.5817327568474</c:v>
                </c:pt>
                <c:pt idx="94">
                  <c:v>328.5668722556024</c:v>
                </c:pt>
                <c:pt idx="95">
                  <c:v>255.5520117543575</c:v>
                </c:pt>
                <c:pt idx="96">
                  <c:v>182.5371512531125</c:v>
                </c:pt>
                <c:pt idx="97">
                  <c:v>109.5222907518674</c:v>
                </c:pt>
                <c:pt idx="98">
                  <c:v>36.50743025062246</c:v>
                </c:pt>
                <c:pt idx="99">
                  <c:v>26.09499999999994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6.097117217114273</c:v>
                </c:pt>
                <c:pt idx="46">
                  <c:v>12.19423443422855</c:v>
                </c:pt>
                <c:pt idx="47">
                  <c:v>18.29135165134282</c:v>
                </c:pt>
                <c:pt idx="48">
                  <c:v>24.38846886845709</c:v>
                </c:pt>
                <c:pt idx="49">
                  <c:v>30.48558608557137</c:v>
                </c:pt>
                <c:pt idx="50">
                  <c:v>36.58270330268564</c:v>
                </c:pt>
                <c:pt idx="51">
                  <c:v>42.67982051979991</c:v>
                </c:pt>
                <c:pt idx="52">
                  <c:v>48.77693773691418</c:v>
                </c:pt>
                <c:pt idx="53">
                  <c:v>54.87405495402846</c:v>
                </c:pt>
                <c:pt idx="54">
                  <c:v>60.97117217114273</c:v>
                </c:pt>
                <c:pt idx="55">
                  <c:v>67.068289388257</c:v>
                </c:pt>
                <c:pt idx="56">
                  <c:v>73.16540660537127</c:v>
                </c:pt>
                <c:pt idx="57">
                  <c:v>79.26252382248555</c:v>
                </c:pt>
                <c:pt idx="58">
                  <c:v>85.35964103959982</c:v>
                </c:pt>
                <c:pt idx="59">
                  <c:v>91.4567582567141</c:v>
                </c:pt>
                <c:pt idx="60">
                  <c:v>97.55387547382837</c:v>
                </c:pt>
                <c:pt idx="61">
                  <c:v>103.6509926909426</c:v>
                </c:pt>
                <c:pt idx="62">
                  <c:v>109.7481099080569</c:v>
                </c:pt>
                <c:pt idx="63">
                  <c:v>115.8452271251712</c:v>
                </c:pt>
                <c:pt idx="64">
                  <c:v>121.9423443422855</c:v>
                </c:pt>
                <c:pt idx="65">
                  <c:v>128.0394615593997</c:v>
                </c:pt>
                <c:pt idx="66">
                  <c:v>134.136578776514</c:v>
                </c:pt>
                <c:pt idx="67">
                  <c:v>140.2336959936283</c:v>
                </c:pt>
                <c:pt idx="68">
                  <c:v>146.3308132107425</c:v>
                </c:pt>
                <c:pt idx="69">
                  <c:v>152.4279304278568</c:v>
                </c:pt>
                <c:pt idx="70">
                  <c:v>158.5250476449711</c:v>
                </c:pt>
                <c:pt idx="71">
                  <c:v>164.6221648620854</c:v>
                </c:pt>
                <c:pt idx="72">
                  <c:v>170.7192820791996</c:v>
                </c:pt>
                <c:pt idx="73">
                  <c:v>176.8163992963139</c:v>
                </c:pt>
                <c:pt idx="74">
                  <c:v>182.9135165134282</c:v>
                </c:pt>
                <c:pt idx="75">
                  <c:v>189.0106337305425</c:v>
                </c:pt>
                <c:pt idx="76">
                  <c:v>195.1077509476567</c:v>
                </c:pt>
                <c:pt idx="77">
                  <c:v>201.204868164771</c:v>
                </c:pt>
                <c:pt idx="78">
                  <c:v>207.3019853818853</c:v>
                </c:pt>
                <c:pt idx="79">
                  <c:v>213.3991025989995</c:v>
                </c:pt>
                <c:pt idx="80">
                  <c:v>219.4962198161138</c:v>
                </c:pt>
                <c:pt idx="81">
                  <c:v>225.5933370332281</c:v>
                </c:pt>
                <c:pt idx="82">
                  <c:v>231.6904542503424</c:v>
                </c:pt>
                <c:pt idx="83">
                  <c:v>237.7875714674566</c:v>
                </c:pt>
                <c:pt idx="84">
                  <c:v>243.8846886845709</c:v>
                </c:pt>
                <c:pt idx="85">
                  <c:v>249.9818059016852</c:v>
                </c:pt>
                <c:pt idx="86">
                  <c:v>256.0789231187995</c:v>
                </c:pt>
                <c:pt idx="87">
                  <c:v>262.1760403359137</c:v>
                </c:pt>
                <c:pt idx="88">
                  <c:v>268.273157553028</c:v>
                </c:pt>
                <c:pt idx="89">
                  <c:v>274.3702747701423</c:v>
                </c:pt>
                <c:pt idx="90">
                  <c:v>280.4673919872566</c:v>
                </c:pt>
                <c:pt idx="91">
                  <c:v>286.5645092043708</c:v>
                </c:pt>
                <c:pt idx="92">
                  <c:v>292.6616264214851</c:v>
                </c:pt>
                <c:pt idx="93">
                  <c:v>7684.444528814805</c:v>
                </c:pt>
                <c:pt idx="94">
                  <c:v>22461.91321638433</c:v>
                </c:pt>
                <c:pt idx="95">
                  <c:v>37239.38190395385</c:v>
                </c:pt>
                <c:pt idx="96">
                  <c:v>52016.85059152338</c:v>
                </c:pt>
                <c:pt idx="97">
                  <c:v>66794.3192790929</c:v>
                </c:pt>
                <c:pt idx="98">
                  <c:v>81571.78796666244</c:v>
                </c:pt>
                <c:pt idx="99">
                  <c:v>88960.5223104472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3558.420892417888</c:v>
                </c:pt>
                <c:pt idx="94">
                  <c:v>10675.26267725366</c:v>
                </c:pt>
                <c:pt idx="95">
                  <c:v>17792.10446208944</c:v>
                </c:pt>
                <c:pt idx="96">
                  <c:v>24908.94624692521</c:v>
                </c:pt>
                <c:pt idx="97">
                  <c:v>32025.788031761</c:v>
                </c:pt>
                <c:pt idx="98">
                  <c:v>39142.62981659677</c:v>
                </c:pt>
                <c:pt idx="99">
                  <c:v>44036.90070901466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889.605223104472</c:v>
                </c:pt>
                <c:pt idx="94">
                  <c:v>2668.815669313416</c:v>
                </c:pt>
                <c:pt idx="95">
                  <c:v>4448.02611552236</c:v>
                </c:pt>
                <c:pt idx="96">
                  <c:v>6227.236561731303</c:v>
                </c:pt>
                <c:pt idx="97">
                  <c:v>8006.447007940248</c:v>
                </c:pt>
                <c:pt idx="98">
                  <c:v>9785.657454149191</c:v>
                </c:pt>
                <c:pt idx="99">
                  <c:v>11090.02767725366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681.3567276959251</c:v>
                </c:pt>
                <c:pt idx="2">
                  <c:v>1362.71345539185</c:v>
                </c:pt>
                <c:pt idx="3">
                  <c:v>2044.070183087775</c:v>
                </c:pt>
                <c:pt idx="4">
                  <c:v>2725.4269107837</c:v>
                </c:pt>
                <c:pt idx="5">
                  <c:v>3406.783638479626</c:v>
                </c:pt>
                <c:pt idx="6">
                  <c:v>4088.14036617555</c:v>
                </c:pt>
                <c:pt idx="7">
                  <c:v>4769.497093871476</c:v>
                </c:pt>
                <c:pt idx="8">
                  <c:v>5450.8538215674</c:v>
                </c:pt>
                <c:pt idx="9">
                  <c:v>6132.210549263325</c:v>
                </c:pt>
                <c:pt idx="10">
                  <c:v>6813.56727695925</c:v>
                </c:pt>
                <c:pt idx="11">
                  <c:v>7494.924004655175</c:v>
                </c:pt>
                <c:pt idx="12">
                  <c:v>8176.280732351101</c:v>
                </c:pt>
                <c:pt idx="13">
                  <c:v>8857.637460047026</c:v>
                </c:pt>
                <c:pt idx="14">
                  <c:v>9538.994187742951</c:v>
                </c:pt>
                <c:pt idx="15">
                  <c:v>10220.35091543888</c:v>
                </c:pt>
                <c:pt idx="16">
                  <c:v>10901.7076431348</c:v>
                </c:pt>
                <c:pt idx="17">
                  <c:v>11583.06437083073</c:v>
                </c:pt>
                <c:pt idx="18">
                  <c:v>12264.42109852665</c:v>
                </c:pt>
                <c:pt idx="19">
                  <c:v>12945.77782622258</c:v>
                </c:pt>
                <c:pt idx="20">
                  <c:v>13627.1345539185</c:v>
                </c:pt>
                <c:pt idx="21">
                  <c:v>14308.49128161443</c:v>
                </c:pt>
                <c:pt idx="22">
                  <c:v>14989.84800931035</c:v>
                </c:pt>
                <c:pt idx="23">
                  <c:v>15671.20473700628</c:v>
                </c:pt>
                <c:pt idx="24">
                  <c:v>16352.5614647022</c:v>
                </c:pt>
                <c:pt idx="25">
                  <c:v>17033.91819239813</c:v>
                </c:pt>
                <c:pt idx="26">
                  <c:v>17715.27492009405</c:v>
                </c:pt>
                <c:pt idx="27">
                  <c:v>18396.63164778998</c:v>
                </c:pt>
                <c:pt idx="28">
                  <c:v>19077.9883754859</c:v>
                </c:pt>
                <c:pt idx="29">
                  <c:v>19759.34510318183</c:v>
                </c:pt>
                <c:pt idx="30">
                  <c:v>20440.70183087775</c:v>
                </c:pt>
                <c:pt idx="31">
                  <c:v>21122.05855857368</c:v>
                </c:pt>
                <c:pt idx="32">
                  <c:v>21803.4152862696</c:v>
                </c:pt>
                <c:pt idx="33">
                  <c:v>22484.77201396553</c:v>
                </c:pt>
                <c:pt idx="34">
                  <c:v>23166.12874166145</c:v>
                </c:pt>
                <c:pt idx="35">
                  <c:v>23847.48546935738</c:v>
                </c:pt>
                <c:pt idx="36">
                  <c:v>24528.8421970533</c:v>
                </c:pt>
                <c:pt idx="37">
                  <c:v>25210.19892474923</c:v>
                </c:pt>
                <c:pt idx="38">
                  <c:v>25891.55565244515</c:v>
                </c:pt>
                <c:pt idx="39">
                  <c:v>26572.91238014108</c:v>
                </c:pt>
                <c:pt idx="40">
                  <c:v>27254.269107837</c:v>
                </c:pt>
                <c:pt idx="41">
                  <c:v>27935.62583553293</c:v>
                </c:pt>
                <c:pt idx="42">
                  <c:v>28616.98256322885</c:v>
                </c:pt>
                <c:pt idx="43">
                  <c:v>29298.33929092478</c:v>
                </c:pt>
                <c:pt idx="44">
                  <c:v>29979.6960186207</c:v>
                </c:pt>
                <c:pt idx="45">
                  <c:v>29979.6960186207</c:v>
                </c:pt>
                <c:pt idx="46">
                  <c:v>29979.6960186207</c:v>
                </c:pt>
                <c:pt idx="47">
                  <c:v>29979.6960186207</c:v>
                </c:pt>
                <c:pt idx="48">
                  <c:v>29979.6960186207</c:v>
                </c:pt>
                <c:pt idx="49">
                  <c:v>29979.6960186207</c:v>
                </c:pt>
                <c:pt idx="50">
                  <c:v>29979.6960186207</c:v>
                </c:pt>
                <c:pt idx="51">
                  <c:v>29979.6960186207</c:v>
                </c:pt>
                <c:pt idx="52">
                  <c:v>29979.6960186207</c:v>
                </c:pt>
                <c:pt idx="53">
                  <c:v>29979.6960186207</c:v>
                </c:pt>
                <c:pt idx="54">
                  <c:v>29979.6960186207</c:v>
                </c:pt>
                <c:pt idx="55">
                  <c:v>29979.6960186207</c:v>
                </c:pt>
                <c:pt idx="56">
                  <c:v>29979.6960186207</c:v>
                </c:pt>
                <c:pt idx="57">
                  <c:v>29979.6960186207</c:v>
                </c:pt>
                <c:pt idx="58">
                  <c:v>29979.6960186207</c:v>
                </c:pt>
                <c:pt idx="59">
                  <c:v>29979.6960186207</c:v>
                </c:pt>
                <c:pt idx="60">
                  <c:v>29979.6960186207</c:v>
                </c:pt>
                <c:pt idx="61">
                  <c:v>29979.6960186207</c:v>
                </c:pt>
                <c:pt idx="62">
                  <c:v>29979.6960186207</c:v>
                </c:pt>
                <c:pt idx="63">
                  <c:v>29979.6960186207</c:v>
                </c:pt>
                <c:pt idx="64">
                  <c:v>29979.6960186207</c:v>
                </c:pt>
                <c:pt idx="65">
                  <c:v>29979.6960186207</c:v>
                </c:pt>
                <c:pt idx="66">
                  <c:v>29979.6960186207</c:v>
                </c:pt>
                <c:pt idx="67">
                  <c:v>29979.6960186207</c:v>
                </c:pt>
                <c:pt idx="68">
                  <c:v>29979.6960186207</c:v>
                </c:pt>
                <c:pt idx="69">
                  <c:v>29979.6960186207</c:v>
                </c:pt>
                <c:pt idx="70">
                  <c:v>29979.6960186207</c:v>
                </c:pt>
                <c:pt idx="71">
                  <c:v>29979.6960186207</c:v>
                </c:pt>
                <c:pt idx="72">
                  <c:v>29979.6960186207</c:v>
                </c:pt>
                <c:pt idx="73">
                  <c:v>29979.6960186207</c:v>
                </c:pt>
                <c:pt idx="74">
                  <c:v>29979.6960186207</c:v>
                </c:pt>
                <c:pt idx="75">
                  <c:v>29979.6960186207</c:v>
                </c:pt>
                <c:pt idx="76">
                  <c:v>29979.6960186207</c:v>
                </c:pt>
                <c:pt idx="77">
                  <c:v>29979.6960186207</c:v>
                </c:pt>
                <c:pt idx="78">
                  <c:v>29979.6960186207</c:v>
                </c:pt>
                <c:pt idx="79">
                  <c:v>29979.6960186207</c:v>
                </c:pt>
                <c:pt idx="80">
                  <c:v>29979.6960186207</c:v>
                </c:pt>
                <c:pt idx="81">
                  <c:v>29979.6960186207</c:v>
                </c:pt>
                <c:pt idx="82">
                  <c:v>29979.6960186207</c:v>
                </c:pt>
                <c:pt idx="83">
                  <c:v>29979.6960186207</c:v>
                </c:pt>
                <c:pt idx="84">
                  <c:v>29979.6960186207</c:v>
                </c:pt>
                <c:pt idx="85">
                  <c:v>29979.6960186207</c:v>
                </c:pt>
                <c:pt idx="86">
                  <c:v>29979.6960186207</c:v>
                </c:pt>
                <c:pt idx="87">
                  <c:v>29979.6960186207</c:v>
                </c:pt>
                <c:pt idx="88">
                  <c:v>29979.6960186207</c:v>
                </c:pt>
                <c:pt idx="89">
                  <c:v>29979.6960186207</c:v>
                </c:pt>
                <c:pt idx="90">
                  <c:v>29979.6960186207</c:v>
                </c:pt>
                <c:pt idx="91">
                  <c:v>29979.6960186207</c:v>
                </c:pt>
                <c:pt idx="92">
                  <c:v>29979.6960186207</c:v>
                </c:pt>
                <c:pt idx="93">
                  <c:v>28422.88687818787</c:v>
                </c:pt>
                <c:pt idx="94">
                  <c:v>25309.26859732223</c:v>
                </c:pt>
                <c:pt idx="95">
                  <c:v>22195.65031645657</c:v>
                </c:pt>
                <c:pt idx="96">
                  <c:v>19082.03203559092</c:v>
                </c:pt>
                <c:pt idx="97">
                  <c:v>15968.41375472527</c:v>
                </c:pt>
                <c:pt idx="98">
                  <c:v>12854.79547385962</c:v>
                </c:pt>
                <c:pt idx="99">
                  <c:v>14399.73633342679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0.0</c:v>
                </c:pt>
                <c:pt idx="1">
                  <c:v>37.57582311449977</c:v>
                </c:pt>
                <c:pt idx="2">
                  <c:v>75.15164622899954</c:v>
                </c:pt>
                <c:pt idx="3">
                  <c:v>112.7274693434993</c:v>
                </c:pt>
                <c:pt idx="4">
                  <c:v>150.3032924579991</c:v>
                </c:pt>
                <c:pt idx="5">
                  <c:v>187.8791155724988</c:v>
                </c:pt>
                <c:pt idx="6">
                  <c:v>225.4549386869986</c:v>
                </c:pt>
                <c:pt idx="7">
                  <c:v>263.0307618014984</c:v>
                </c:pt>
                <c:pt idx="8">
                  <c:v>300.6065849159982</c:v>
                </c:pt>
                <c:pt idx="9">
                  <c:v>338.182408030498</c:v>
                </c:pt>
                <c:pt idx="10">
                  <c:v>375.7582311449977</c:v>
                </c:pt>
                <c:pt idx="11">
                  <c:v>413.3340542594975</c:v>
                </c:pt>
                <c:pt idx="12">
                  <c:v>450.9098773739972</c:v>
                </c:pt>
                <c:pt idx="13">
                  <c:v>488.485700488497</c:v>
                </c:pt>
                <c:pt idx="14">
                  <c:v>526.0615236029968</c:v>
                </c:pt>
                <c:pt idx="15">
                  <c:v>563.6373467174964</c:v>
                </c:pt>
                <c:pt idx="16">
                  <c:v>601.2131698319963</c:v>
                </c:pt>
                <c:pt idx="17">
                  <c:v>638.788992946496</c:v>
                </c:pt>
                <c:pt idx="18">
                  <c:v>676.3648160609958</c:v>
                </c:pt>
                <c:pt idx="19">
                  <c:v>713.9406391754956</c:v>
                </c:pt>
                <c:pt idx="20">
                  <c:v>751.5164622899954</c:v>
                </c:pt>
                <c:pt idx="21">
                  <c:v>789.0922854044952</c:v>
                </c:pt>
                <c:pt idx="22">
                  <c:v>826.668108518995</c:v>
                </c:pt>
                <c:pt idx="23">
                  <c:v>864.2439316334946</c:v>
                </c:pt>
                <c:pt idx="24">
                  <c:v>901.8197547479944</c:v>
                </c:pt>
                <c:pt idx="25">
                  <c:v>939.3955778624943</c:v>
                </c:pt>
                <c:pt idx="26">
                  <c:v>976.971400976994</c:v>
                </c:pt>
                <c:pt idx="27">
                  <c:v>1014.547224091494</c:v>
                </c:pt>
                <c:pt idx="28">
                  <c:v>1052.123047205994</c:v>
                </c:pt>
                <c:pt idx="29">
                  <c:v>1089.698870320493</c:v>
                </c:pt>
                <c:pt idx="30">
                  <c:v>1127.274693434993</c:v>
                </c:pt>
                <c:pt idx="31">
                  <c:v>1164.850516549493</c:v>
                </c:pt>
                <c:pt idx="32">
                  <c:v>1202.426339663993</c:v>
                </c:pt>
                <c:pt idx="33">
                  <c:v>1240.002162778492</c:v>
                </c:pt>
                <c:pt idx="34">
                  <c:v>1277.577985892992</c:v>
                </c:pt>
                <c:pt idx="35">
                  <c:v>1315.153809007492</c:v>
                </c:pt>
                <c:pt idx="36">
                  <c:v>1352.729632121992</c:v>
                </c:pt>
                <c:pt idx="37">
                  <c:v>1390.305455236492</c:v>
                </c:pt>
                <c:pt idx="38">
                  <c:v>1427.881278350991</c:v>
                </c:pt>
                <c:pt idx="39">
                  <c:v>1465.457101465491</c:v>
                </c:pt>
                <c:pt idx="40">
                  <c:v>1503.032924579991</c:v>
                </c:pt>
                <c:pt idx="41">
                  <c:v>1540.608747694491</c:v>
                </c:pt>
                <c:pt idx="42">
                  <c:v>1578.18457080899</c:v>
                </c:pt>
                <c:pt idx="43">
                  <c:v>1615.76039392349</c:v>
                </c:pt>
                <c:pt idx="44">
                  <c:v>1653.33621703799</c:v>
                </c:pt>
                <c:pt idx="45">
                  <c:v>1653.33621703799</c:v>
                </c:pt>
                <c:pt idx="46">
                  <c:v>1653.33621703799</c:v>
                </c:pt>
                <c:pt idx="47">
                  <c:v>1653.33621703799</c:v>
                </c:pt>
                <c:pt idx="48">
                  <c:v>1653.33621703799</c:v>
                </c:pt>
                <c:pt idx="49">
                  <c:v>1653.33621703799</c:v>
                </c:pt>
                <c:pt idx="50">
                  <c:v>1653.33621703799</c:v>
                </c:pt>
                <c:pt idx="51">
                  <c:v>1653.33621703799</c:v>
                </c:pt>
                <c:pt idx="52">
                  <c:v>1653.33621703799</c:v>
                </c:pt>
                <c:pt idx="53">
                  <c:v>1653.33621703799</c:v>
                </c:pt>
                <c:pt idx="54">
                  <c:v>1653.33621703799</c:v>
                </c:pt>
                <c:pt idx="55">
                  <c:v>1653.33621703799</c:v>
                </c:pt>
                <c:pt idx="56">
                  <c:v>1653.33621703799</c:v>
                </c:pt>
                <c:pt idx="57">
                  <c:v>1653.33621703799</c:v>
                </c:pt>
                <c:pt idx="58">
                  <c:v>1653.33621703799</c:v>
                </c:pt>
                <c:pt idx="59">
                  <c:v>1653.33621703799</c:v>
                </c:pt>
                <c:pt idx="60">
                  <c:v>1653.33621703799</c:v>
                </c:pt>
                <c:pt idx="61">
                  <c:v>1653.33621703799</c:v>
                </c:pt>
                <c:pt idx="62">
                  <c:v>1653.33621703799</c:v>
                </c:pt>
                <c:pt idx="63">
                  <c:v>1653.33621703799</c:v>
                </c:pt>
                <c:pt idx="64">
                  <c:v>1653.33621703799</c:v>
                </c:pt>
                <c:pt idx="65">
                  <c:v>1653.33621703799</c:v>
                </c:pt>
                <c:pt idx="66">
                  <c:v>1653.33621703799</c:v>
                </c:pt>
                <c:pt idx="67">
                  <c:v>1653.33621703799</c:v>
                </c:pt>
                <c:pt idx="68">
                  <c:v>1653.33621703799</c:v>
                </c:pt>
                <c:pt idx="69">
                  <c:v>1653.33621703799</c:v>
                </c:pt>
                <c:pt idx="70">
                  <c:v>1653.33621703799</c:v>
                </c:pt>
                <c:pt idx="71">
                  <c:v>1653.33621703799</c:v>
                </c:pt>
                <c:pt idx="72">
                  <c:v>1653.33621703799</c:v>
                </c:pt>
                <c:pt idx="73">
                  <c:v>1653.33621703799</c:v>
                </c:pt>
                <c:pt idx="74">
                  <c:v>1653.33621703799</c:v>
                </c:pt>
                <c:pt idx="75">
                  <c:v>1653.33621703799</c:v>
                </c:pt>
                <c:pt idx="76">
                  <c:v>1653.33621703799</c:v>
                </c:pt>
                <c:pt idx="77">
                  <c:v>1653.33621703799</c:v>
                </c:pt>
                <c:pt idx="78">
                  <c:v>1653.33621703799</c:v>
                </c:pt>
                <c:pt idx="79">
                  <c:v>1653.33621703799</c:v>
                </c:pt>
                <c:pt idx="80">
                  <c:v>1653.33621703799</c:v>
                </c:pt>
                <c:pt idx="81">
                  <c:v>1653.33621703799</c:v>
                </c:pt>
                <c:pt idx="82">
                  <c:v>1653.33621703799</c:v>
                </c:pt>
                <c:pt idx="83">
                  <c:v>1653.33621703799</c:v>
                </c:pt>
                <c:pt idx="84">
                  <c:v>1653.33621703799</c:v>
                </c:pt>
                <c:pt idx="85">
                  <c:v>1653.33621703799</c:v>
                </c:pt>
                <c:pt idx="86">
                  <c:v>1653.33621703799</c:v>
                </c:pt>
                <c:pt idx="87">
                  <c:v>1653.33621703799</c:v>
                </c:pt>
                <c:pt idx="88">
                  <c:v>1653.33621703799</c:v>
                </c:pt>
                <c:pt idx="89">
                  <c:v>1653.33621703799</c:v>
                </c:pt>
                <c:pt idx="90">
                  <c:v>1653.33621703799</c:v>
                </c:pt>
                <c:pt idx="91">
                  <c:v>1653.33621703799</c:v>
                </c:pt>
                <c:pt idx="92">
                  <c:v>1653.33621703799</c:v>
                </c:pt>
                <c:pt idx="93">
                  <c:v>1515.558198951491</c:v>
                </c:pt>
                <c:pt idx="94">
                  <c:v>1240.002162778492</c:v>
                </c:pt>
                <c:pt idx="95">
                  <c:v>964.4461266054939</c:v>
                </c:pt>
                <c:pt idx="96">
                  <c:v>688.8900904324956</c:v>
                </c:pt>
                <c:pt idx="97">
                  <c:v>413.3340542594974</c:v>
                </c:pt>
                <c:pt idx="98">
                  <c:v>137.7780180864991</c:v>
                </c:pt>
                <c:pt idx="99">
                  <c:v>7.365000000000002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220.1085088093539</c:v>
                </c:pt>
                <c:pt idx="46">
                  <c:v>440.2170176187077</c:v>
                </c:pt>
                <c:pt idx="47">
                  <c:v>660.3255264280615</c:v>
                </c:pt>
                <c:pt idx="48">
                  <c:v>880.4340352374154</c:v>
                </c:pt>
                <c:pt idx="49">
                  <c:v>1100.542544046769</c:v>
                </c:pt>
                <c:pt idx="50">
                  <c:v>1320.651052856123</c:v>
                </c:pt>
                <c:pt idx="51">
                  <c:v>1540.759561665477</c:v>
                </c:pt>
                <c:pt idx="52">
                  <c:v>1760.868070474831</c:v>
                </c:pt>
                <c:pt idx="53">
                  <c:v>1980.976579284185</c:v>
                </c:pt>
                <c:pt idx="54">
                  <c:v>2201.085088093539</c:v>
                </c:pt>
                <c:pt idx="55">
                  <c:v>2421.193596902892</c:v>
                </c:pt>
                <c:pt idx="56">
                  <c:v>2641.302105712246</c:v>
                </c:pt>
                <c:pt idx="57">
                  <c:v>2861.4106145216</c:v>
                </c:pt>
                <c:pt idx="58">
                  <c:v>3081.519123330953</c:v>
                </c:pt>
                <c:pt idx="59">
                  <c:v>3301.627632140308</c:v>
                </c:pt>
                <c:pt idx="60">
                  <c:v>3521.736140949662</c:v>
                </c:pt>
                <c:pt idx="61">
                  <c:v>3741.844649759015</c:v>
                </c:pt>
                <c:pt idx="62">
                  <c:v>3961.95315856837</c:v>
                </c:pt>
                <c:pt idx="63">
                  <c:v>4182.061667377723</c:v>
                </c:pt>
                <c:pt idx="64">
                  <c:v>4402.170176187077</c:v>
                </c:pt>
                <c:pt idx="65">
                  <c:v>4622.27868499643</c:v>
                </c:pt>
                <c:pt idx="66">
                  <c:v>4842.387193805785</c:v>
                </c:pt>
                <c:pt idx="67">
                  <c:v>5062.495702615139</c:v>
                </c:pt>
                <c:pt idx="68">
                  <c:v>5282.604211424491</c:v>
                </c:pt>
                <c:pt idx="69">
                  <c:v>5502.712720233846</c:v>
                </c:pt>
                <c:pt idx="70">
                  <c:v>5722.8212290432</c:v>
                </c:pt>
                <c:pt idx="71">
                  <c:v>5942.929737852554</c:v>
                </c:pt>
                <c:pt idx="72">
                  <c:v>6163.038246661907</c:v>
                </c:pt>
                <c:pt idx="73">
                  <c:v>6383.146755471261</c:v>
                </c:pt>
                <c:pt idx="74">
                  <c:v>6603.255264280615</c:v>
                </c:pt>
                <c:pt idx="75">
                  <c:v>6823.36377308997</c:v>
                </c:pt>
                <c:pt idx="76">
                  <c:v>7043.472281899323</c:v>
                </c:pt>
                <c:pt idx="77">
                  <c:v>7263.580790708677</c:v>
                </c:pt>
                <c:pt idx="78">
                  <c:v>7483.68929951803</c:v>
                </c:pt>
                <c:pt idx="79">
                  <c:v>7703.797808327385</c:v>
                </c:pt>
                <c:pt idx="80">
                  <c:v>7923.906317136739</c:v>
                </c:pt>
                <c:pt idx="81">
                  <c:v>8144.014825946092</c:v>
                </c:pt>
                <c:pt idx="82">
                  <c:v>8364.123334755446</c:v>
                </c:pt>
                <c:pt idx="83">
                  <c:v>8584.2318435648</c:v>
                </c:pt>
                <c:pt idx="84">
                  <c:v>8804.340352374154</c:v>
                </c:pt>
                <c:pt idx="85">
                  <c:v>9024.448861183507</c:v>
                </c:pt>
                <c:pt idx="86">
                  <c:v>9244.557369992861</c:v>
                </c:pt>
                <c:pt idx="87">
                  <c:v>9464.665878802215</c:v>
                </c:pt>
                <c:pt idx="88">
                  <c:v>9684.77438761157</c:v>
                </c:pt>
                <c:pt idx="89">
                  <c:v>9904.882896420922</c:v>
                </c:pt>
                <c:pt idx="90">
                  <c:v>10124.99140523028</c:v>
                </c:pt>
                <c:pt idx="91">
                  <c:v>10345.09991403963</c:v>
                </c:pt>
                <c:pt idx="92">
                  <c:v>10565.20842284898</c:v>
                </c:pt>
                <c:pt idx="93">
                  <c:v>9785.65745414919</c:v>
                </c:pt>
                <c:pt idx="94">
                  <c:v>8006.447007940247</c:v>
                </c:pt>
                <c:pt idx="95">
                  <c:v>6227.236561731302</c:v>
                </c:pt>
                <c:pt idx="96">
                  <c:v>4448.02611552236</c:v>
                </c:pt>
                <c:pt idx="97">
                  <c:v>2668.815669313415</c:v>
                </c:pt>
                <c:pt idx="98">
                  <c:v>889.6052231044723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148.165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116856"/>
        <c:axId val="212010458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32561.88338029632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32561.88338029632</c:v>
                </c:pt>
                <c:pt idx="4">
                  <c:v>32561.88338029632</c:v>
                </c:pt>
                <c:pt idx="5">
                  <c:v>32561.88338029632</c:v>
                </c:pt>
                <c:pt idx="6">
                  <c:v>32561.88338029632</c:v>
                </c:pt>
                <c:pt idx="7">
                  <c:v>32561.88338029632</c:v>
                </c:pt>
                <c:pt idx="8">
                  <c:v>32561.88338029632</c:v>
                </c:pt>
                <c:pt idx="9">
                  <c:v>32561.88338029632</c:v>
                </c:pt>
                <c:pt idx="10">
                  <c:v>32561.88338029632</c:v>
                </c:pt>
                <c:pt idx="11">
                  <c:v>32561.88338029632</c:v>
                </c:pt>
                <c:pt idx="12">
                  <c:v>32561.88338029632</c:v>
                </c:pt>
                <c:pt idx="13">
                  <c:v>32561.88338029632</c:v>
                </c:pt>
                <c:pt idx="14">
                  <c:v>32561.88338029632</c:v>
                </c:pt>
                <c:pt idx="15">
                  <c:v>32561.88338029632</c:v>
                </c:pt>
                <c:pt idx="16">
                  <c:v>32561.88338029632</c:v>
                </c:pt>
                <c:pt idx="17">
                  <c:v>32561.88338029632</c:v>
                </c:pt>
                <c:pt idx="18">
                  <c:v>32561.88338029632</c:v>
                </c:pt>
                <c:pt idx="19">
                  <c:v>32561.88338029632</c:v>
                </c:pt>
                <c:pt idx="20">
                  <c:v>32561.88338029632</c:v>
                </c:pt>
                <c:pt idx="21">
                  <c:v>32561.88338029632</c:v>
                </c:pt>
                <c:pt idx="22">
                  <c:v>32561.88338029632</c:v>
                </c:pt>
                <c:pt idx="23">
                  <c:v>32561.88338029632</c:v>
                </c:pt>
                <c:pt idx="24">
                  <c:v>32561.88338029632</c:v>
                </c:pt>
                <c:pt idx="25">
                  <c:v>32561.88338029632</c:v>
                </c:pt>
                <c:pt idx="26">
                  <c:v>32561.88338029632</c:v>
                </c:pt>
                <c:pt idx="27">
                  <c:v>32561.88338029632</c:v>
                </c:pt>
                <c:pt idx="28">
                  <c:v>32561.88338029632</c:v>
                </c:pt>
                <c:pt idx="29">
                  <c:v>32561.88338029632</c:v>
                </c:pt>
                <c:pt idx="30">
                  <c:v>32561.88338029632</c:v>
                </c:pt>
                <c:pt idx="31">
                  <c:v>32561.88338029632</c:v>
                </c:pt>
                <c:pt idx="32">
                  <c:v>32561.88338029632</c:v>
                </c:pt>
                <c:pt idx="33">
                  <c:v>32561.88338029632</c:v>
                </c:pt>
                <c:pt idx="34">
                  <c:v>32561.88338029632</c:v>
                </c:pt>
                <c:pt idx="35">
                  <c:v>32561.88338029632</c:v>
                </c:pt>
                <c:pt idx="36">
                  <c:v>32561.88338029632</c:v>
                </c:pt>
                <c:pt idx="37">
                  <c:v>32561.88338029632</c:v>
                </c:pt>
                <c:pt idx="38">
                  <c:v>32561.88338029632</c:v>
                </c:pt>
                <c:pt idx="39">
                  <c:v>32561.88338029632</c:v>
                </c:pt>
                <c:pt idx="40">
                  <c:v>32561.88338029632</c:v>
                </c:pt>
                <c:pt idx="41">
                  <c:v>32561.88338029632</c:v>
                </c:pt>
                <c:pt idx="42">
                  <c:v>32561.88338029632</c:v>
                </c:pt>
                <c:pt idx="43">
                  <c:v>32561.88338029632</c:v>
                </c:pt>
                <c:pt idx="44">
                  <c:v>32561.88338029632</c:v>
                </c:pt>
                <c:pt idx="45">
                  <c:v>32561.88338029632</c:v>
                </c:pt>
                <c:pt idx="46">
                  <c:v>32561.88338029632</c:v>
                </c:pt>
                <c:pt idx="47">
                  <c:v>32561.88338029632</c:v>
                </c:pt>
                <c:pt idx="48">
                  <c:v>32561.88338029632</c:v>
                </c:pt>
                <c:pt idx="49">
                  <c:v>32561.88338029632</c:v>
                </c:pt>
                <c:pt idx="50">
                  <c:v>32561.88338029632</c:v>
                </c:pt>
                <c:pt idx="51">
                  <c:v>32561.88338029632</c:v>
                </c:pt>
                <c:pt idx="52">
                  <c:v>32561.88338029632</c:v>
                </c:pt>
                <c:pt idx="53">
                  <c:v>32561.88338029632</c:v>
                </c:pt>
                <c:pt idx="54">
                  <c:v>32561.88338029632</c:v>
                </c:pt>
                <c:pt idx="55">
                  <c:v>32561.88338029632</c:v>
                </c:pt>
                <c:pt idx="56">
                  <c:v>32561.88338029632</c:v>
                </c:pt>
                <c:pt idx="57">
                  <c:v>32561.88338029632</c:v>
                </c:pt>
                <c:pt idx="58">
                  <c:v>32561.88338029632</c:v>
                </c:pt>
                <c:pt idx="59">
                  <c:v>32561.88338029632</c:v>
                </c:pt>
                <c:pt idx="60">
                  <c:v>32561.88338029632</c:v>
                </c:pt>
                <c:pt idx="61">
                  <c:v>32561.88338029632</c:v>
                </c:pt>
                <c:pt idx="62">
                  <c:v>32561.88338029632</c:v>
                </c:pt>
                <c:pt idx="63">
                  <c:v>32561.88338029632</c:v>
                </c:pt>
                <c:pt idx="64">
                  <c:v>32561.88338029632</c:v>
                </c:pt>
                <c:pt idx="65">
                  <c:v>32561.88338029632</c:v>
                </c:pt>
                <c:pt idx="66">
                  <c:v>32561.88338029632</c:v>
                </c:pt>
                <c:pt idx="67">
                  <c:v>32561.88338029632</c:v>
                </c:pt>
                <c:pt idx="68">
                  <c:v>32561.88338029632</c:v>
                </c:pt>
                <c:pt idx="69">
                  <c:v>32561.88338029632</c:v>
                </c:pt>
                <c:pt idx="70">
                  <c:v>32561.88338029632</c:v>
                </c:pt>
                <c:pt idx="71">
                  <c:v>32561.88338029632</c:v>
                </c:pt>
                <c:pt idx="72">
                  <c:v>32561.88338029632</c:v>
                </c:pt>
                <c:pt idx="73">
                  <c:v>32561.88338029632</c:v>
                </c:pt>
                <c:pt idx="74">
                  <c:v>32561.88338029632</c:v>
                </c:pt>
                <c:pt idx="75">
                  <c:v>32561.88338029632</c:v>
                </c:pt>
                <c:pt idx="76">
                  <c:v>32561.88338029632</c:v>
                </c:pt>
                <c:pt idx="77">
                  <c:v>32561.88338029632</c:v>
                </c:pt>
                <c:pt idx="78">
                  <c:v>32561.88338029632</c:v>
                </c:pt>
                <c:pt idx="79">
                  <c:v>32561.88338029632</c:v>
                </c:pt>
                <c:pt idx="80">
                  <c:v>32561.88338029632</c:v>
                </c:pt>
                <c:pt idx="81">
                  <c:v>32561.88338029632</c:v>
                </c:pt>
                <c:pt idx="82">
                  <c:v>32561.88338029632</c:v>
                </c:pt>
                <c:pt idx="83">
                  <c:v>32561.88338029632</c:v>
                </c:pt>
                <c:pt idx="84">
                  <c:v>32561.88338029632</c:v>
                </c:pt>
                <c:pt idx="85">
                  <c:v>32561.88338029632</c:v>
                </c:pt>
                <c:pt idx="86">
                  <c:v>32561.88338029632</c:v>
                </c:pt>
                <c:pt idx="87">
                  <c:v>32561.88338029632</c:v>
                </c:pt>
                <c:pt idx="88">
                  <c:v>32561.88338029632</c:v>
                </c:pt>
                <c:pt idx="89">
                  <c:v>32561.88338029632</c:v>
                </c:pt>
                <c:pt idx="90">
                  <c:v>32561.88338029632</c:v>
                </c:pt>
                <c:pt idx="91">
                  <c:v>32561.88338029632</c:v>
                </c:pt>
                <c:pt idx="92">
                  <c:v>32561.88338029632</c:v>
                </c:pt>
                <c:pt idx="93">
                  <c:v>32561.88338029632</c:v>
                </c:pt>
                <c:pt idx="94">
                  <c:v>32561.88338029632</c:v>
                </c:pt>
                <c:pt idx="95">
                  <c:v>32561.88338029632</c:v>
                </c:pt>
                <c:pt idx="96">
                  <c:v>32561.88338029632</c:v>
                </c:pt>
                <c:pt idx="97">
                  <c:v>32561.88338029633</c:v>
                </c:pt>
                <c:pt idx="98">
                  <c:v>32561.88338029633</c:v>
                </c:pt>
                <c:pt idx="99">
                  <c:v>32561.88338029633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0.0</c:v>
                </c:pt>
                <c:pt idx="1">
                  <c:v>754.8811725106263</c:v>
                </c:pt>
                <c:pt idx="2">
                  <c:v>1509.762345021253</c:v>
                </c:pt>
                <c:pt idx="3">
                  <c:v>2264.643517531878</c:v>
                </c:pt>
                <c:pt idx="4">
                  <c:v>3019.524690042505</c:v>
                </c:pt>
                <c:pt idx="5">
                  <c:v>3774.405862553132</c:v>
                </c:pt>
                <c:pt idx="6">
                  <c:v>4529.287035063757</c:v>
                </c:pt>
                <c:pt idx="7">
                  <c:v>5284.168207574384</c:v>
                </c:pt>
                <c:pt idx="8">
                  <c:v>6039.049380085011</c:v>
                </c:pt>
                <c:pt idx="9">
                  <c:v>6793.930552595636</c:v>
                </c:pt>
                <c:pt idx="10">
                  <c:v>7548.811725106264</c:v>
                </c:pt>
                <c:pt idx="11">
                  <c:v>8303.69289761689</c:v>
                </c:pt>
                <c:pt idx="12">
                  <c:v>9058.574070127515</c:v>
                </c:pt>
                <c:pt idx="13">
                  <c:v>9813.455242638141</c:v>
                </c:pt>
                <c:pt idx="14">
                  <c:v>10568.33641514877</c:v>
                </c:pt>
                <c:pt idx="15">
                  <c:v>11323.21758765939</c:v>
                </c:pt>
                <c:pt idx="16">
                  <c:v>12078.09876017002</c:v>
                </c:pt>
                <c:pt idx="17">
                  <c:v>12832.97993268065</c:v>
                </c:pt>
                <c:pt idx="18">
                  <c:v>13587.86110519127</c:v>
                </c:pt>
                <c:pt idx="19">
                  <c:v>14342.7422777019</c:v>
                </c:pt>
                <c:pt idx="20">
                  <c:v>15097.62345021253</c:v>
                </c:pt>
                <c:pt idx="21">
                  <c:v>15852.50462272315</c:v>
                </c:pt>
                <c:pt idx="22">
                  <c:v>16607.38579523378</c:v>
                </c:pt>
                <c:pt idx="23">
                  <c:v>17362.2669677444</c:v>
                </c:pt>
                <c:pt idx="24">
                  <c:v>18117.14814025503</c:v>
                </c:pt>
                <c:pt idx="25">
                  <c:v>18872.02931276566</c:v>
                </c:pt>
                <c:pt idx="26">
                  <c:v>19626.91048527628</c:v>
                </c:pt>
                <c:pt idx="27">
                  <c:v>20381.79165778691</c:v>
                </c:pt>
                <c:pt idx="28">
                  <c:v>21136.67283029754</c:v>
                </c:pt>
                <c:pt idx="29">
                  <c:v>21891.55400280816</c:v>
                </c:pt>
                <c:pt idx="30">
                  <c:v>22646.43517531879</c:v>
                </c:pt>
                <c:pt idx="31">
                  <c:v>23401.31634782942</c:v>
                </c:pt>
                <c:pt idx="32">
                  <c:v>24156.19752034004</c:v>
                </c:pt>
                <c:pt idx="33">
                  <c:v>24911.07869285067</c:v>
                </c:pt>
                <c:pt idx="34">
                  <c:v>25665.9598653613</c:v>
                </c:pt>
                <c:pt idx="35">
                  <c:v>26420.84103787192</c:v>
                </c:pt>
                <c:pt idx="36">
                  <c:v>27175.72221038254</c:v>
                </c:pt>
                <c:pt idx="37">
                  <c:v>27930.60338289317</c:v>
                </c:pt>
                <c:pt idx="38">
                  <c:v>28685.4845554038</c:v>
                </c:pt>
                <c:pt idx="39">
                  <c:v>29440.36572791443</c:v>
                </c:pt>
                <c:pt idx="40">
                  <c:v>30195.24690042506</c:v>
                </c:pt>
                <c:pt idx="41">
                  <c:v>30950.12807293568</c:v>
                </c:pt>
                <c:pt idx="42">
                  <c:v>31705.0092454463</c:v>
                </c:pt>
                <c:pt idx="43">
                  <c:v>32459.89041795693</c:v>
                </c:pt>
                <c:pt idx="44">
                  <c:v>33214.77159046756</c:v>
                </c:pt>
                <c:pt idx="45">
                  <c:v>33740.51858732307</c:v>
                </c:pt>
                <c:pt idx="46">
                  <c:v>34266.26558417859</c:v>
                </c:pt>
                <c:pt idx="47">
                  <c:v>34792.0125810341</c:v>
                </c:pt>
                <c:pt idx="48">
                  <c:v>35317.75957788962</c:v>
                </c:pt>
                <c:pt idx="49">
                  <c:v>35843.50657474513</c:v>
                </c:pt>
                <c:pt idx="50">
                  <c:v>36369.25357160065</c:v>
                </c:pt>
                <c:pt idx="51">
                  <c:v>36895.00056845616</c:v>
                </c:pt>
                <c:pt idx="52">
                  <c:v>37420.74756531169</c:v>
                </c:pt>
                <c:pt idx="53">
                  <c:v>37946.4945621672</c:v>
                </c:pt>
                <c:pt idx="54">
                  <c:v>38472.24155902272</c:v>
                </c:pt>
                <c:pt idx="55">
                  <c:v>38997.98855587823</c:v>
                </c:pt>
                <c:pt idx="56">
                  <c:v>39523.73555273375</c:v>
                </c:pt>
                <c:pt idx="57">
                  <c:v>40049.48254958927</c:v>
                </c:pt>
                <c:pt idx="58">
                  <c:v>40575.22954644478</c:v>
                </c:pt>
                <c:pt idx="59">
                  <c:v>41100.9765433003</c:v>
                </c:pt>
                <c:pt idx="60">
                  <c:v>41626.72354015581</c:v>
                </c:pt>
                <c:pt idx="61">
                  <c:v>42152.47053701132</c:v>
                </c:pt>
                <c:pt idx="62">
                  <c:v>42678.21753386685</c:v>
                </c:pt>
                <c:pt idx="63">
                  <c:v>43203.96453072236</c:v>
                </c:pt>
                <c:pt idx="64">
                  <c:v>43729.71152757788</c:v>
                </c:pt>
                <c:pt idx="65">
                  <c:v>44255.4585244334</c:v>
                </c:pt>
                <c:pt idx="66">
                  <c:v>44781.2055212889</c:v>
                </c:pt>
                <c:pt idx="67">
                  <c:v>45306.9525181444</c:v>
                </c:pt>
                <c:pt idx="68">
                  <c:v>45832.69951499993</c:v>
                </c:pt>
                <c:pt idx="69">
                  <c:v>46358.44651185545</c:v>
                </c:pt>
                <c:pt idx="70">
                  <c:v>46884.19350871097</c:v>
                </c:pt>
                <c:pt idx="71">
                  <c:v>47409.94050556647</c:v>
                </c:pt>
                <c:pt idx="72">
                  <c:v>47935.687502422</c:v>
                </c:pt>
                <c:pt idx="73">
                  <c:v>48461.43449927751</c:v>
                </c:pt>
                <c:pt idx="74">
                  <c:v>48987.18149613303</c:v>
                </c:pt>
                <c:pt idx="75">
                  <c:v>49512.92849298855</c:v>
                </c:pt>
                <c:pt idx="76">
                  <c:v>50038.67548984406</c:v>
                </c:pt>
                <c:pt idx="77">
                  <c:v>50564.42248669958</c:v>
                </c:pt>
                <c:pt idx="78">
                  <c:v>51090.16948355509</c:v>
                </c:pt>
                <c:pt idx="79">
                  <c:v>51615.91648041061</c:v>
                </c:pt>
                <c:pt idx="80">
                  <c:v>52141.66347726612</c:v>
                </c:pt>
                <c:pt idx="81">
                  <c:v>52667.41047412164</c:v>
                </c:pt>
                <c:pt idx="82">
                  <c:v>53193.15747097715</c:v>
                </c:pt>
                <c:pt idx="83">
                  <c:v>53718.90446783267</c:v>
                </c:pt>
                <c:pt idx="84">
                  <c:v>54244.65146468818</c:v>
                </c:pt>
                <c:pt idx="85">
                  <c:v>54770.39846154369</c:v>
                </c:pt>
                <c:pt idx="86">
                  <c:v>55296.14545839922</c:v>
                </c:pt>
                <c:pt idx="87">
                  <c:v>55821.89245525473</c:v>
                </c:pt>
                <c:pt idx="88">
                  <c:v>56347.63945211025</c:v>
                </c:pt>
                <c:pt idx="89">
                  <c:v>56873.38644896576</c:v>
                </c:pt>
                <c:pt idx="90">
                  <c:v>57399.13344582128</c:v>
                </c:pt>
                <c:pt idx="91">
                  <c:v>57924.8804426768</c:v>
                </c:pt>
                <c:pt idx="92">
                  <c:v>58450.62743953231</c:v>
                </c:pt>
                <c:pt idx="93">
                  <c:v>70277.29955493253</c:v>
                </c:pt>
                <c:pt idx="94">
                  <c:v>93404.89678887748</c:v>
                </c:pt>
                <c:pt idx="95">
                  <c:v>116532.4940228224</c:v>
                </c:pt>
                <c:pt idx="96">
                  <c:v>139660.0912567673</c:v>
                </c:pt>
                <c:pt idx="97">
                  <c:v>162787.6884907123</c:v>
                </c:pt>
                <c:pt idx="98">
                  <c:v>185915.2857246572</c:v>
                </c:pt>
                <c:pt idx="99">
                  <c:v>202932.8998416297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116856"/>
        <c:axId val="2120104584"/>
      </c:lineChart>
      <c:catAx>
        <c:axId val="2120116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01045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201045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011685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0.100205557285181</c:v>
                </c:pt>
                <c:pt idx="1">
                  <c:v>0.0200411114570361</c:v>
                </c:pt>
                <c:pt idx="2" formatCode="0.0%">
                  <c:v>0.0200411114570361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0.118291438356164</c:v>
                </c:pt>
                <c:pt idx="1">
                  <c:v>0.0354874315068493</c:v>
                </c:pt>
                <c:pt idx="2" formatCode="0.0%">
                  <c:v>0.0356583857792677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0.184117528019925</c:v>
                </c:pt>
                <c:pt idx="1">
                  <c:v>0.036823505603985</c:v>
                </c:pt>
                <c:pt idx="2" formatCode="0.0%">
                  <c:v>0.0367702884337832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0.0580033208800332</c:v>
                </c:pt>
                <c:pt idx="1">
                  <c:v>0.0116006641760066</c:v>
                </c:pt>
                <c:pt idx="2" formatCode="0.0%">
                  <c:v>0.0116038037320799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0.23487596513076</c:v>
                </c:pt>
                <c:pt idx="1">
                  <c:v>0.23487596513076</c:v>
                </c:pt>
                <c:pt idx="2" formatCode="0.0%">
                  <c:v>0.233744492718626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0.000575706724782067</c:v>
                </c:pt>
                <c:pt idx="1">
                  <c:v>0.000575706724782067</c:v>
                </c:pt>
                <c:pt idx="2" formatCode="0.0%">
                  <c:v>0.000572933361929856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0.347910653424657</c:v>
                </c:pt>
                <c:pt idx="1">
                  <c:v>0.347910653424657</c:v>
                </c:pt>
                <c:pt idx="2" formatCode="0.0%">
                  <c:v>0.347316803842416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0.730239444582814</c:v>
                </c:pt>
                <c:pt idx="1">
                  <c:v>0.291513163423966</c:v>
                </c:pt>
                <c:pt idx="2" formatCode="0.0%">
                  <c:v>0.314292180674861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4501336"/>
        <c:axId val="-2144512936"/>
      </c:barChart>
      <c:catAx>
        <c:axId val="-2144501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512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512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501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4744600"/>
        <c:axId val="-2144778600"/>
      </c:barChart>
      <c:catAx>
        <c:axId val="-2144744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778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778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744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0.0473165753424657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0.0235670435865504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0.0325861353258613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0.213739351667879</c:v>
                </c:pt>
                <c:pt idx="1">
                  <c:v>0.213739351667879</c:v>
                </c:pt>
                <c:pt idx="2">
                  <c:v>0.213739351667879</c:v>
                </c:pt>
                <c:pt idx="3">
                  <c:v>0.213739351667879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210216"/>
        <c:axId val="2083213528"/>
      </c:barChart>
      <c:catAx>
        <c:axId val="20832102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2135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3213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210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2909144"/>
        <c:axId val="2082912456"/>
      </c:barChart>
      <c:catAx>
        <c:axId val="20829091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9124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2912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909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0.00734949377334994</c:v>
                </c:pt>
                <c:pt idx="1">
                  <c:v>0.00734949377334994</c:v>
                </c:pt>
                <c:pt idx="2">
                  <c:v>0.0142666643835616</c:v>
                </c:pt>
                <c:pt idx="3">
                  <c:v>0.0142666643835616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0.170339671232877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0.029458804483188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0.0521378165213782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0.0630887671232876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0.0425849178082192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0.461695807300961</c:v>
                </c:pt>
                <c:pt idx="1">
                  <c:v>0.648966113237034</c:v>
                </c:pt>
                <c:pt idx="2">
                  <c:v>0.642048942626822</c:v>
                </c:pt>
                <c:pt idx="3">
                  <c:v>0.471709271393945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1418264"/>
        <c:axId val="2091414536"/>
      </c:barChart>
      <c:catAx>
        <c:axId val="20914182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14145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91414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1418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0.0136279557907846</c:v>
                </c:pt>
                <c:pt idx="1">
                  <c:v>0.0136279557907846</c:v>
                </c:pt>
                <c:pt idx="2">
                  <c:v>0.0264542671232877</c:v>
                </c:pt>
                <c:pt idx="3">
                  <c:v>0.0264542671232877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0.142633543117071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0.147081153735133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0.0464152149283195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0.00114586672385971</c:v>
                </c:pt>
                <c:pt idx="3">
                  <c:v>0.00114586672385971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0.347316803842416</c:v>
                </c:pt>
                <c:pt idx="1">
                  <c:v>0.347316803842416</c:v>
                </c:pt>
                <c:pt idx="2">
                  <c:v>0.347316803842416</c:v>
                </c:pt>
                <c:pt idx="3">
                  <c:v>0.347316803842416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0.211814378984721</c:v>
                </c:pt>
                <c:pt idx="1">
                  <c:v>0.405310747648173</c:v>
                </c:pt>
                <c:pt idx="2">
                  <c:v>0.391338569591811</c:v>
                </c:pt>
                <c:pt idx="3">
                  <c:v>0.24870502647474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1248696"/>
        <c:axId val="2091244456"/>
      </c:barChart>
      <c:catAx>
        <c:axId val="209124869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12444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91244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1248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0.00197433366238894</c:v>
                </c:pt>
                <c:pt idx="1">
                  <c:v>0.00109575518262586</c:v>
                </c:pt>
                <c:pt idx="2">
                  <c:v>0.00109575518262586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0.998025666337611</c:v>
                </c:pt>
                <c:pt idx="1">
                  <c:v>1.177670286278381</c:v>
                </c:pt>
                <c:pt idx="2">
                  <c:v>1.177670286278381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4166968"/>
        <c:axId val="2084523368"/>
      </c:barChart>
      <c:catAx>
        <c:axId val="2084166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523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523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166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mm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Graphs"/>
      <sheetName val="Methods"/>
      <sheetName val="Sesonal Calendar"/>
      <sheetName val="Prices"/>
      <sheetName val="Production"/>
      <sheetName val="Timeline"/>
      <sheetName val="Coping"/>
      <sheetName val="Sheet6"/>
      <sheetName val="Sheet12"/>
    </sheetNames>
    <definedNames>
      <definedName name="wb_summary" refersTo="='WB'!$CK$9"/>
    </definedNames>
    <sheetDataSet>
      <sheetData sheetId="0" refreshError="1"/>
      <sheetData sheetId="1">
        <row r="1">
          <cell r="B1" t="str">
            <v>ZAMMO</v>
          </cell>
          <cell r="D1">
            <v>59210</v>
          </cell>
        </row>
        <row r="2">
          <cell r="A2" t="str">
            <v>Mzimkulu-Mkomazi midlands open access mixed farming</v>
          </cell>
        </row>
        <row r="10">
          <cell r="CK10">
            <v>0.88</v>
          </cell>
        </row>
        <row r="11">
          <cell r="CK11">
            <v>0.09</v>
          </cell>
        </row>
        <row r="12">
          <cell r="CK12">
            <v>0.03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0</v>
          </cell>
          <cell r="E1031">
            <v>14698.848128858815</v>
          </cell>
          <cell r="H1031">
            <v>14698.848128858817</v>
          </cell>
          <cell r="J1031">
            <v>14698.848128858817</v>
          </cell>
        </row>
        <row r="1032">
          <cell r="C1032">
            <v>0</v>
          </cell>
          <cell r="E1032">
            <v>11684</v>
          </cell>
          <cell r="H1032">
            <v>11684</v>
          </cell>
          <cell r="J1032">
            <v>11684</v>
          </cell>
        </row>
        <row r="1033">
          <cell r="C1033">
            <v>0</v>
          </cell>
          <cell r="E1033">
            <v>20808</v>
          </cell>
          <cell r="H1033">
            <v>20808</v>
          </cell>
          <cell r="J1033">
            <v>20808</v>
          </cell>
        </row>
        <row r="1034">
          <cell r="C1034">
            <v>0</v>
          </cell>
          <cell r="E1034">
            <v>325</v>
          </cell>
          <cell r="H1034">
            <v>840</v>
          </cell>
          <cell r="J1034">
            <v>2500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0.64070047735963653</v>
          </cell>
          <cell r="E1038">
            <v>0.64070047735963653</v>
          </cell>
          <cell r="H1038">
            <v>0.64070047735963653</v>
          </cell>
          <cell r="J1038">
            <v>0.64070047735963653</v>
          </cell>
        </row>
        <row r="1039">
          <cell r="C1039">
            <v>0</v>
          </cell>
          <cell r="E1039">
            <v>6</v>
          </cell>
          <cell r="H1039">
            <v>6</v>
          </cell>
          <cell r="J1039">
            <v>6</v>
          </cell>
        </row>
        <row r="1040">
          <cell r="C1040">
            <v>6.6756756756756754</v>
          </cell>
          <cell r="E1040">
            <v>6.6756756756756754</v>
          </cell>
          <cell r="H1040">
            <v>6.6756756756756754</v>
          </cell>
          <cell r="J1040">
            <v>6.6756756756756754</v>
          </cell>
        </row>
        <row r="1044">
          <cell r="A1044" t="str">
            <v>Own meat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H1044">
            <v>5.4040395392278964E-2</v>
          </cell>
          <cell r="I1044">
            <v>0</v>
          </cell>
          <cell r="J1044">
            <v>0.10020555728518059</v>
          </cell>
          <cell r="K1044">
            <v>0</v>
          </cell>
        </row>
        <row r="1045">
          <cell r="A1045" t="str">
            <v>Maize: kg produced</v>
          </cell>
          <cell r="C1045">
            <v>0</v>
          </cell>
          <cell r="D1045">
            <v>0</v>
          </cell>
          <cell r="E1045">
            <v>3.9430479452054794E-2</v>
          </cell>
          <cell r="F1045">
            <v>0</v>
          </cell>
          <cell r="H1045">
            <v>6.3088767123287662E-2</v>
          </cell>
          <cell r="I1045">
            <v>7.8860958904109588E-2</v>
          </cell>
          <cell r="J1045">
            <v>0.11829143835616435</v>
          </cell>
          <cell r="K1045">
            <v>0.11829143835616435</v>
          </cell>
        </row>
        <row r="1046">
          <cell r="A1046" t="str">
            <v>Beans: kg produced</v>
          </cell>
          <cell r="C1046">
            <v>0</v>
          </cell>
          <cell r="D1046">
            <v>0</v>
          </cell>
          <cell r="E1046">
            <v>2.9458804483188047E-2</v>
          </cell>
          <cell r="F1046">
            <v>0</v>
          </cell>
          <cell r="H1046">
            <v>6.9964660647571605E-2</v>
          </cell>
          <cell r="I1046">
            <v>-3.314115504358655E-2</v>
          </cell>
          <cell r="J1046">
            <v>0.18411752801992529</v>
          </cell>
          <cell r="K1046">
            <v>-5.5235258405977566E-2</v>
          </cell>
        </row>
        <row r="1047">
          <cell r="A1047" t="str">
            <v>Other root crops: no. local meas( Potatoes)</v>
          </cell>
          <cell r="C1047">
            <v>0</v>
          </cell>
          <cell r="D1047">
            <v>0</v>
          </cell>
          <cell r="E1047">
            <v>4.0732669157326686E-2</v>
          </cell>
          <cell r="F1047">
            <v>0</v>
          </cell>
          <cell r="H1047">
            <v>6.354296388542964E-2</v>
          </cell>
          <cell r="I1047">
            <v>1.6293067662930677E-3</v>
          </cell>
          <cell r="J1047">
            <v>5.8003320880033203E-2</v>
          </cell>
          <cell r="K1047">
            <v>3.2586135325861493E-3</v>
          </cell>
        </row>
        <row r="1048">
          <cell r="A1048" t="str">
            <v>Labour: Planting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3.1544383561643831E-2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Labour: Weeding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H1049">
            <v>2.1292458904109589E-2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1.8116438356164381E-2</v>
          </cell>
          <cell r="I1065">
            <v>-1.8116438356164381E-2</v>
          </cell>
          <cell r="J1065">
            <v>0.23487596513075962</v>
          </cell>
          <cell r="K1065">
            <v>-0.23487596513075962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5.7570672478206731E-4</v>
          </cell>
          <cell r="K1066">
            <v>-5.7570672478206731E-4</v>
          </cell>
        </row>
        <row r="1067">
          <cell r="A1067" t="str">
            <v>Purchase - fpl non staple</v>
          </cell>
          <cell r="C1067">
            <v>0</v>
          </cell>
          <cell r="D1067">
            <v>0</v>
          </cell>
          <cell r="E1067">
            <v>0.25457099626400997</v>
          </cell>
          <cell r="F1067">
            <v>-2.9934222322012927E-2</v>
          </cell>
          <cell r="H1067">
            <v>0.3031363120797011</v>
          </cell>
          <cell r="I1067">
            <v>-7.8499538137704009E-2</v>
          </cell>
          <cell r="J1067">
            <v>0.34791065342465749</v>
          </cell>
          <cell r="K1067">
            <v>-0.12327387948266044</v>
          </cell>
        </row>
        <row r="1068">
          <cell r="A1068" t="str">
            <v>Purchase - staple</v>
          </cell>
          <cell r="C1068">
            <v>0</v>
          </cell>
          <cell r="E1068">
            <v>0.79108621419676206</v>
          </cell>
          <cell r="H1068">
            <v>0.62129400747198005</v>
          </cell>
          <cell r="J1068">
            <v>0.73023944458281442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3000</v>
          </cell>
          <cell r="I1072">
            <v>0</v>
          </cell>
          <cell r="J1072">
            <v>18000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4000</v>
          </cell>
          <cell r="I1073">
            <v>1500</v>
          </cell>
          <cell r="J1073">
            <v>2400</v>
          </cell>
          <cell r="K1073">
            <v>1200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1200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650</v>
          </cell>
          <cell r="I1075">
            <v>0</v>
          </cell>
          <cell r="J1075">
            <v>650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432</v>
          </cell>
          <cell r="I1076">
            <v>-432</v>
          </cell>
          <cell r="J1076">
            <v>886.5</v>
          </cell>
          <cell r="K1076">
            <v>-886.5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90</v>
          </cell>
          <cell r="I1077">
            <v>810</v>
          </cell>
          <cell r="J1077">
            <v>2000</v>
          </cell>
          <cell r="K1077">
            <v>1500</v>
          </cell>
        </row>
        <row r="1078">
          <cell r="A1078" t="str">
            <v>Other root crops: no. local meas( Potatoes)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50</v>
          </cell>
          <cell r="I1078">
            <v>-50</v>
          </cell>
          <cell r="J1078">
            <v>120</v>
          </cell>
          <cell r="K1078">
            <v>-120</v>
          </cell>
        </row>
        <row r="1079">
          <cell r="A1079" t="str">
            <v>Agricultural cash income -- see Data2</v>
          </cell>
          <cell r="C1079">
            <v>0</v>
          </cell>
          <cell r="D1079">
            <v>0</v>
          </cell>
          <cell r="E1079">
            <v>40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60000</v>
          </cell>
          <cell r="K1080">
            <v>0</v>
          </cell>
        </row>
        <row r="1081">
          <cell r="A1081" t="str">
            <v>Self-employment -- see Data2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28800</v>
          </cell>
          <cell r="K1081">
            <v>5760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7200</v>
          </cell>
          <cell r="K1082">
            <v>0</v>
          </cell>
        </row>
        <row r="1083">
          <cell r="A1083" t="str">
            <v>Social development -- see Data2</v>
          </cell>
          <cell r="C1083">
            <v>0</v>
          </cell>
          <cell r="D1083">
            <v>0</v>
          </cell>
          <cell r="E1083">
            <v>20220</v>
          </cell>
          <cell r="F1083">
            <v>0</v>
          </cell>
          <cell r="H1083">
            <v>20220</v>
          </cell>
          <cell r="I1083">
            <v>0</v>
          </cell>
          <cell r="J1083">
            <v>7620</v>
          </cell>
          <cell r="K1083">
            <v>0</v>
          </cell>
        </row>
        <row r="1084">
          <cell r="A1084" t="str">
            <v>Public works -- see Data2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7200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Maize: kg produced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0.3</v>
      </c>
      <c r="F7" s="27">
        <v>8800</v>
      </c>
      <c r="H7" s="24">
        <f t="shared" si="1"/>
        <v>0.3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0</v>
      </c>
      <c r="S7" s="221">
        <f>IF($B$81=0,0,(SUMIF($N$6:$N$28,$U7,L$6:L$28)+SUMIF($N$91:$N$118,$U7,L$91:L$118))*$I$83*Poor!$B$81/$B$81)</f>
        <v>0</v>
      </c>
      <c r="T7" s="221">
        <f>IF($B$81=0,0,(SUMIF($N$6:$N$28,$U7,M$6:M$28)+SUMIF($N$91:$N$118,$U7,M$91:M$118))*$I$83*Poor!$B$81/$B$81)</f>
        <v>0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Beans: kg produced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Other root crops: no. local meas( Potatoes)</v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Labour: Planting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0.5</v>
      </c>
      <c r="H10" s="24">
        <f t="shared" si="1"/>
        <v>0.5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Labour: Weeding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0.5</v>
      </c>
      <c r="H11" s="24">
        <f t="shared" si="1"/>
        <v>0.5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15455.331897566068</v>
      </c>
      <c r="S24" s="41">
        <f>IF($B$81=0,0,(SUM(($B$70*$H$70))+((1-$D$29)*$I$83))*Poor!$B$81/$B$81)</f>
        <v>15455.331897566068</v>
      </c>
      <c r="T24" s="41">
        <f>IF($B$81=0,0,(SUM(($B$70*$H$70))+((1-$D$29)*$I$83))*Poor!$B$81/$B$81)</f>
        <v>15455.331897566068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15455.331897566068</v>
      </c>
      <c r="S25" s="41">
        <f>IF($B$81=0,0,(SUM(($B$70*$H$70),($B$71*$H$71))+((1-$D$29)*$I$83))*Poor!$B$81/$B$81)</f>
        <v>15455.331897566068</v>
      </c>
      <c r="T25" s="41">
        <f>IF($B$81=0,0,(SUM(($B$70*$H$70),($B$71*$H$71))+((1-$D$29)*$I$83))*Poor!$B$81/$B$81)</f>
        <v>15455.331897566068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</v>
      </c>
      <c r="C26" s="215">
        <f>IF([1]Summ!D1064="",0,[1]Summ!D1064)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15455.331897566068</v>
      </c>
      <c r="S26" s="41">
        <f>IF($B$81=0,0,(SUM(($B$70*$H$70),($B$71*$H$71),($B$72*$H$72))+((1-$D$29)*$I$83))*Poor!$B$81/$B$81)</f>
        <v>15455.331897566068</v>
      </c>
      <c r="T26" s="41">
        <f>IF($B$81=0,0,(SUM(($B$70*$H$70),($B$71*$H$71),($B$72*$H$72))+((1-$D$29)*$I$83))*Poor!$B$81/$B$81)</f>
        <v>15455.331897566068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</v>
      </c>
      <c r="C29" s="215">
        <f>IF([1]Summ!D1067="",0,[1]Summ!D1067)</f>
        <v>0</v>
      </c>
      <c r="D29" s="24">
        <f>(B29+C29)</f>
        <v>0</v>
      </c>
      <c r="E29" s="75">
        <f>Poor!E29</f>
        <v>1</v>
      </c>
      <c r="F29" s="22"/>
      <c r="H29" s="24">
        <f t="shared" si="1"/>
        <v>1</v>
      </c>
      <c r="I29" s="22">
        <f t="shared" si="2"/>
        <v>0</v>
      </c>
      <c r="J29" s="24">
        <f>IF(I$32&lt;=1+I131,I29,B29*H29+J$33*(I29-B29*H29))</f>
        <v>0</v>
      </c>
      <c r="K29" s="22">
        <f t="shared" si="4"/>
        <v>0</v>
      </c>
      <c r="L29" s="22">
        <f t="shared" si="5"/>
        <v>0</v>
      </c>
      <c r="M29" s="223">
        <f t="shared" si="6"/>
        <v>0</v>
      </c>
      <c r="N29" s="228"/>
      <c r="P29" s="22"/>
      <c r="V29" s="56"/>
      <c r="W29" s="110"/>
      <c r="X29" s="118"/>
      <c r="Y29" s="183">
        <f t="shared" si="9"/>
        <v>0</v>
      </c>
      <c r="Z29" s="156">
        <f>Poor!Z29</f>
        <v>0.25</v>
      </c>
      <c r="AA29" s="121">
        <f t="shared" si="16"/>
        <v>0</v>
      </c>
      <c r="AB29" s="156">
        <f>Poor!AB29</f>
        <v>0.25</v>
      </c>
      <c r="AC29" s="121">
        <f t="shared" si="7"/>
        <v>0</v>
      </c>
      <c r="AD29" s="156">
        <f>Poor!AD29</f>
        <v>0.25</v>
      </c>
      <c r="AE29" s="121">
        <f t="shared" si="8"/>
        <v>0</v>
      </c>
      <c r="AF29" s="122">
        <f t="shared" si="10"/>
        <v>0.25</v>
      </c>
      <c r="AG29" s="121">
        <f t="shared" si="11"/>
        <v>0</v>
      </c>
      <c r="AH29" s="123">
        <f t="shared" si="12"/>
        <v>1</v>
      </c>
      <c r="AI29" s="183">
        <f t="shared" si="13"/>
        <v>0</v>
      </c>
      <c r="AJ29" s="120">
        <f t="shared" si="14"/>
        <v>0</v>
      </c>
      <c r="AK29" s="119">
        <f t="shared" si="15"/>
        <v>0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</v>
      </c>
      <c r="C30" s="103"/>
      <c r="D30" s="24">
        <f>(D119-B124)</f>
        <v>0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15455.331897566068</v>
      </c>
      <c r="S30" s="233">
        <f t="shared" si="24"/>
        <v>15455.331897566068</v>
      </c>
      <c r="T30" s="233">
        <f t="shared" si="24"/>
        <v>15455.331897566068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2"/>
        <v>0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>
        <f>IF(1-$B$32&gt;0,1-$B$32,"")</f>
        <v>1</v>
      </c>
      <c r="C31" s="77"/>
      <c r="D31" s="24"/>
      <c r="E31" s="22"/>
      <c r="F31" s="22"/>
      <c r="H31" s="24"/>
      <c r="I31" s="22"/>
      <c r="J31" s="231">
        <f>(1-SUM(J6:J30))</f>
        <v>1</v>
      </c>
      <c r="K31" s="22">
        <f t="shared" si="4"/>
        <v>1</v>
      </c>
      <c r="L31" s="22">
        <f>(1-SUM(L6:L30))</f>
        <v>1</v>
      </c>
      <c r="M31" s="240">
        <f t="shared" si="6"/>
        <v>1</v>
      </c>
      <c r="N31" s="167">
        <f>M31*I83</f>
        <v>15455.331897566068</v>
      </c>
      <c r="P31" s="22"/>
      <c r="Q31" s="237" t="s">
        <v>142</v>
      </c>
      <c r="R31" s="233">
        <f t="shared" si="24"/>
        <v>15455.331897566068</v>
      </c>
      <c r="S31" s="233">
        <f t="shared" si="24"/>
        <v>15455.331897566068</v>
      </c>
      <c r="T31" s="233">
        <f>IF(T25&gt;T$23,T25-T$23,0)</f>
        <v>15455.331897566068</v>
      </c>
      <c r="V31" s="56"/>
      <c r="W31" s="129" t="s">
        <v>84</v>
      </c>
      <c r="X31" s="130"/>
      <c r="Y31" s="121">
        <f>M31*4</f>
        <v>4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0</v>
      </c>
      <c r="C32" s="77">
        <f>SUM(C6:C31)</f>
        <v>0</v>
      </c>
      <c r="D32" s="24">
        <f>SUM(D6:D30)</f>
        <v>0</v>
      </c>
      <c r="E32" s="2"/>
      <c r="F32" s="2"/>
      <c r="H32" s="17"/>
      <c r="I32" s="22">
        <f>SUM(I6:I30)</f>
        <v>0</v>
      </c>
      <c r="J32" s="17"/>
      <c r="L32" s="22">
        <f>SUM(L6:L30)</f>
        <v>0</v>
      </c>
      <c r="M32" s="23"/>
      <c r="N32" s="56"/>
      <c r="O32" s="2"/>
      <c r="P32" s="22"/>
      <c r="Q32" s="233" t="s">
        <v>143</v>
      </c>
      <c r="R32" s="233">
        <f t="shared" si="24"/>
        <v>15455.331897566068</v>
      </c>
      <c r="S32" s="233">
        <f t="shared" si="24"/>
        <v>15455.331897566068</v>
      </c>
      <c r="T32" s="233">
        <f t="shared" si="24"/>
        <v>15455.331897566068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 t="e">
        <f>(1+K127*H127-L32-L127)/(I32-L32-L127)</f>
        <v>#DIV/0!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 t="e">
        <f>(B37/B$65)</f>
        <v>#DIV/0!</v>
      </c>
      <c r="L37" s="22" t="e">
        <f t="shared" ref="L37" si="28">(K37*H37)</f>
        <v>#DIV/0!</v>
      </c>
      <c r="M37" s="24" t="e">
        <f>J37/B$65</f>
        <v>#DIV/0!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 t="e">
        <f t="shared" ref="K38:K64" si="33">(B38/B$65)</f>
        <v>#DIV/0!</v>
      </c>
      <c r="L38" s="22" t="e">
        <f t="shared" ref="L38:L64" si="34">(K38*H38)</f>
        <v>#DIV/0!</v>
      </c>
      <c r="M38" s="24" t="e">
        <f t="shared" ref="M38:M64" si="35">J38/B$65</f>
        <v>#DIV/0!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 t="e">
        <f t="shared" si="33"/>
        <v>#DIV/0!</v>
      </c>
      <c r="L39" s="22" t="e">
        <f t="shared" si="34"/>
        <v>#DIV/0!</v>
      </c>
      <c r="M39" s="24" t="e">
        <f t="shared" si="35"/>
        <v>#DIV/0!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 t="e">
        <f t="shared" si="33"/>
        <v>#DIV/0!</v>
      </c>
      <c r="L40" s="22" t="e">
        <f t="shared" si="34"/>
        <v>#DIV/0!</v>
      </c>
      <c r="M40" s="24" t="e">
        <f t="shared" si="35"/>
        <v>#DIV/0!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 t="e">
        <f t="shared" si="33"/>
        <v>#DIV/0!</v>
      </c>
      <c r="L41" s="22" t="e">
        <f t="shared" si="34"/>
        <v>#DIV/0!</v>
      </c>
      <c r="M41" s="24" t="e">
        <f t="shared" si="35"/>
        <v>#DIV/0!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 t="e">
        <f t="shared" si="33"/>
        <v>#DIV/0!</v>
      </c>
      <c r="L42" s="22" t="e">
        <f t="shared" si="34"/>
        <v>#DIV/0!</v>
      </c>
      <c r="M42" s="24" t="e">
        <f t="shared" si="35"/>
        <v>#DIV/0!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root crops: no. local meas( Potatoes)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 t="e">
        <f t="shared" si="33"/>
        <v>#DIV/0!</v>
      </c>
      <c r="L43" s="22" t="e">
        <f t="shared" si="34"/>
        <v>#DIV/0!</v>
      </c>
      <c r="M43" s="24" t="e">
        <f t="shared" si="35"/>
        <v>#DIV/0!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 t="e">
        <f t="shared" si="33"/>
        <v>#DIV/0!</v>
      </c>
      <c r="L44" s="22" t="e">
        <f t="shared" si="34"/>
        <v>#DIV/0!</v>
      </c>
      <c r="M44" s="24" t="e">
        <f t="shared" si="35"/>
        <v>#DIV/0!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0.6</v>
      </c>
      <c r="F45" s="75">
        <f>Poor!F45</f>
        <v>1.18</v>
      </c>
      <c r="G45" s="75">
        <f>Poor!G45</f>
        <v>1.65</v>
      </c>
      <c r="H45" s="24">
        <f t="shared" si="30"/>
        <v>0.70799999999999996</v>
      </c>
      <c r="I45" s="39">
        <f t="shared" si="31"/>
        <v>0</v>
      </c>
      <c r="J45" s="38">
        <f t="shared" si="32"/>
        <v>0</v>
      </c>
      <c r="K45" s="40" t="e">
        <f t="shared" si="33"/>
        <v>#DIV/0!</v>
      </c>
      <c r="L45" s="22" t="e">
        <f t="shared" si="34"/>
        <v>#DIV/0!</v>
      </c>
      <c r="M45" s="24" t="e">
        <f t="shared" si="35"/>
        <v>#DIV/0!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Self-employment -- see Data2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</v>
      </c>
      <c r="G46" s="75">
        <f>Poor!G46</f>
        <v>1.65</v>
      </c>
      <c r="H46" s="24">
        <f t="shared" si="30"/>
        <v>0.8</v>
      </c>
      <c r="I46" s="39">
        <f t="shared" si="31"/>
        <v>0</v>
      </c>
      <c r="J46" s="38">
        <f t="shared" si="32"/>
        <v>0</v>
      </c>
      <c r="K46" s="40" t="e">
        <f t="shared" si="33"/>
        <v>#DIV/0!</v>
      </c>
      <c r="L46" s="22" t="e">
        <f t="shared" si="34"/>
        <v>#DIV/0!</v>
      </c>
      <c r="M46" s="24" t="e">
        <f t="shared" si="35"/>
        <v>#DIV/0!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 t="e">
        <f t="shared" si="33"/>
        <v>#DIV/0!</v>
      </c>
      <c r="L47" s="22" t="e">
        <f t="shared" si="34"/>
        <v>#DIV/0!</v>
      </c>
      <c r="M47" s="24" t="e">
        <f t="shared" si="35"/>
        <v>#DIV/0!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 t="e">
        <f t="shared" si="33"/>
        <v>#DIV/0!</v>
      </c>
      <c r="L48" s="22" t="e">
        <f t="shared" si="34"/>
        <v>#DIV/0!</v>
      </c>
      <c r="M48" s="24" t="e">
        <f t="shared" si="35"/>
        <v>#DIV/0!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0</v>
      </c>
      <c r="J49" s="38">
        <f t="shared" si="32"/>
        <v>0</v>
      </c>
      <c r="K49" s="40" t="e">
        <f t="shared" si="33"/>
        <v>#DIV/0!</v>
      </c>
      <c r="L49" s="22" t="e">
        <f t="shared" si="34"/>
        <v>#DIV/0!</v>
      </c>
      <c r="M49" s="24" t="e">
        <f t="shared" si="35"/>
        <v>#DIV/0!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 t="e">
        <f t="shared" si="33"/>
        <v>#DIV/0!</v>
      </c>
      <c r="L50" s="22" t="e">
        <f t="shared" si="34"/>
        <v>#DIV/0!</v>
      </c>
      <c r="M50" s="24" t="e">
        <f t="shared" si="35"/>
        <v>#DIV/0!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 t="e">
        <f t="shared" si="33"/>
        <v>#DIV/0!</v>
      </c>
      <c r="L51" s="22" t="e">
        <f t="shared" si="34"/>
        <v>#DIV/0!</v>
      </c>
      <c r="M51" s="24" t="e">
        <f t="shared" si="35"/>
        <v>#DIV/0!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 t="e">
        <f t="shared" si="33"/>
        <v>#DIV/0!</v>
      </c>
      <c r="L52" s="22" t="e">
        <f t="shared" si="34"/>
        <v>#DIV/0!</v>
      </c>
      <c r="M52" s="24" t="e">
        <f t="shared" si="35"/>
        <v>#DIV/0!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 t="e">
        <f t="shared" si="33"/>
        <v>#DIV/0!</v>
      </c>
      <c r="L53" s="22" t="e">
        <f t="shared" si="34"/>
        <v>#DIV/0!</v>
      </c>
      <c r="M53" s="24" t="e">
        <f t="shared" si="35"/>
        <v>#DIV/0!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 t="e">
        <f t="shared" si="33"/>
        <v>#DIV/0!</v>
      </c>
      <c r="L54" s="22" t="e">
        <f t="shared" si="34"/>
        <v>#DIV/0!</v>
      </c>
      <c r="M54" s="24" t="e">
        <f t="shared" si="35"/>
        <v>#DIV/0!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 t="e">
        <f t="shared" si="33"/>
        <v>#DIV/0!</v>
      </c>
      <c r="L55" s="22" t="e">
        <f t="shared" si="34"/>
        <v>#DIV/0!</v>
      </c>
      <c r="M55" s="24" t="e">
        <f t="shared" si="35"/>
        <v>#DIV/0!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 t="e">
        <f t="shared" si="33"/>
        <v>#DIV/0!</v>
      </c>
      <c r="L56" s="22" t="e">
        <f t="shared" si="34"/>
        <v>#DIV/0!</v>
      </c>
      <c r="M56" s="24" t="e">
        <f t="shared" si="35"/>
        <v>#DIV/0!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 t="e">
        <f t="shared" si="33"/>
        <v>#DIV/0!</v>
      </c>
      <c r="L57" s="22" t="e">
        <f t="shared" si="34"/>
        <v>#DIV/0!</v>
      </c>
      <c r="M57" s="24" t="e">
        <f t="shared" si="35"/>
        <v>#DIV/0!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 t="e">
        <f t="shared" si="33"/>
        <v>#DIV/0!</v>
      </c>
      <c r="L58" s="22" t="e">
        <f t="shared" si="34"/>
        <v>#DIV/0!</v>
      </c>
      <c r="M58" s="24" t="e">
        <f t="shared" si="35"/>
        <v>#DIV/0!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 t="e">
        <f t="shared" si="33"/>
        <v>#DIV/0!</v>
      </c>
      <c r="L59" s="22" t="e">
        <f t="shared" si="34"/>
        <v>#DIV/0!</v>
      </c>
      <c r="M59" s="24" t="e">
        <f t="shared" si="35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 t="e">
        <f t="shared" si="33"/>
        <v>#DIV/0!</v>
      </c>
      <c r="L60" s="22" t="e">
        <f t="shared" si="34"/>
        <v>#DIV/0!</v>
      </c>
      <c r="M60" s="24" t="e">
        <f t="shared" si="3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 t="e">
        <f t="shared" si="33"/>
        <v>#DIV/0!</v>
      </c>
      <c r="L61" s="22" t="e">
        <f t="shared" si="34"/>
        <v>#DIV/0!</v>
      </c>
      <c r="M61" s="24" t="e">
        <f t="shared" si="35"/>
        <v>#DIV/0!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 t="e">
        <f t="shared" si="33"/>
        <v>#DIV/0!</v>
      </c>
      <c r="L62" s="22" t="e">
        <f t="shared" si="34"/>
        <v>#DIV/0!</v>
      </c>
      <c r="M62" s="24" t="e">
        <f t="shared" si="35"/>
        <v>#DIV/0!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 t="e">
        <f t="shared" si="33"/>
        <v>#DIV/0!</v>
      </c>
      <c r="L63" s="22" t="e">
        <f t="shared" si="34"/>
        <v>#DIV/0!</v>
      </c>
      <c r="M63" s="24" t="e">
        <f t="shared" si="3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 t="e">
        <f t="shared" si="33"/>
        <v>#DIV/0!</v>
      </c>
      <c r="L64" s="22" t="e">
        <f t="shared" si="34"/>
        <v>#DIV/0!</v>
      </c>
      <c r="M64" s="24" t="e">
        <f t="shared" si="3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0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0</v>
      </c>
      <c r="J70" s="51">
        <f t="shared" ref="J70:J77" si="44">J124*I$83</f>
        <v>0</v>
      </c>
      <c r="K70" s="40" t="e">
        <f>B70/B$76</f>
        <v>#DIV/0!</v>
      </c>
      <c r="L70" s="22" t="e">
        <f t="shared" ref="L70:L74" si="45"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0</v>
      </c>
      <c r="AB70" s="156">
        <f>Poor!AB70</f>
        <v>0.25</v>
      </c>
      <c r="AC70" s="147">
        <f>$J70*AB70</f>
        <v>0</v>
      </c>
      <c r="AD70" s="156">
        <f>Poor!AD70</f>
        <v>0.25</v>
      </c>
      <c r="AE70" s="147">
        <f>$J70*AD70</f>
        <v>0</v>
      </c>
      <c r="AF70" s="156">
        <f>Poor!AF70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0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 t="e">
        <f t="shared" ref="K71:K72" si="47">B71/B$76</f>
        <v>#DIV/0!</v>
      </c>
      <c r="L71" s="22" t="e">
        <f t="shared" si="45"/>
        <v>#DIV/0!</v>
      </c>
      <c r="M71" s="24" t="e">
        <f t="shared" ref="M71:M72" si="48">J71/B$76</f>
        <v>#DIV/0!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 t="e">
        <f t="shared" si="47"/>
        <v>#DIV/0!</v>
      </c>
      <c r="L72" s="22" t="e">
        <f t="shared" si="45"/>
        <v>#DIV/0!</v>
      </c>
      <c r="M72" s="24" t="e">
        <f t="shared" si="48"/>
        <v>#DIV/0!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 t="e">
        <f>B73/B$76</f>
        <v>#DIV/0!</v>
      </c>
      <c r="L73" s="22" t="e">
        <f t="shared" si="45"/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 t="e">
        <f>B74/B$76</f>
        <v>#DIV/0!</v>
      </c>
      <c r="L74" s="22" t="e">
        <f t="shared" si="45"/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 t="shared" si="44"/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0</v>
      </c>
      <c r="J77" s="100">
        <f t="shared" si="44"/>
        <v>0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IF([1]Summ!C1039=0,Poor!B81,[1]Summ!C1039=0)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3863.8329743915169</v>
      </c>
      <c r="AB83" s="112"/>
      <c r="AC83" s="165">
        <f>$I$83*AB82/4</f>
        <v>3863.8329743915169</v>
      </c>
      <c r="AD83" s="112"/>
      <c r="AE83" s="165">
        <f>$I$83*AD82/4</f>
        <v>3863.8329743915169</v>
      </c>
      <c r="AF83" s="112"/>
      <c r="AG83" s="165">
        <f>$I$83*AF82/4</f>
        <v>3863.8329743915169</v>
      </c>
      <c r="AH83" s="165">
        <f>SUM(AA83,AC83,AE83,AG83)</f>
        <v>15455.331897566068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9366.8678167067083</v>
      </c>
      <c r="C84" s="46"/>
      <c r="D84" s="234"/>
      <c r="E84" s="64"/>
      <c r="F84" s="64"/>
      <c r="G84" s="64"/>
      <c r="H84" s="235">
        <f>IF(B84=0,0,I84/B84)</f>
        <v>1.65</v>
      </c>
      <c r="I84" s="233">
        <f>(B70*H70)+((1-(D29*H29))*I83)</f>
        <v>15455.331897566068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0.7151515151515152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root crops: no. local meas( Potatoes)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0.33636363636363642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7">
        <f t="shared" si="49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Formal Employment (conservancies, etc.)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0.42909090909090908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Self-employment -- see Data2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0.48484848484848486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Small business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0.57212121212121214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Social development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0.7151515151515152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Public works -- see Data2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0.7151515151515152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 t="shared" si="49"/>
        <v>0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</v>
      </c>
      <c r="J124" s="236">
        <f>IF(SUMPRODUCT($B$124:$B124,$H$124:$H124)&lt;J$119,($B124*$H124),J$119)</f>
        <v>0</v>
      </c>
      <c r="K124" s="29">
        <f>(B124)</f>
        <v>0</v>
      </c>
      <c r="L124" s="29">
        <f>IF(SUMPRODUCT($B$124:$B124,$H$124:$H124)&lt;L$119,($B124*$H124),L$119)</f>
        <v>0</v>
      </c>
      <c r="M124" s="239">
        <f t="shared" si="66"/>
        <v>0</v>
      </c>
      <c r="N124" s="58"/>
      <c r="O124" s="174">
        <f>B124*H124</f>
        <v>0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0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0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0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</v>
      </c>
      <c r="L128" s="29">
        <f>IF(L124=L119,0,(L119-L124)/(B119-B124)*K128)</f>
        <v>0</v>
      </c>
      <c r="M128" s="239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7">
        <f>(J119)</f>
        <v>0</v>
      </c>
      <c r="K130" s="29">
        <f>(B130)</f>
        <v>0</v>
      </c>
      <c r="L130" s="29">
        <f>(L119)</f>
        <v>0</v>
      </c>
      <c r="M130" s="239">
        <f t="shared" si="66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9">
    <cfRule type="cellIs" dxfId="523" priority="228" operator="equal">
      <formula>16</formula>
    </cfRule>
    <cfRule type="cellIs" dxfId="522" priority="229" operator="equal">
      <formula>15</formula>
    </cfRule>
    <cfRule type="cellIs" dxfId="521" priority="230" operator="equal">
      <formula>14</formula>
    </cfRule>
    <cfRule type="cellIs" dxfId="520" priority="231" operator="equal">
      <formula>13</formula>
    </cfRule>
    <cfRule type="cellIs" dxfId="519" priority="232" operator="equal">
      <formula>12</formula>
    </cfRule>
    <cfRule type="cellIs" dxfId="518" priority="233" operator="equal">
      <formula>11</formula>
    </cfRule>
    <cfRule type="cellIs" dxfId="517" priority="234" operator="equal">
      <formula>10</formula>
    </cfRule>
    <cfRule type="cellIs" dxfId="516" priority="235" operator="equal">
      <formula>9</formula>
    </cfRule>
    <cfRule type="cellIs" dxfId="515" priority="236" operator="equal">
      <formula>8</formula>
    </cfRule>
    <cfRule type="cellIs" dxfId="514" priority="237" operator="equal">
      <formula>7</formula>
    </cfRule>
    <cfRule type="cellIs" dxfId="513" priority="238" operator="equal">
      <formula>6</formula>
    </cfRule>
    <cfRule type="cellIs" dxfId="512" priority="239" operator="equal">
      <formula>5</formula>
    </cfRule>
    <cfRule type="cellIs" dxfId="511" priority="240" operator="equal">
      <formula>4</formula>
    </cfRule>
    <cfRule type="cellIs" dxfId="510" priority="241" operator="equal">
      <formula>3</formula>
    </cfRule>
    <cfRule type="cellIs" dxfId="509" priority="242" operator="equal">
      <formula>2</formula>
    </cfRule>
    <cfRule type="cellIs" dxfId="508" priority="243" operator="equal">
      <formula>1</formula>
    </cfRule>
  </conditionalFormatting>
  <conditionalFormatting sqref="N116:N119">
    <cfRule type="cellIs" dxfId="507" priority="212" operator="equal">
      <formula>16</formula>
    </cfRule>
    <cfRule type="cellIs" dxfId="506" priority="213" operator="equal">
      <formula>15</formula>
    </cfRule>
    <cfRule type="cellIs" dxfId="505" priority="214" operator="equal">
      <formula>14</formula>
    </cfRule>
    <cfRule type="cellIs" dxfId="504" priority="215" operator="equal">
      <formula>13</formula>
    </cfRule>
    <cfRule type="cellIs" dxfId="503" priority="216" operator="equal">
      <formula>12</formula>
    </cfRule>
    <cfRule type="cellIs" dxfId="502" priority="217" operator="equal">
      <formula>11</formula>
    </cfRule>
    <cfRule type="cellIs" dxfId="501" priority="218" operator="equal">
      <formula>10</formula>
    </cfRule>
    <cfRule type="cellIs" dxfId="500" priority="219" operator="equal">
      <formula>9</formula>
    </cfRule>
    <cfRule type="cellIs" dxfId="499" priority="220" operator="equal">
      <formula>8</formula>
    </cfRule>
    <cfRule type="cellIs" dxfId="498" priority="221" operator="equal">
      <formula>7</formula>
    </cfRule>
    <cfRule type="cellIs" dxfId="497" priority="222" operator="equal">
      <formula>6</formula>
    </cfRule>
    <cfRule type="cellIs" dxfId="496" priority="223" operator="equal">
      <formula>5</formula>
    </cfRule>
    <cfRule type="cellIs" dxfId="495" priority="224" operator="equal">
      <formula>4</formula>
    </cfRule>
    <cfRule type="cellIs" dxfId="494" priority="225" operator="equal">
      <formula>3</formula>
    </cfRule>
    <cfRule type="cellIs" dxfId="493" priority="226" operator="equal">
      <formula>2</formula>
    </cfRule>
    <cfRule type="cellIs" dxfId="492" priority="227" operator="equal">
      <formula>1</formula>
    </cfRule>
  </conditionalFormatting>
  <conditionalFormatting sqref="N27:N28">
    <cfRule type="cellIs" dxfId="491" priority="164" operator="equal">
      <formula>16</formula>
    </cfRule>
    <cfRule type="cellIs" dxfId="490" priority="165" operator="equal">
      <formula>15</formula>
    </cfRule>
    <cfRule type="cellIs" dxfId="489" priority="166" operator="equal">
      <formula>14</formula>
    </cfRule>
    <cfRule type="cellIs" dxfId="488" priority="167" operator="equal">
      <formula>13</formula>
    </cfRule>
    <cfRule type="cellIs" dxfId="487" priority="168" operator="equal">
      <formula>12</formula>
    </cfRule>
    <cfRule type="cellIs" dxfId="486" priority="169" operator="equal">
      <formula>11</formula>
    </cfRule>
    <cfRule type="cellIs" dxfId="485" priority="170" operator="equal">
      <formula>10</formula>
    </cfRule>
    <cfRule type="cellIs" dxfId="484" priority="171" operator="equal">
      <formula>9</formula>
    </cfRule>
    <cfRule type="cellIs" dxfId="483" priority="172" operator="equal">
      <formula>8</formula>
    </cfRule>
    <cfRule type="cellIs" dxfId="482" priority="173" operator="equal">
      <formula>7</formula>
    </cfRule>
    <cfRule type="cellIs" dxfId="481" priority="174" operator="equal">
      <formula>6</formula>
    </cfRule>
    <cfRule type="cellIs" dxfId="480" priority="175" operator="equal">
      <formula>5</formula>
    </cfRule>
    <cfRule type="cellIs" dxfId="479" priority="176" operator="equal">
      <formula>4</formula>
    </cfRule>
    <cfRule type="cellIs" dxfId="478" priority="177" operator="equal">
      <formula>3</formula>
    </cfRule>
    <cfRule type="cellIs" dxfId="477" priority="178" operator="equal">
      <formula>2</formula>
    </cfRule>
    <cfRule type="cellIs" dxfId="476" priority="17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6" activePane="bottomRight" state="frozen"/>
      <selection pane="topRight" activeCell="B1" sqref="B1"/>
      <selection pane="bottomLeft" activeCell="A3" sqref="A3"/>
      <selection pane="bottomRight" activeCell="E46" sqref="E46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ZAMMO: 59210</v>
      </c>
      <c r="B1" s="243" t="str">
        <f>[1]WB!$A$2</f>
        <v>Mzimkulu-Mkomazi midlands open access mixed farming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Own meat</v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3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Maize: kg produced</v>
      </c>
      <c r="B7" s="215">
        <f>IF([1]Summ!E1045="",0,[1]Summ!E1045)</f>
        <v>3.9430479452054794E-2</v>
      </c>
      <c r="C7" s="215">
        <f>IF([1]Summ!F1045="",0,[1]Summ!F1045)</f>
        <v>0</v>
      </c>
      <c r="D7" s="24">
        <f t="shared" si="0"/>
        <v>3.9430479452054794E-2</v>
      </c>
      <c r="E7" s="26">
        <v>0.3</v>
      </c>
      <c r="F7" s="27">
        <f>[1]Summ!$P$1</f>
        <v>8800</v>
      </c>
      <c r="H7" s="24">
        <f t="shared" si="1"/>
        <v>0.3</v>
      </c>
      <c r="I7" s="22">
        <f t="shared" si="2"/>
        <v>1.1829143835616437E-2</v>
      </c>
      <c r="J7" s="24">
        <f t="shared" si="3"/>
        <v>1.1829143835616437E-2</v>
      </c>
      <c r="K7" s="22">
        <f t="shared" si="4"/>
        <v>3.9430479452054794E-2</v>
      </c>
      <c r="L7" s="22">
        <f t="shared" si="5"/>
        <v>1.1829143835616437E-2</v>
      </c>
      <c r="M7" s="223">
        <f t="shared" si="6"/>
        <v>1.1829143835616437E-2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1522.4323399352331</v>
      </c>
      <c r="S7" s="221">
        <f>IF($B$81=0,0,(SUMIF($N$6:$N$28,$U7,L$6:L$28)+SUMIF($N$91:$N$118,$U7,L$91:L$118))*$I$83*Poor!$B$81/$B$81)</f>
        <v>399.78984834218278</v>
      </c>
      <c r="T7" s="221">
        <f>IF($B$81=0,0,(SUMIF($N$6:$N$28,$U7,M$6:M$28)+SUMIF($N$91:$N$118,$U7,M$91:M$118))*$I$83*Poor!$B$81/$B$81)</f>
        <v>399.78984834218278</v>
      </c>
      <c r="U7" s="222">
        <v>1</v>
      </c>
      <c r="V7" s="56"/>
      <c r="W7" s="115"/>
      <c r="X7" s="124">
        <v>4</v>
      </c>
      <c r="Y7" s="183">
        <f t="shared" ref="Y7:Y29" si="9">M7*4</f>
        <v>4.731657534246575E-2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4.731657534246575E-2</v>
      </c>
      <c r="AH7" s="123">
        <f t="shared" ref="AH7:AH30" si="12">SUM(Z7,AB7,AD7,AF7)</f>
        <v>1</v>
      </c>
      <c r="AI7" s="183">
        <f t="shared" ref="AI7:AI30" si="13">SUM(AA7,AC7,AE7,AG7)/4</f>
        <v>1.1829143835616437E-2</v>
      </c>
      <c r="AJ7" s="120">
        <f t="shared" ref="AJ7:AJ31" si="14">(AA7+AC7)/2</f>
        <v>0</v>
      </c>
      <c r="AK7" s="119">
        <f t="shared" ref="AK7:AK31" si="15">(AE7+AG7)/2</f>
        <v>2.3658287671232875E-2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Beans: kg produced</v>
      </c>
      <c r="B8" s="215">
        <f>IF([1]Summ!E1046="",0,[1]Summ!E1046)</f>
        <v>2.9458804483188047E-2</v>
      </c>
      <c r="C8" s="215">
        <f>IF([1]Summ!F1046="",0,[1]Summ!F1046)</f>
        <v>0</v>
      </c>
      <c r="D8" s="24">
        <f t="shared" si="0"/>
        <v>2.9458804483188047E-2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5.8917608966376099E-3</v>
      </c>
      <c r="J8" s="24">
        <f t="shared" si="3"/>
        <v>5.8917608966376099E-3</v>
      </c>
      <c r="K8" s="22">
        <f t="shared" si="4"/>
        <v>2.9458804483188047E-2</v>
      </c>
      <c r="L8" s="22">
        <f t="shared" si="5"/>
        <v>5.8917608966376099E-3</v>
      </c>
      <c r="M8" s="223">
        <f t="shared" si="6"/>
        <v>5.8917608966376099E-3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184"/>
      <c r="W8" s="115"/>
      <c r="X8" s="124">
        <v>1</v>
      </c>
      <c r="Y8" s="183">
        <f t="shared" si="9"/>
        <v>2.3567043586550439E-2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2.3567043586550439E-2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5.8917608966376099E-3</v>
      </c>
      <c r="AJ8" s="120">
        <f t="shared" si="14"/>
        <v>1.178352179327522E-2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Other root crops: no. local meas( Potatoes)</v>
      </c>
      <c r="B9" s="215">
        <f>IF([1]Summ!E1047="",0,[1]Summ!E1047)</f>
        <v>4.0732669157326686E-2</v>
      </c>
      <c r="C9" s="215">
        <f>IF([1]Summ!F1047="",0,[1]Summ!F1047)</f>
        <v>0</v>
      </c>
      <c r="D9" s="24">
        <f t="shared" si="0"/>
        <v>4.0732669157326686E-2</v>
      </c>
      <c r="E9" s="26">
        <v>0.2</v>
      </c>
      <c r="F9" s="28">
        <v>8800</v>
      </c>
      <c r="H9" s="24">
        <f t="shared" si="1"/>
        <v>0.2</v>
      </c>
      <c r="I9" s="22">
        <f t="shared" si="2"/>
        <v>8.1465338314653368E-3</v>
      </c>
      <c r="J9" s="24">
        <f t="shared" si="3"/>
        <v>8.1465338314653368E-3</v>
      </c>
      <c r="K9" s="22">
        <f t="shared" si="4"/>
        <v>4.0732669157326686E-2</v>
      </c>
      <c r="L9" s="22">
        <f t="shared" si="5"/>
        <v>8.1465338314653368E-3</v>
      </c>
      <c r="M9" s="223">
        <f t="shared" si="6"/>
        <v>8.1465338314653368E-3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24">
        <v>1</v>
      </c>
      <c r="Y9" s="183">
        <f t="shared" si="9"/>
        <v>3.2586135325861347E-2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3.2586135325861347E-2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8.1465338314653368E-3</v>
      </c>
      <c r="AJ9" s="120">
        <f t="shared" si="14"/>
        <v>1.6293067662930674E-2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Labour: Planting</v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0.5</v>
      </c>
      <c r="H10" s="24">
        <f t="shared" si="1"/>
        <v>0.5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Labour: Weeding</v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0.5</v>
      </c>
      <c r="H11" s="24">
        <f t="shared" si="1"/>
        <v>0.5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59.307014873631459</v>
      </c>
      <c r="S12" s="221">
        <f>IF($B$81=0,0,(SUMIF($N$6:$N$28,$U12,L$6:L$28)+SUMIF($N$91:$N$118,$U12,L$91:L$118))*$I$83*Poor!$B$81/$B$81)</f>
        <v>22.200000000000003</v>
      </c>
      <c r="T12" s="221">
        <f>IF($B$81=0,0,(SUMIF($N$6:$N$28,$U12,M$6:M$28)+SUMIF($N$91:$N$118,$U12,M$91:M$118))*$I$83*Poor!$B$81/$B$81)</f>
        <v>22.200000000000003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29979.696018620703</v>
      </c>
      <c r="S17" s="221">
        <f>IF($B$81=0,0,(SUMIF($N$6:$N$28,$U17,L$6:L$28)+SUMIF($N$91:$N$118,$U17,L$91:L$118))*$I$83*Poor!$B$81/$B$81)</f>
        <v>23859.600000000002</v>
      </c>
      <c r="T17" s="221">
        <f>IF($B$81=0,0,(SUMIF($N$6:$N$28,$U17,M$6:M$28)+SUMIF($N$91:$N$118,$U17,M$91:M$118))*$I$83*Poor!$B$81/$B$81)</f>
        <v>23859.600000000002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1653.3362170379899</v>
      </c>
      <c r="S18" s="221">
        <f>IF($B$81=0,0,(SUMIF($N$6:$N$28,$U18,L$6:L$28)+SUMIF($N$91:$N$118,$U18,L$91:L$118))*$I$83*Poor!$B$81/$B$81)</f>
        <v>1839.9204639959601</v>
      </c>
      <c r="T18" s="221">
        <f>IF($B$81=0,0,(SUMIF($N$6:$N$28,$U18,M$6:M$28)+SUMIF($N$91:$N$118,$U18,M$91:M$118))*$I$83*Poor!$B$81/$B$81)</f>
        <v>1839.9204639959601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33214.771590467557</v>
      </c>
      <c r="S23" s="179">
        <f>SUM(S7:S22)</f>
        <v>26121.510312338145</v>
      </c>
      <c r="T23" s="179">
        <f>SUM(T7:T22)</f>
        <v>26121.510312338145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32561.88338029632</v>
      </c>
      <c r="S24" s="41">
        <f>IF($B$81=0,0,(SUM(($B$70*$H$70))+((1-$D$29)*$I$83))*Poor!$B$81/$B$81)</f>
        <v>32561.88338029632</v>
      </c>
      <c r="T24" s="41">
        <f>IF($B$81=0,0,(SUM(($B$70*$H$70))+((1-$D$29)*$I$83))*Poor!$B$81/$B$81)</f>
        <v>32561.88338029632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46349.003380296323</v>
      </c>
      <c r="S25" s="41">
        <f>IF($B$81=0,0,(SUM(($B$70*$H$70),($B$71*$H$71))+((1-$D$29)*$I$83))*Poor!$B$81/$B$81)</f>
        <v>46349.003380296323</v>
      </c>
      <c r="T25" s="41">
        <f>IF($B$81=0,0,(SUM(($B$70*$H$70),($B$71*$H$71))+((1-$D$29)*$I$83))*Poor!$B$81/$B$81)</f>
        <v>46349.003380296323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70902.443380296332</v>
      </c>
      <c r="S26" s="41">
        <f>IF($B$81=0,0,(SUM(($B$70*$H$70),($B$71*$H$71),($B$72*$H$72))+((1-$D$29)*$I$83))*Poor!$B$81/$B$81)</f>
        <v>70902.443380296332</v>
      </c>
      <c r="T26" s="41">
        <f>IF($B$81=0,0,(SUM(($B$70*$H$70),($B$71*$H$71),($B$72*$H$72))+((1-$D$29)*$I$83))*Poor!$B$81/$B$81)</f>
        <v>70902.443380296332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0.25457099626400997</v>
      </c>
      <c r="C29" s="215">
        <f>IF([1]Summ!F1067="",0,[1]Summ!F1067)</f>
        <v>-2.9934222322012927E-2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0.25457099626400997</v>
      </c>
      <c r="L29" s="22">
        <f t="shared" si="5"/>
        <v>0.25457099626400997</v>
      </c>
      <c r="M29" s="223">
        <f t="shared" si="6"/>
        <v>0.22463677394199705</v>
      </c>
      <c r="N29" s="228"/>
      <c r="P29" s="22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0.79108621419676206</v>
      </c>
      <c r="C30" s="103"/>
      <c r="D30" s="24">
        <f>(D119-B124)</f>
        <v>0.59370453175631854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0.21373935166787894</v>
      </c>
      <c r="J30" s="230">
        <f>IF(I$32&lt;=1,I30,1-SUM(J6:J29))</f>
        <v>0.21373935166787894</v>
      </c>
      <c r="K30" s="22">
        <f t="shared" si="4"/>
        <v>0.79108621419676206</v>
      </c>
      <c r="L30" s="22">
        <f>IF(L124=L119,0,IF(K30="",0,(L119-L124)/(B119-B124)*K30))</f>
        <v>0.28479865908319002</v>
      </c>
      <c r="M30" s="175">
        <f t="shared" si="6"/>
        <v>0.21373935166787894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6440.3730679581749</v>
      </c>
      <c r="T30" s="233">
        <f t="shared" si="50"/>
        <v>6440.3730679581749</v>
      </c>
      <c r="V30" s="56"/>
      <c r="W30" s="110"/>
      <c r="X30" s="118"/>
      <c r="Y30" s="183">
        <f>M30*4</f>
        <v>0.85495740667151576</v>
      </c>
      <c r="Z30" s="122">
        <f>IF($Y30=0,0,AA30/($Y$30))</f>
        <v>0.25</v>
      </c>
      <c r="AA30" s="187">
        <f>IF(AA79*4/$I$83+SUM(AA6:AA29)&lt;1,AA79*4/$I$83,1-SUM(AA6:AA29))</f>
        <v>0.21373935166787894</v>
      </c>
      <c r="AB30" s="122">
        <f>IF($Y30=0,0,AC30/($Y$30))</f>
        <v>0.25</v>
      </c>
      <c r="AC30" s="187">
        <f>IF(AC79*4/$I$83+SUM(AC6:AC29)&lt;1,AC79*4/$I$83,1-SUM(AC6:AC29))</f>
        <v>0.21373935166787894</v>
      </c>
      <c r="AD30" s="122">
        <f>IF($Y30=0,0,AE30/($Y$30))</f>
        <v>0.25</v>
      </c>
      <c r="AE30" s="187">
        <f>IF(AE79*4/$I$83+SUM(AE6:AE29)&lt;1,AE79*4/$I$83,1-SUM(AE6:AE29))</f>
        <v>0.21373935166787894</v>
      </c>
      <c r="AF30" s="122">
        <f>IF($Y30=0,0,AG30/($Y$30))</f>
        <v>0.25</v>
      </c>
      <c r="AG30" s="187">
        <f>IF(AG79*4/$I$83+SUM(AG6:AG29)&lt;1,AG79*4/$I$83,1-SUM(AG6:AG29))</f>
        <v>0.21373935166787894</v>
      </c>
      <c r="AH30" s="123">
        <f t="shared" si="12"/>
        <v>1</v>
      </c>
      <c r="AI30" s="183">
        <f t="shared" si="13"/>
        <v>0.21373935166787894</v>
      </c>
      <c r="AJ30" s="120">
        <f t="shared" si="14"/>
        <v>0.21373935166787894</v>
      </c>
      <c r="AK30" s="119">
        <f t="shared" si="15"/>
        <v>0.21373935166787894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0.41670881677878557</v>
      </c>
      <c r="K31" s="22" t="str">
        <f t="shared" si="4"/>
        <v/>
      </c>
      <c r="L31" s="22">
        <f>(1-SUM(L6:L30))</f>
        <v>0.31571528704146157</v>
      </c>
      <c r="M31" s="178">
        <f t="shared" si="6"/>
        <v>0.41670881677878557</v>
      </c>
      <c r="N31" s="167">
        <f>M31*I83</f>
        <v>6440.3730679581786</v>
      </c>
      <c r="P31" s="22"/>
      <c r="Q31" s="237" t="s">
        <v>142</v>
      </c>
      <c r="R31" s="233">
        <f t="shared" si="50"/>
        <v>13134.231789828766</v>
      </c>
      <c r="S31" s="233">
        <f t="shared" si="50"/>
        <v>20227.493067958178</v>
      </c>
      <c r="T31" s="233">
        <f>IF(T25&gt;T$23,T25-T$23,0)</f>
        <v>20227.493067958178</v>
      </c>
      <c r="V31" s="56"/>
      <c r="W31" s="129" t="s">
        <v>84</v>
      </c>
      <c r="X31" s="130"/>
      <c r="Y31" s="121">
        <f>M31*4</f>
        <v>1.6668352671151423</v>
      </c>
      <c r="Z31" s="131"/>
      <c r="AA31" s="132">
        <f>1-AA32+IF($Y32&lt;0,$Y32/4,0)</f>
        <v>0.38642307643009322</v>
      </c>
      <c r="AB31" s="131"/>
      <c r="AC31" s="133">
        <f>1-AC32+IF($Y32&lt;0,$Y32/4,0)</f>
        <v>0.442576255342505</v>
      </c>
      <c r="AD31" s="134"/>
      <c r="AE31" s="133">
        <f>1-AE32+IF($Y32&lt;0,$Y32/4,0)</f>
        <v>0.442576255342505</v>
      </c>
      <c r="AF31" s="134"/>
      <c r="AG31" s="133">
        <f>1-AG32+IF($Y32&lt;0,$Y32/4,0)</f>
        <v>0.39525968000003919</v>
      </c>
      <c r="AH31" s="123"/>
      <c r="AI31" s="182">
        <f>SUM(AA31,AC31,AE31,AG31)/4</f>
        <v>0.41670881677878557</v>
      </c>
      <c r="AJ31" s="135">
        <f t="shared" si="14"/>
        <v>0.41449966588629911</v>
      </c>
      <c r="AK31" s="136">
        <f t="shared" si="15"/>
        <v>0.4189179676712721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1.2743267826009606</v>
      </c>
      <c r="C32" s="29">
        <f>SUM(C6:C31)</f>
        <v>-2.9934222322012927E-2</v>
      </c>
      <c r="D32" s="24">
        <f>SUM(D6:D30)</f>
        <v>1.0470108778385041</v>
      </c>
      <c r="E32" s="2"/>
      <c r="F32" s="2"/>
      <c r="H32" s="17"/>
      <c r="I32" s="22">
        <f>SUM(I6:I30)</f>
        <v>0.58329118322121443</v>
      </c>
      <c r="J32" s="17"/>
      <c r="L32" s="22">
        <f>SUM(L6:L30)</f>
        <v>0.68428471295853843</v>
      </c>
      <c r="M32" s="23"/>
      <c r="N32" s="56"/>
      <c r="O32" s="2"/>
      <c r="P32" s="22"/>
      <c r="Q32" s="233" t="s">
        <v>143</v>
      </c>
      <c r="R32" s="233">
        <f t="shared" si="50"/>
        <v>37687.671789828775</v>
      </c>
      <c r="S32" s="233">
        <f t="shared" si="50"/>
        <v>44780.933067958191</v>
      </c>
      <c r="T32" s="233">
        <f t="shared" si="50"/>
        <v>44780.933067958191</v>
      </c>
      <c r="V32" s="56"/>
      <c r="W32" s="110"/>
      <c r="X32" s="118"/>
      <c r="Y32" s="115">
        <f>SUM(Y6:Y31)</f>
        <v>4</v>
      </c>
      <c r="Z32" s="137"/>
      <c r="AA32" s="138">
        <f>SUM(AA6:AA30)</f>
        <v>0.61357692356990678</v>
      </c>
      <c r="AB32" s="137"/>
      <c r="AC32" s="139">
        <f>SUM(AC6:AC30)</f>
        <v>0.557423744657495</v>
      </c>
      <c r="AD32" s="137"/>
      <c r="AE32" s="139">
        <f>SUM(AE6:AE30)</f>
        <v>0.557423744657495</v>
      </c>
      <c r="AF32" s="137"/>
      <c r="AG32" s="139">
        <f>SUM(AG6:AG30)</f>
        <v>0.60474031999996081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-3.3717875899146277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13787.119999999995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E7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E8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root crops: no. local meas( Potatoes)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E9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40</v>
      </c>
      <c r="C44" s="216">
        <f>IF([1]Summ!F1079="",0,[1]Summ!F1079)</f>
        <v>0</v>
      </c>
      <c r="D44" s="38">
        <f t="shared" si="58"/>
        <v>40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22.200000000000003</v>
      </c>
      <c r="J44" s="38">
        <f t="shared" si="53"/>
        <v>22.200000000000003</v>
      </c>
      <c r="K44" s="40">
        <f t="shared" si="54"/>
        <v>1.9743336623889436E-3</v>
      </c>
      <c r="L44" s="22">
        <f t="shared" si="55"/>
        <v>1.0957551826258638E-3</v>
      </c>
      <c r="M44" s="24">
        <f t="shared" si="56"/>
        <v>1.095755182625864E-3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5.5500000000000007</v>
      </c>
      <c r="AB44" s="116">
        <v>0.25</v>
      </c>
      <c r="AC44" s="147">
        <f t="shared" si="65"/>
        <v>5.5500000000000007</v>
      </c>
      <c r="AD44" s="116">
        <v>0.25</v>
      </c>
      <c r="AE44" s="147">
        <f t="shared" si="66"/>
        <v>5.5500000000000007</v>
      </c>
      <c r="AF44" s="122">
        <f t="shared" si="57"/>
        <v>0.25</v>
      </c>
      <c r="AG44" s="147">
        <f t="shared" si="60"/>
        <v>5.5500000000000007</v>
      </c>
      <c r="AH44" s="123">
        <f t="shared" si="61"/>
        <v>1</v>
      </c>
      <c r="AI44" s="112">
        <f t="shared" si="61"/>
        <v>22.200000000000003</v>
      </c>
      <c r="AJ44" s="148">
        <f t="shared" si="62"/>
        <v>11.100000000000001</v>
      </c>
      <c r="AK44" s="147">
        <f t="shared" si="63"/>
        <v>11.100000000000001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0.6</v>
      </c>
      <c r="F45" s="26">
        <v>1.18</v>
      </c>
      <c r="G45" s="22">
        <f t="shared" si="59"/>
        <v>1.65</v>
      </c>
      <c r="H45" s="24">
        <f t="shared" si="51"/>
        <v>0.70799999999999996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Self-employment -- see Data2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0.8</v>
      </c>
      <c r="F46" s="26">
        <v>1</v>
      </c>
      <c r="G46" s="22">
        <f t="shared" si="59"/>
        <v>1.65</v>
      </c>
      <c r="H46" s="24">
        <f t="shared" si="51"/>
        <v>0.8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0.8</v>
      </c>
      <c r="F47" s="26">
        <v>1.18</v>
      </c>
      <c r="G47" s="22">
        <f t="shared" si="59"/>
        <v>1.65</v>
      </c>
      <c r="H47" s="24">
        <f t="shared" si="51"/>
        <v>0.94399999999999995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6">
        <f>IF([1]Summ!E1083="",0,[1]Summ!E1083)</f>
        <v>20220</v>
      </c>
      <c r="C48" s="216">
        <f>IF([1]Summ!F1083="",0,[1]Summ!F1083)</f>
        <v>0</v>
      </c>
      <c r="D48" s="38">
        <f>SUM(B48,C48)</f>
        <v>20220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23859.599999999999</v>
      </c>
      <c r="J48" s="38">
        <f t="shared" si="53"/>
        <v>23859.600000000002</v>
      </c>
      <c r="K48" s="40">
        <f t="shared" si="54"/>
        <v>0.99802566633761103</v>
      </c>
      <c r="L48" s="22">
        <f t="shared" si="55"/>
        <v>1.177670286278381</v>
      </c>
      <c r="M48" s="24">
        <f t="shared" si="56"/>
        <v>1.1776702862783812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5964.9000000000005</v>
      </c>
      <c r="AB48" s="116">
        <v>0.25</v>
      </c>
      <c r="AC48" s="147">
        <f t="shared" si="65"/>
        <v>5964.9000000000005</v>
      </c>
      <c r="AD48" s="116">
        <v>0.25</v>
      </c>
      <c r="AE48" s="147">
        <f t="shared" si="66"/>
        <v>5964.9000000000005</v>
      </c>
      <c r="AF48" s="122">
        <f t="shared" si="57"/>
        <v>0.25</v>
      </c>
      <c r="AG48" s="147">
        <f t="shared" si="60"/>
        <v>5964.9000000000005</v>
      </c>
      <c r="AH48" s="123">
        <f t="shared" si="61"/>
        <v>1</v>
      </c>
      <c r="AI48" s="112">
        <f t="shared" si="61"/>
        <v>23859.600000000002</v>
      </c>
      <c r="AJ48" s="148">
        <f t="shared" si="62"/>
        <v>11929.800000000001</v>
      </c>
      <c r="AK48" s="147">
        <f t="shared" si="63"/>
        <v>11929.800000000001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20260</v>
      </c>
      <c r="C65" s="41">
        <f>SUM(C37:C64)</f>
        <v>0</v>
      </c>
      <c r="D65" s="42">
        <f>SUM(D37:D64)</f>
        <v>20260</v>
      </c>
      <c r="E65" s="32"/>
      <c r="F65" s="32"/>
      <c r="G65" s="32"/>
      <c r="H65" s="31"/>
      <c r="I65" s="39">
        <f>SUM(I37:I64)</f>
        <v>23881.8</v>
      </c>
      <c r="J65" s="39">
        <f>SUM(J37:J64)</f>
        <v>23881.800000000003</v>
      </c>
      <c r="K65" s="40">
        <f>SUM(K37:K64)</f>
        <v>1</v>
      </c>
      <c r="L65" s="22">
        <f>SUM(L37:L64)</f>
        <v>1.1787660414610068</v>
      </c>
      <c r="M65" s="24">
        <f>SUM(M37:M64)</f>
        <v>1.1787660414610071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5970.4500000000007</v>
      </c>
      <c r="AB65" s="137"/>
      <c r="AC65" s="153">
        <f>SUM(AC37:AC64)</f>
        <v>5970.4500000000007</v>
      </c>
      <c r="AD65" s="137"/>
      <c r="AE65" s="153">
        <f>SUM(AE37:AE64)</f>
        <v>5970.4500000000007</v>
      </c>
      <c r="AF65" s="137"/>
      <c r="AG65" s="153">
        <f>SUM(AG37:AG64)</f>
        <v>5970.4500000000007</v>
      </c>
      <c r="AH65" s="137"/>
      <c r="AI65" s="153">
        <f>SUM(AI37:AI64)</f>
        <v>23881.800000000003</v>
      </c>
      <c r="AJ65" s="153">
        <f>SUM(AJ37:AJ64)</f>
        <v>11940.900000000001</v>
      </c>
      <c r="AK65" s="153">
        <f>SUM(AK37:AK64)</f>
        <v>11940.900000000001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14698.848128858815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20578.387380402342</v>
      </c>
      <c r="J70" s="51">
        <f t="shared" ref="J70:J77" si="75">J124*I$83</f>
        <v>20578.387380402342</v>
      </c>
      <c r="K70" s="40">
        <f>B70/B$76</f>
        <v>0.72551076647871748</v>
      </c>
      <c r="L70" s="22">
        <f t="shared" ref="L70:L75" si="76">(L124*G$37*F$9/F$7)/B$130</f>
        <v>1.0157150730702043</v>
      </c>
      <c r="M70" s="24">
        <f>J70/B$76</f>
        <v>1.0157150730702045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5144.5968451005856</v>
      </c>
      <c r="AB70" s="116">
        <v>0.25</v>
      </c>
      <c r="AC70" s="147">
        <f>$J70*AB70</f>
        <v>5144.5968451005856</v>
      </c>
      <c r="AD70" s="116">
        <v>0.25</v>
      </c>
      <c r="AE70" s="147">
        <f>$J70*AD70</f>
        <v>5144.5968451005856</v>
      </c>
      <c r="AF70" s="122">
        <f>1-SUM(Z70,AB70,AD70)</f>
        <v>0.25</v>
      </c>
      <c r="AG70" s="147">
        <f>$J70*AF70</f>
        <v>5144.5968451005856</v>
      </c>
      <c r="AH70" s="155">
        <f>SUM(Z70,AB70,AD70,AF70)</f>
        <v>1</v>
      </c>
      <c r="AI70" s="147">
        <f>SUM(AA70,AC70,AE70,AG70)</f>
        <v>20578.387380402342</v>
      </c>
      <c r="AJ70" s="148">
        <f>(AA70+AC70)</f>
        <v>10289.193690201171</v>
      </c>
      <c r="AK70" s="147">
        <f>(AE70+AG70)</f>
        <v>10289.193690201171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3303.4126195976605</v>
      </c>
      <c r="J71" s="51">
        <f t="shared" si="75"/>
        <v>3303.4126195976605</v>
      </c>
      <c r="K71" s="40">
        <f t="shared" ref="K71:K72" si="78">B71/B$76</f>
        <v>0.57670286278381044</v>
      </c>
      <c r="L71" s="22">
        <f t="shared" si="76"/>
        <v>0.16305096839080258</v>
      </c>
      <c r="M71" s="24">
        <f t="shared" ref="M71:M72" si="79">J71/B$76</f>
        <v>0.1630509683908026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1.0270483711747285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325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1.6041461006910167E-2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34.515000000000001</v>
      </c>
      <c r="AB73" s="116">
        <v>0.09</v>
      </c>
      <c r="AC73" s="147">
        <f>$H$73*$B$73*AB73</f>
        <v>34.515000000000001</v>
      </c>
      <c r="AD73" s="116">
        <v>0.23</v>
      </c>
      <c r="AE73" s="147">
        <f>$H$73*$B$73*AD73</f>
        <v>88.204999999999998</v>
      </c>
      <c r="AF73" s="122">
        <f>1-SUM(Z73,AB73,AD73)</f>
        <v>0.59</v>
      </c>
      <c r="AG73" s="147">
        <f>$H$73*$B$73*AF73</f>
        <v>226.26499999999999</v>
      </c>
      <c r="AH73" s="155">
        <f>SUM(Z73,AB73,AD73,AF73)</f>
        <v>1</v>
      </c>
      <c r="AI73" s="147">
        <f>SUM(AA73,AC73,AE73,AG73)</f>
        <v>383.5</v>
      </c>
      <c r="AJ73" s="148">
        <f>(AA73+AC73)</f>
        <v>69.03</v>
      </c>
      <c r="AK73" s="147">
        <f>(AE73+AG73)</f>
        <v>314.46999999999997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7410</v>
      </c>
      <c r="C74" s="46"/>
      <c r="D74" s="38"/>
      <c r="E74" s="32"/>
      <c r="F74" s="32"/>
      <c r="G74" s="32"/>
      <c r="H74" s="31"/>
      <c r="I74" s="39">
        <f>I128*I$83</f>
        <v>3303.4126195976605</v>
      </c>
      <c r="J74" s="51">
        <f t="shared" si="75"/>
        <v>3303.4126195976605</v>
      </c>
      <c r="K74" s="40">
        <f>B74/B$76</f>
        <v>0.36574531095755181</v>
      </c>
      <c r="L74" s="22">
        <f t="shared" si="76"/>
        <v>0.21725852912697285</v>
      </c>
      <c r="M74" s="24">
        <f>J74/B$76</f>
        <v>0.1630509683908026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825.85315489941513</v>
      </c>
      <c r="AB74" s="156"/>
      <c r="AC74" s="147">
        <f>AC30*$I$83/4</f>
        <v>825.85315489941513</v>
      </c>
      <c r="AD74" s="156"/>
      <c r="AE74" s="147">
        <f>AE30*$I$83/4</f>
        <v>825.85315489941513</v>
      </c>
      <c r="AF74" s="156"/>
      <c r="AG74" s="147">
        <f>AG30*$I$83/4</f>
        <v>825.85315489941513</v>
      </c>
      <c r="AH74" s="155"/>
      <c r="AI74" s="147">
        <f>SUM(AA74,AC74,AE74,AG74)</f>
        <v>3303.4126195976605</v>
      </c>
      <c r="AJ74" s="148">
        <f>(AA74+AC74)</f>
        <v>1651.7063097988303</v>
      </c>
      <c r="AK74" s="147">
        <f>(AE74+AG74)</f>
        <v>1651.7063097988303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20260</v>
      </c>
      <c r="C76" s="46"/>
      <c r="D76" s="38"/>
      <c r="E76" s="32"/>
      <c r="F76" s="32"/>
      <c r="G76" s="32"/>
      <c r="H76" s="31"/>
      <c r="I76" s="39">
        <f>I130*I$83</f>
        <v>23881.800000000003</v>
      </c>
      <c r="J76" s="51">
        <f t="shared" si="75"/>
        <v>23881.800000000003</v>
      </c>
      <c r="K76" s="40">
        <f>SUM(K70:K75)</f>
        <v>2.711048772401718</v>
      </c>
      <c r="L76" s="22">
        <f>SUM(L70:L75)</f>
        <v>1.3960245705879797</v>
      </c>
      <c r="M76" s="24">
        <f>SUM(M70:M75)</f>
        <v>1.3418170098518096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5970.4500000000007</v>
      </c>
      <c r="AB76" s="137"/>
      <c r="AC76" s="153">
        <f>AC65</f>
        <v>5970.4500000000007</v>
      </c>
      <c r="AD76" s="137"/>
      <c r="AE76" s="153">
        <f>AE65</f>
        <v>5970.4500000000007</v>
      </c>
      <c r="AF76" s="137"/>
      <c r="AG76" s="153">
        <f>AG65</f>
        <v>5970.4500000000007</v>
      </c>
      <c r="AH76" s="137"/>
      <c r="AI76" s="153">
        <f>SUM(AA76,AC76,AE76,AG76)</f>
        <v>23881.800000000003</v>
      </c>
      <c r="AJ76" s="154">
        <f>SUM(AA76,AC76)</f>
        <v>11940.900000000001</v>
      </c>
      <c r="AK76" s="154">
        <f>SUM(AE76,AG76)</f>
        <v>11940.900000000001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13787.119999999995</v>
      </c>
      <c r="J77" s="100">
        <f t="shared" si="75"/>
        <v>13787.119999999995</v>
      </c>
      <c r="K77" s="40"/>
      <c r="L77" s="22">
        <f>-(L131*G$37*F$9/F$7)/B$130</f>
        <v>-0.68050937808489609</v>
      </c>
      <c r="M77" s="24">
        <f>-J77/B$76</f>
        <v>-0.68050937808489609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1493.0742247764076</v>
      </c>
      <c r="AB77" s="112"/>
      <c r="AC77" s="111">
        <f>AC31*$I$83/4</f>
        <v>1710.0407290750907</v>
      </c>
      <c r="AD77" s="112"/>
      <c r="AE77" s="111">
        <f>AE31*$I$83/4</f>
        <v>1710.0407290750907</v>
      </c>
      <c r="AF77" s="112"/>
      <c r="AG77" s="111">
        <f>AG31*$I$83/4</f>
        <v>1527.2173850315905</v>
      </c>
      <c r="AH77" s="110"/>
      <c r="AI77" s="154">
        <f>SUM(AA77,AC77,AE77,AG77)</f>
        <v>6440.3730679581795</v>
      </c>
      <c r="AJ77" s="153">
        <f>SUM(AA77,AC77)</f>
        <v>3203.1149538514983</v>
      </c>
      <c r="AK77" s="160">
        <f>SUM(AE77,AG77)</f>
        <v>3237.2581141066812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825.85315489941513</v>
      </c>
      <c r="AB79" s="112"/>
      <c r="AC79" s="112">
        <f>AA79-AA74+AC65-AC70</f>
        <v>825.85315489941513</v>
      </c>
      <c r="AD79" s="112"/>
      <c r="AE79" s="112">
        <f>AC79-AC74+AE65-AE70</f>
        <v>825.85315489941513</v>
      </c>
      <c r="AF79" s="112"/>
      <c r="AG79" s="112">
        <f>AE79-AE74+AG65-AG70</f>
        <v>825.85315489941513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0.64070047735963653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6.6756756756756754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9366.8678167067083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3863.8329743915169</v>
      </c>
      <c r="AB83" s="112"/>
      <c r="AC83" s="165">
        <f>$I$83*AB82/4</f>
        <v>3863.8329743915169</v>
      </c>
      <c r="AD83" s="112"/>
      <c r="AE83" s="165">
        <f>$I$83*AD82/4</f>
        <v>3863.8329743915169</v>
      </c>
      <c r="AF83" s="112"/>
      <c r="AG83" s="165">
        <f>$I$83*AF82/4</f>
        <v>3863.8329743915169</v>
      </c>
      <c r="AH83" s="165">
        <f>SUM(AA83,AC83,AE83,AG83)</f>
        <v>15455.331897566068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21961.572977279411</v>
      </c>
      <c r="C84" s="46"/>
      <c r="D84" s="234"/>
      <c r="E84" s="64"/>
      <c r="F84" s="64"/>
      <c r="G84" s="64"/>
      <c r="H84" s="235">
        <f>IF(B84=0,0,I84/B84)</f>
        <v>1.4826753718407866</v>
      </c>
      <c r="I84" s="233">
        <f>(B70*H70)+((1-(D29*H29))*I83)</f>
        <v>32561.88338029632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0.3575757575757576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6">
        <f t="shared" si="80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0.3575757575757576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6">
        <f t="shared" ref="M92:M118" si="92">(J92)</f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0.3575757575757576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0.7151515151515152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0.25454545454545457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6">
        <f t="shared" si="9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root crops: no. local meas( Potatoes)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6">
        <f t="shared" si="92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4.2703709268381218E-3</v>
      </c>
      <c r="C98" s="60">
        <f t="shared" si="81"/>
        <v>0</v>
      </c>
      <c r="D98" s="24">
        <f t="shared" si="86"/>
        <v>4.2703709268381218E-3</v>
      </c>
      <c r="H98" s="24">
        <f t="shared" si="87"/>
        <v>0.33636363636363642</v>
      </c>
      <c r="I98" s="22">
        <f t="shared" si="88"/>
        <v>1.4363974935728231E-3</v>
      </c>
      <c r="J98" s="24">
        <f t="shared" si="89"/>
        <v>1.4363974935728231E-3</v>
      </c>
      <c r="K98" s="22">
        <f t="shared" si="90"/>
        <v>4.2703709268381218E-3</v>
      </c>
      <c r="L98" s="22">
        <f t="shared" si="91"/>
        <v>1.4363974935728231E-3</v>
      </c>
      <c r="M98" s="226">
        <f t="shared" si="92"/>
        <v>1.4363974935728231E-3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Formal Employment (conservancies, etc.)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0.42909090909090908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Self-employment -- see Data2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0.48484848484848486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Small business -- see Data2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0.57212121212121214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Social development -- see Data2</v>
      </c>
      <c r="B102" s="60">
        <f t="shared" si="81"/>
        <v>2.1586725035166707</v>
      </c>
      <c r="C102" s="60">
        <f t="shared" si="81"/>
        <v>0</v>
      </c>
      <c r="D102" s="24">
        <f t="shared" si="86"/>
        <v>2.1586725035166707</v>
      </c>
      <c r="H102" s="24">
        <f t="shared" si="87"/>
        <v>0.7151515151515152</v>
      </c>
      <c r="I102" s="22">
        <f t="shared" si="88"/>
        <v>1.5437779116058616</v>
      </c>
      <c r="J102" s="24">
        <f t="shared" si="89"/>
        <v>1.5437779116058616</v>
      </c>
      <c r="K102" s="22">
        <f t="shared" si="90"/>
        <v>2.1586725035166707</v>
      </c>
      <c r="L102" s="22">
        <f t="shared" si="91"/>
        <v>1.5437779116058616</v>
      </c>
      <c r="M102" s="226">
        <f t="shared" si="92"/>
        <v>1.5437779116058616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Public works -- see Data2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0.7151515151515152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6">
        <f t="shared" si="92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6">
        <f t="shared" si="92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2.1629428744435089</v>
      </c>
      <c r="C119" s="29">
        <f>SUM(C91:C118)</f>
        <v>0</v>
      </c>
      <c r="D119" s="24">
        <f>SUM(D91:D118)</f>
        <v>2.1629428744435089</v>
      </c>
      <c r="E119" s="22"/>
      <c r="F119" s="2"/>
      <c r="G119" s="2"/>
      <c r="H119" s="31"/>
      <c r="I119" s="22">
        <f>SUM(I91:I118)</f>
        <v>1.5452143090994344</v>
      </c>
      <c r="J119" s="24">
        <f>SUM(J91:J118)</f>
        <v>1.5452143090994344</v>
      </c>
      <c r="K119" s="22">
        <f>SUM(K91:K118)</f>
        <v>2.1629428744435089</v>
      </c>
      <c r="L119" s="22">
        <f>SUM(L91:L118)</f>
        <v>1.5452143090994344</v>
      </c>
      <c r="M119" s="57">
        <f t="shared" si="80"/>
        <v>1.5452143090994344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1.5692383426871903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1.3314749574315554</v>
      </c>
      <c r="J124" s="236">
        <f>IF(SUMPRODUCT($B$124:$B124,$H$124:$H124)&lt;J$119,($B124*$H124),J$119)</f>
        <v>1.3314749574315554</v>
      </c>
      <c r="K124" s="29">
        <f>(B124)</f>
        <v>1.5692383426871903</v>
      </c>
      <c r="L124" s="29">
        <f>IF(SUMPRODUCT($B$124:$B124,$H$124:$H124)&lt;L$119,($B124*$H124),L$119)</f>
        <v>1.3314749574315554</v>
      </c>
      <c r="M124" s="239">
        <f t="shared" si="93"/>
        <v>1.3314749574315554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1.2473753477294154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0.21373935166787894</v>
      </c>
      <c r="J125" s="236">
        <f>IF(SUMPRODUCT($B$124:$B125,$H$124:$H125)&lt;J$119,($B125*$H125),IF(SUMPRODUCT($B$124:$B124,$H$124:$H124)&lt;J$119,J$119-SUMPRODUCT($B$124:$B124,$H$124:$H124),0))</f>
        <v>0.21373935166787894</v>
      </c>
      <c r="K125" s="29">
        <f>(B125)</f>
        <v>1.2473753477294154</v>
      </c>
      <c r="L125" s="29">
        <f>IF(SUMPRODUCT($B$124:$B125,$H$124:$H125)&lt;L$119,($B125*$H125),IF(SUMPRODUCT($B$124:$B124,$H$124:$H124)&lt;L$119,L$119-SUMPRODUCT($B$124:$B124,$H$124:$H124),0))</f>
        <v>0.21373935166787894</v>
      </c>
      <c r="M125" s="239">
        <f t="shared" si="93"/>
        <v>0.21373935166787894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2.2214469561411909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3.469676378055974E-2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3.469676378055974E-2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0.79108621419676206</v>
      </c>
      <c r="C128" s="56"/>
      <c r="D128" s="31"/>
      <c r="E128" s="2"/>
      <c r="F128" s="2"/>
      <c r="G128" s="2"/>
      <c r="H128" s="24"/>
      <c r="I128" s="29">
        <f>(I30)</f>
        <v>0.21373935166787894</v>
      </c>
      <c r="J128" s="227">
        <f>(J30)</f>
        <v>0.21373935166787894</v>
      </c>
      <c r="K128" s="29">
        <f>(B128)</f>
        <v>0.79108621419676206</v>
      </c>
      <c r="L128" s="29">
        <f>IF(L124=L119,0,(L119-L124)/(B119-B124)*K128)</f>
        <v>0.28479865908319002</v>
      </c>
      <c r="M128" s="239">
        <f t="shared" si="93"/>
        <v>0.21373935166787894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2.1629428744435089</v>
      </c>
      <c r="C130" s="56"/>
      <c r="D130" s="31"/>
      <c r="E130" s="2"/>
      <c r="F130" s="2"/>
      <c r="G130" s="2"/>
      <c r="H130" s="24"/>
      <c r="I130" s="29">
        <f>(I119)</f>
        <v>1.5452143090994344</v>
      </c>
      <c r="J130" s="227">
        <f>(J119)</f>
        <v>1.5452143090994344</v>
      </c>
      <c r="K130" s="29">
        <f>(B130)</f>
        <v>2.1629428744435089</v>
      </c>
      <c r="L130" s="29">
        <f>(L119)</f>
        <v>1.5452143090994344</v>
      </c>
      <c r="M130" s="239">
        <f t="shared" si="93"/>
        <v>1.5452143090994344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0.89206236989133925</v>
      </c>
      <c r="J131" s="236">
        <f>IF(SUMPRODUCT($B124:$B125,$H124:$H125)&gt;(J119-J128),SUMPRODUCT($B124:$B125,$H124:$H125)+J128-J119,0)</f>
        <v>0.89206236989133925</v>
      </c>
      <c r="K131" s="29"/>
      <c r="L131" s="29">
        <f>IF(I131&lt;SUM(L126:L127),0,I131-(SUM(L126:L127)))</f>
        <v>0.89206236989133925</v>
      </c>
      <c r="M131" s="236">
        <f>IF(I131&lt;SUM(M126:M127),0,I131-(SUM(M126:M127)))</f>
        <v>0.89206236989133925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260" operator="equal">
      <formula>16</formula>
    </cfRule>
    <cfRule type="cellIs" dxfId="391" priority="261" operator="equal">
      <formula>15</formula>
    </cfRule>
    <cfRule type="cellIs" dxfId="390" priority="262" operator="equal">
      <formula>14</formula>
    </cfRule>
    <cfRule type="cellIs" dxfId="389" priority="263" operator="equal">
      <formula>13</formula>
    </cfRule>
    <cfRule type="cellIs" dxfId="388" priority="264" operator="equal">
      <formula>12</formula>
    </cfRule>
    <cfRule type="cellIs" dxfId="387" priority="265" operator="equal">
      <formula>11</formula>
    </cfRule>
    <cfRule type="cellIs" dxfId="386" priority="266" operator="equal">
      <formula>10</formula>
    </cfRule>
    <cfRule type="cellIs" dxfId="385" priority="267" operator="equal">
      <formula>9</formula>
    </cfRule>
    <cfRule type="cellIs" dxfId="384" priority="268" operator="equal">
      <formula>8</formula>
    </cfRule>
    <cfRule type="cellIs" dxfId="383" priority="269" operator="equal">
      <formula>7</formula>
    </cfRule>
    <cfRule type="cellIs" dxfId="382" priority="270" operator="equal">
      <formula>6</formula>
    </cfRule>
    <cfRule type="cellIs" dxfId="381" priority="271" operator="equal">
      <formula>5</formula>
    </cfRule>
    <cfRule type="cellIs" dxfId="380" priority="272" operator="equal">
      <formula>4</formula>
    </cfRule>
    <cfRule type="cellIs" dxfId="379" priority="273" operator="equal">
      <formula>3</formula>
    </cfRule>
    <cfRule type="cellIs" dxfId="378" priority="274" operator="equal">
      <formula>2</formula>
    </cfRule>
    <cfRule type="cellIs" dxfId="377" priority="275" operator="equal">
      <formula>1</formula>
    </cfRule>
  </conditionalFormatting>
  <conditionalFormatting sqref="N116:N118">
    <cfRule type="cellIs" dxfId="376" priority="196" operator="equal">
      <formula>16</formula>
    </cfRule>
    <cfRule type="cellIs" dxfId="375" priority="197" operator="equal">
      <formula>15</formula>
    </cfRule>
    <cfRule type="cellIs" dxfId="374" priority="198" operator="equal">
      <formula>14</formula>
    </cfRule>
    <cfRule type="cellIs" dxfId="373" priority="199" operator="equal">
      <formula>13</formula>
    </cfRule>
    <cfRule type="cellIs" dxfId="372" priority="200" operator="equal">
      <formula>12</formula>
    </cfRule>
    <cfRule type="cellIs" dxfId="371" priority="201" operator="equal">
      <formula>11</formula>
    </cfRule>
    <cfRule type="cellIs" dxfId="370" priority="202" operator="equal">
      <formula>10</formula>
    </cfRule>
    <cfRule type="cellIs" dxfId="369" priority="203" operator="equal">
      <formula>9</formula>
    </cfRule>
    <cfRule type="cellIs" dxfId="368" priority="204" operator="equal">
      <formula>8</formula>
    </cfRule>
    <cfRule type="cellIs" dxfId="367" priority="205" operator="equal">
      <formula>7</formula>
    </cfRule>
    <cfRule type="cellIs" dxfId="366" priority="206" operator="equal">
      <formula>6</formula>
    </cfRule>
    <cfRule type="cellIs" dxfId="365" priority="207" operator="equal">
      <formula>5</formula>
    </cfRule>
    <cfRule type="cellIs" dxfId="364" priority="208" operator="equal">
      <formula>4</formula>
    </cfRule>
    <cfRule type="cellIs" dxfId="363" priority="209" operator="equal">
      <formula>3</formula>
    </cfRule>
    <cfRule type="cellIs" dxfId="362" priority="210" operator="equal">
      <formula>2</formula>
    </cfRule>
    <cfRule type="cellIs" dxfId="361" priority="211" operator="equal">
      <formula>1</formula>
    </cfRule>
  </conditionalFormatting>
  <conditionalFormatting sqref="N6:N26">
    <cfRule type="cellIs" dxfId="360" priority="132" operator="equal">
      <formula>16</formula>
    </cfRule>
    <cfRule type="cellIs" dxfId="359" priority="133" operator="equal">
      <formula>15</formula>
    </cfRule>
    <cfRule type="cellIs" dxfId="358" priority="134" operator="equal">
      <formula>14</formula>
    </cfRule>
    <cfRule type="cellIs" dxfId="357" priority="135" operator="equal">
      <formula>13</formula>
    </cfRule>
    <cfRule type="cellIs" dxfId="356" priority="136" operator="equal">
      <formula>12</formula>
    </cfRule>
    <cfRule type="cellIs" dxfId="355" priority="137" operator="equal">
      <formula>11</formula>
    </cfRule>
    <cfRule type="cellIs" dxfId="354" priority="138" operator="equal">
      <formula>10</formula>
    </cfRule>
    <cfRule type="cellIs" dxfId="353" priority="139" operator="equal">
      <formula>9</formula>
    </cfRule>
    <cfRule type="cellIs" dxfId="352" priority="140" operator="equal">
      <formula>8</formula>
    </cfRule>
    <cfRule type="cellIs" dxfId="351" priority="141" operator="equal">
      <formula>7</formula>
    </cfRule>
    <cfRule type="cellIs" dxfId="350" priority="142" operator="equal">
      <formula>6</formula>
    </cfRule>
    <cfRule type="cellIs" dxfId="349" priority="143" operator="equal">
      <formula>5</formula>
    </cfRule>
    <cfRule type="cellIs" dxfId="348" priority="144" operator="equal">
      <formula>4</formula>
    </cfRule>
    <cfRule type="cellIs" dxfId="347" priority="145" operator="equal">
      <formula>3</formula>
    </cfRule>
    <cfRule type="cellIs" dxfId="346" priority="146" operator="equal">
      <formula>2</formula>
    </cfRule>
    <cfRule type="cellIs" dxfId="345" priority="147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101">
        <f>IF([1]Summ!$H1044="",0,[1]Summ!$H1044)</f>
        <v>5.4040395392278964E-2</v>
      </c>
      <c r="C6" s="102">
        <f>IF([1]Summ!$I1044="",0,[1]Summ!$I1044)</f>
        <v>0</v>
      </c>
      <c r="D6" s="24">
        <f t="shared" ref="D6:D29" si="0">(B6+C6)</f>
        <v>5.4040395392278964E-2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1.0808079078455794E-2</v>
      </c>
      <c r="J6" s="24">
        <f t="shared" ref="J6:J13" si="3">IF(I$32&lt;=1+I$131,I6,B6*H6+J$33*(I6-B6*H6))</f>
        <v>1.0808079078455794E-2</v>
      </c>
      <c r="K6" s="22">
        <f t="shared" ref="K6:K31" si="4">B6</f>
        <v>5.4040395392278964E-2</v>
      </c>
      <c r="L6" s="22">
        <f t="shared" ref="L6:L29" si="5">IF(K6="","",K6*H6)</f>
        <v>1.0808079078455794E-2</v>
      </c>
      <c r="M6" s="223">
        <f t="shared" ref="M6:M31" si="6">J6</f>
        <v>1.0808079078455794E-2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4.3232316313823176E-2</v>
      </c>
      <c r="Z6" s="156">
        <f>Poor!Z6</f>
        <v>0.17</v>
      </c>
      <c r="AA6" s="121">
        <f>$M6*Z6*4</f>
        <v>7.34949377334994E-3</v>
      </c>
      <c r="AB6" s="156">
        <f>Poor!AB6</f>
        <v>0.17</v>
      </c>
      <c r="AC6" s="121">
        <f t="shared" ref="AC6:AC29" si="7">$M6*AB6*4</f>
        <v>7.34949377334994E-3</v>
      </c>
      <c r="AD6" s="156">
        <f>Poor!AD6</f>
        <v>0.33</v>
      </c>
      <c r="AE6" s="121">
        <f t="shared" ref="AE6:AE29" si="8">$M6*AD6*4</f>
        <v>1.4266664383561648E-2</v>
      </c>
      <c r="AF6" s="122">
        <f>1-SUM(Z6,AB6,AD6)</f>
        <v>0.32999999999999996</v>
      </c>
      <c r="AG6" s="121">
        <f>$M6*AF6*4</f>
        <v>1.4266664383561646E-2</v>
      </c>
      <c r="AH6" s="123">
        <f>SUM(Z6,AB6,AD6,AF6)</f>
        <v>1</v>
      </c>
      <c r="AI6" s="183">
        <f>SUM(AA6,AC6,AE6,AG6)/4</f>
        <v>1.0808079078455794E-2</v>
      </c>
      <c r="AJ6" s="120">
        <f>(AA6+AC6)/2</f>
        <v>7.34949377334994E-3</v>
      </c>
      <c r="AK6" s="119">
        <f>(AE6+AG6)/2</f>
        <v>1.4266664383561646E-2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Maize: kg produced</v>
      </c>
      <c r="B7" s="101">
        <f>IF([1]Summ!$H1045="",0,[1]Summ!$H1045)</f>
        <v>6.3088767123287662E-2</v>
      </c>
      <c r="C7" s="102">
        <f>IF([1]Summ!$I1045="",0,[1]Summ!$I1045)</f>
        <v>7.8860958904109588E-2</v>
      </c>
      <c r="D7" s="24">
        <f t="shared" si="0"/>
        <v>0.14194972602739725</v>
      </c>
      <c r="E7" s="75">
        <f>Poor!E7</f>
        <v>0.3</v>
      </c>
      <c r="F7" s="27">
        <v>8800</v>
      </c>
      <c r="H7" s="24">
        <f t="shared" si="1"/>
        <v>0.3</v>
      </c>
      <c r="I7" s="22">
        <f t="shared" si="2"/>
        <v>4.2584917808219172E-2</v>
      </c>
      <c r="J7" s="24">
        <f t="shared" si="3"/>
        <v>4.2584917808219172E-2</v>
      </c>
      <c r="K7" s="22">
        <f t="shared" si="4"/>
        <v>6.3088767123287662E-2</v>
      </c>
      <c r="L7" s="22">
        <f t="shared" si="5"/>
        <v>1.8926630136986297E-2</v>
      </c>
      <c r="M7" s="223">
        <f t="shared" si="6"/>
        <v>4.2584917808219172E-2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2730.3354495003523</v>
      </c>
      <c r="S7" s="221">
        <f>IF($B$81=0,0,(SUMIF($N$6:$N$28,$U7,L$6:L$28)+SUMIF($N$91:$N$118,$U7,L$91:L$118))*$I$83*Poor!$B$81/$B$81)</f>
        <v>705.19828007223316</v>
      </c>
      <c r="T7" s="221">
        <f>IF($B$81=0,0,(SUMIF($N$6:$N$28,$U7,M$6:M$28)+SUMIF($N$91:$N$118,$U7,M$91:M$118))*$I$83*Poor!$B$81/$B$81)</f>
        <v>973.43975339296946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0.17033967123287669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0.17033967123287669</v>
      </c>
      <c r="AH7" s="123">
        <f t="shared" ref="AH7:AH30" si="12">SUM(Z7,AB7,AD7,AF7)</f>
        <v>1</v>
      </c>
      <c r="AI7" s="183">
        <f t="shared" ref="AI7:AI30" si="13">SUM(AA7,AC7,AE7,AG7)/4</f>
        <v>4.2584917808219172E-2</v>
      </c>
      <c r="AJ7" s="120">
        <f t="shared" ref="AJ7:AJ31" si="14">(AA7+AC7)/2</f>
        <v>0</v>
      </c>
      <c r="AK7" s="119">
        <f t="shared" ref="AK7:AK31" si="15">(AE7+AG7)/2</f>
        <v>8.5169835616438344E-2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Beans: kg produced</v>
      </c>
      <c r="B8" s="101">
        <f>IF([1]Summ!$H1046="",0,[1]Summ!$H1046)</f>
        <v>6.9964660647571605E-2</v>
      </c>
      <c r="C8" s="102">
        <f>IF([1]Summ!$I1046="",0,[1]Summ!$I1046)</f>
        <v>-3.314115504358655E-2</v>
      </c>
      <c r="D8" s="24">
        <f t="shared" si="0"/>
        <v>3.6823505603985056E-2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7.3647011207970117E-3</v>
      </c>
      <c r="J8" s="24">
        <f t="shared" si="3"/>
        <v>7.3647011207970117E-3</v>
      </c>
      <c r="K8" s="22">
        <f t="shared" si="4"/>
        <v>6.9964660647571605E-2</v>
      </c>
      <c r="L8" s="22">
        <f t="shared" si="5"/>
        <v>1.3992932129514322E-2</v>
      </c>
      <c r="M8" s="223">
        <f t="shared" si="6"/>
        <v>7.3647011207970117E-3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848.09031269292984</v>
      </c>
      <c r="S8" s="221">
        <f>IF($B$81=0,0,(SUMIF($N$6:$N$28,$U8,L$6:L$28)+SUMIF($N$91:$N$118,$U8,L$91:L$118))*$I$83*Poor!$B$81/$B$81)</f>
        <v>220.64000000000001</v>
      </c>
      <c r="T8" s="221">
        <f>IF($B$81=0,0,(SUMIF($N$6:$N$28,$U8,M$6:M$28)+SUMIF($N$91:$N$118,$U8,M$91:M$118))*$I$83*Poor!$B$81/$B$81)</f>
        <v>251.99999999999997</v>
      </c>
      <c r="U8" s="222">
        <v>2</v>
      </c>
      <c r="V8" s="56"/>
      <c r="W8" s="115"/>
      <c r="X8" s="118">
        <f>Poor!X8</f>
        <v>1</v>
      </c>
      <c r="Y8" s="183">
        <f t="shared" si="9"/>
        <v>2.9458804483188047E-2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2.9458804483188047E-2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7.3647011207970117E-3</v>
      </c>
      <c r="AJ8" s="120">
        <f t="shared" si="14"/>
        <v>1.4729402241594023E-2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Other root crops: no. local meas( Potatoes)</v>
      </c>
      <c r="B9" s="101">
        <f>IF([1]Summ!$H1047="",0,[1]Summ!$H1047)</f>
        <v>6.354296388542964E-2</v>
      </c>
      <c r="C9" s="102">
        <f>IF([1]Summ!$I1047="",0,[1]Summ!$I1047)</f>
        <v>1.6293067662930677E-3</v>
      </c>
      <c r="D9" s="24">
        <f t="shared" si="0"/>
        <v>6.5172270651722708E-2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1.3034454130344542E-2</v>
      </c>
      <c r="J9" s="24">
        <f t="shared" si="3"/>
        <v>1.3034454130344542E-2</v>
      </c>
      <c r="K9" s="22">
        <f t="shared" si="4"/>
        <v>6.354296388542964E-2</v>
      </c>
      <c r="L9" s="22">
        <f t="shared" si="5"/>
        <v>1.2708592777085928E-2</v>
      </c>
      <c r="M9" s="223">
        <f t="shared" si="6"/>
        <v>1.3034454130344542E-2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750.51432023490486</v>
      </c>
      <c r="S9" s="221">
        <f>IF($B$81=0,0,(SUMIF($N$6:$N$28,$U9,L$6:L$28)+SUMIF($N$91:$N$118,$U9,L$91:L$118))*$I$83*Poor!$B$81/$B$81)</f>
        <v>167.04244933267429</v>
      </c>
      <c r="T9" s="221">
        <f>IF($B$81=0,0,(SUMIF($N$6:$N$28,$U9,M$6:M$28)+SUMIF($N$91:$N$118,$U9,M$91:M$118))*$I$83*Poor!$B$81/$B$81)</f>
        <v>167.04244933267429</v>
      </c>
      <c r="U9" s="222">
        <v>3</v>
      </c>
      <c r="V9" s="56"/>
      <c r="W9" s="115"/>
      <c r="X9" s="118">
        <f>Poor!X9</f>
        <v>1</v>
      </c>
      <c r="Y9" s="183">
        <f t="shared" si="9"/>
        <v>5.2137816521378166E-2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5.2137816521378166E-2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1.3034454130344542E-2</v>
      </c>
      <c r="AJ9" s="120">
        <f t="shared" si="14"/>
        <v>2.6068908260689083E-2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Labour: Planting</v>
      </c>
      <c r="B10" s="101">
        <f>IF([1]Summ!$H1048="",0,[1]Summ!$H1048)</f>
        <v>3.1544383561643831E-2</v>
      </c>
      <c r="C10" s="102">
        <f>IF([1]Summ!$I1048="",0,[1]Summ!$I1048)</f>
        <v>0</v>
      </c>
      <c r="D10" s="24">
        <f t="shared" si="0"/>
        <v>3.1544383561643831E-2</v>
      </c>
      <c r="E10" s="75">
        <f>Poor!E10</f>
        <v>0.5</v>
      </c>
      <c r="H10" s="24">
        <f t="shared" si="1"/>
        <v>0.5</v>
      </c>
      <c r="I10" s="22">
        <f t="shared" si="2"/>
        <v>1.5772191780821915E-2</v>
      </c>
      <c r="J10" s="24">
        <f t="shared" si="3"/>
        <v>1.5772191780821915E-2</v>
      </c>
      <c r="K10" s="22">
        <f t="shared" si="4"/>
        <v>3.1544383561643831E-2</v>
      </c>
      <c r="L10" s="22">
        <f t="shared" si="5"/>
        <v>1.5772191780821915E-2</v>
      </c>
      <c r="M10" s="223">
        <f t="shared" si="6"/>
        <v>1.5772191780821915E-2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6.3088767123287662E-2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6.3088767123287662E-2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1.5772191780821915E-2</v>
      </c>
      <c r="AJ10" s="120">
        <f t="shared" si="14"/>
        <v>3.1544383561643831E-2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Labour: Weeding</v>
      </c>
      <c r="B11" s="101">
        <f>IF([1]Summ!$H1049="",0,[1]Summ!$H1049)</f>
        <v>2.1292458904109589E-2</v>
      </c>
      <c r="C11" s="102">
        <f>IF([1]Summ!$I1049="",0,[1]Summ!$I1049)</f>
        <v>0</v>
      </c>
      <c r="D11" s="24">
        <f t="shared" si="0"/>
        <v>2.1292458904109589E-2</v>
      </c>
      <c r="E11" s="75">
        <f>Poor!E11</f>
        <v>0.5</v>
      </c>
      <c r="H11" s="24">
        <f t="shared" si="1"/>
        <v>0.5</v>
      </c>
      <c r="I11" s="22">
        <f t="shared" si="2"/>
        <v>1.0646229452054795E-2</v>
      </c>
      <c r="J11" s="24">
        <f t="shared" si="3"/>
        <v>1.0646229452054795E-2</v>
      </c>
      <c r="K11" s="22">
        <f t="shared" si="4"/>
        <v>2.1292458904109589E-2</v>
      </c>
      <c r="L11" s="22">
        <f t="shared" si="5"/>
        <v>1.0646229452054795E-2</v>
      </c>
      <c r="M11" s="223">
        <f t="shared" si="6"/>
        <v>1.0646229452054795E-2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11342.466594582016</v>
      </c>
      <c r="S11" s="221">
        <f>IF($B$81=0,0,(SUMIF($N$6:$N$28,$U11,L$6:L$28)+SUMIF($N$91:$N$118,$U11,L$91:L$118))*$I$83*Poor!$B$81/$B$81)</f>
        <v>4897.0000000000009</v>
      </c>
      <c r="T11" s="221">
        <f>IF($B$81=0,0,(SUMIF($N$6:$N$28,$U11,M$6:M$28)+SUMIF($N$91:$N$118,$U11,M$91:M$118))*$I$83*Poor!$B$81/$B$81)</f>
        <v>5782</v>
      </c>
      <c r="U11" s="222">
        <v>5</v>
      </c>
      <c r="V11" s="56"/>
      <c r="W11" s="115"/>
      <c r="X11" s="118">
        <f>Poor!X11</f>
        <v>1</v>
      </c>
      <c r="Y11" s="183">
        <f t="shared" si="9"/>
        <v>4.2584917808219179E-2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4.2584917808219179E-2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1.0646229452054795E-2</v>
      </c>
      <c r="AJ11" s="120">
        <f t="shared" si="14"/>
        <v>2.1292458904109589E-2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438.08916300746995</v>
      </c>
      <c r="S12" s="221">
        <f>IF($B$81=0,0,(SUMIF($N$6:$N$28,$U12,L$6:L$28)+SUMIF($N$91:$N$118,$U12,L$91:L$118))*$I$83*Poor!$B$81/$B$81)</f>
        <v>243.7644587246663</v>
      </c>
      <c r="T12" s="221">
        <f>IF($B$81=0,0,(SUMIF($N$6:$N$28,$U12,M$6:M$28)+SUMIF($N$91:$N$118,$U12,M$91:M$118))*$I$83*Poor!$B$81/$B$81)</f>
        <v>243.7644587246663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295.71018503004223</v>
      </c>
      <c r="S13" s="221">
        <f>IF($B$81=0,0,(SUMIF($N$6:$N$28,$U13,L$6:L$28)+SUMIF($N$91:$N$118,$U13,L$91:L$118))*$I$83*Poor!$B$81/$B$81)</f>
        <v>164.54100963914979</v>
      </c>
      <c r="T13" s="221">
        <f>IF($B$81=0,0,(SUMIF($N$6:$N$28,$U13,M$6:M$28)+SUMIF($N$91:$N$118,$U13,M$91:M$118))*$I$83*Poor!$B$81/$B$81)</f>
        <v>164.54100963914979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29979.6960186207</v>
      </c>
      <c r="S17" s="221">
        <f>IF($B$81=0,0,(SUMIF($N$6:$N$28,$U17,L$6:L$28)+SUMIF($N$91:$N$118,$U17,L$91:L$118))*$I$83*Poor!$B$81/$B$81)</f>
        <v>23859.600000000002</v>
      </c>
      <c r="T17" s="221">
        <f>IF($B$81=0,0,(SUMIF($N$6:$N$28,$U17,M$6:M$28)+SUMIF($N$91:$N$118,$U17,M$91:M$118))*$I$83*Poor!$B$81/$B$81)</f>
        <v>23859.600000000002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1653.3362170379896</v>
      </c>
      <c r="S18" s="221">
        <f>IF($B$81=0,0,(SUMIF($N$6:$N$28,$U18,L$6:L$28)+SUMIF($N$91:$N$118,$U18,L$91:L$118))*$I$83*Poor!$B$81/$B$81)</f>
        <v>1839.9204639959601</v>
      </c>
      <c r="T18" s="221">
        <f>IF($B$81=0,0,(SUMIF($N$6:$N$28,$U18,M$6:M$28)+SUMIF($N$91:$N$118,$U18,M$91:M$118))*$I$83*Poor!$B$81/$B$81)</f>
        <v>1839.9204639959601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10675.262677253662</v>
      </c>
      <c r="S20" s="221">
        <f>IF($B$81=0,0,(SUMIF($N$6:$N$28,$U20,L$6:L$28)+SUMIF($N$91:$N$118,$U20,L$91:L$118))*$I$83*Poor!$B$81/$B$81)</f>
        <v>8496</v>
      </c>
      <c r="T20" s="221">
        <f>IF($B$81=0,0,(SUMIF($N$6:$N$28,$U20,M$6:M$28)+SUMIF($N$91:$N$118,$U20,M$91:M$118))*$I$83*Poor!$B$81/$B$81)</f>
        <v>8496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58713.500937960067</v>
      </c>
      <c r="S23" s="179">
        <f>SUM(S7:S22)</f>
        <v>40593.706661764692</v>
      </c>
      <c r="T23" s="179">
        <f>SUM(T7:T22)</f>
        <v>41778.308135085419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32561.883380296324</v>
      </c>
      <c r="S24" s="41">
        <f>IF($B$81=0,0,(SUM(($B$70*$H$70))+((1-$D$29)*$I$83))*Poor!$B$81/$B$81)</f>
        <v>32561.883380296324</v>
      </c>
      <c r="T24" s="41">
        <f>IF($B$81=0,0,(SUM(($B$70*$H$70))+((1-$D$29)*$I$83))*Poor!$B$81/$B$81)</f>
        <v>32561.883380296324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46349.003380296323</v>
      </c>
      <c r="S25" s="41">
        <f>IF($B$81=0,0,(SUM(($B$70*$H$70),($B$71*$H$71))+((1-$D$29)*$I$83))*Poor!$B$81/$B$81)</f>
        <v>46349.003380296323</v>
      </c>
      <c r="T25" s="41">
        <f>IF($B$81=0,0,(SUM(($B$70*$H$70),($B$71*$H$71))+((1-$D$29)*$I$83))*Poor!$B$81/$B$81)</f>
        <v>46349.003380296323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70902.443380296318</v>
      </c>
      <c r="S26" s="41">
        <f>IF($B$81=0,0,(SUM(($B$70*$H$70),($B$71*$H$71),($B$72*$H$72))+((1-$D$29)*$I$83))*Poor!$B$81/$B$81)</f>
        <v>70902.443380296318</v>
      </c>
      <c r="T26" s="41">
        <f>IF($B$81=0,0,(SUM(($B$70*$H$70),($B$71*$H$71),($B$72*$H$72))+((1-$D$29)*$I$83))*Poor!$B$81/$B$81)</f>
        <v>70902.443380296318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1.8116438356164381E-2</v>
      </c>
      <c r="C27" s="102">
        <f>IF([1]Summ!$I1065="",0,[1]Summ!$I1065)</f>
        <v>-1.8116438356164381E-2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1.8116438356164381E-2</v>
      </c>
      <c r="L27" s="22">
        <f t="shared" si="5"/>
        <v>1.8116438356164381E-2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0.3031363120797011</v>
      </c>
      <c r="C29" s="102">
        <f>IF([1]Summ!$I1067="",0,[1]Summ!$I1067)</f>
        <v>-7.8499538137704009E-2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0.3031363120797011</v>
      </c>
      <c r="L29" s="22">
        <f t="shared" si="5"/>
        <v>0.3031363120797011</v>
      </c>
      <c r="M29" s="223">
        <f t="shared" si="6"/>
        <v>0.2246367739419971</v>
      </c>
      <c r="N29" s="228"/>
      <c r="P29" s="22"/>
      <c r="V29" s="56"/>
      <c r="W29" s="110"/>
      <c r="X29" s="118"/>
      <c r="Y29" s="183">
        <f t="shared" si="9"/>
        <v>0.89854709576798841</v>
      </c>
      <c r="Z29" s="156">
        <f>Poor!Z29</f>
        <v>0.25</v>
      </c>
      <c r="AA29" s="121">
        <f t="shared" si="16"/>
        <v>0.2246367739419971</v>
      </c>
      <c r="AB29" s="156">
        <f>Poor!AB29</f>
        <v>0.25</v>
      </c>
      <c r="AC29" s="121">
        <f t="shared" si="7"/>
        <v>0.2246367739419971</v>
      </c>
      <c r="AD29" s="156">
        <f>Poor!AD29</f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0.62129400747198005</v>
      </c>
      <c r="C30" s="103"/>
      <c r="D30" s="24">
        <f>(D119-B124)</f>
        <v>2.4310316230284195</v>
      </c>
      <c r="E30" s="75">
        <f>Poor!E30</f>
        <v>1</v>
      </c>
      <c r="H30" s="96">
        <f>(E30*F$7/F$9)</f>
        <v>1</v>
      </c>
      <c r="I30" s="29">
        <f>IF(E30&gt;=1,I119-I124,MIN(I119-I124,B30*H30))</f>
        <v>1.1524315839766988</v>
      </c>
      <c r="J30" s="230">
        <f>IF(I$32&lt;=1,I30,1-SUM(J6:J29))</f>
        <v>0.55610503363969066</v>
      </c>
      <c r="K30" s="22">
        <f t="shared" si="4"/>
        <v>0.62129400747198005</v>
      </c>
      <c r="L30" s="22">
        <f>IF(L124=L119,0,IF(K30="",0,(L119-L124)/(B119-B124)*K30))</f>
        <v>0.30375650422375483</v>
      </c>
      <c r="M30" s="175">
        <f t="shared" si="6"/>
        <v>0.55610503363969066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2.2244201345587626</v>
      </c>
      <c r="Z30" s="122">
        <f>IF($Y30=0,0,AA30/($Y$30))</f>
        <v>0.2075578260275652</v>
      </c>
      <c r="AA30" s="187">
        <f>IF(AA79*4/$I$84+SUM(AA6:AA29)&lt;1,AA79*4/$I$84,1-SUM(AA6:AA29))</f>
        <v>0.46169580730096083</v>
      </c>
      <c r="AB30" s="122">
        <f>IF($Y30=0,0,AC30/($Y$30))</f>
        <v>0.29174619630286847</v>
      </c>
      <c r="AC30" s="187">
        <f>IF(AC79*4/$I$84+SUM(AC6:AC29)&lt;1,AC79*4/$I$84,1-SUM(AC6:AC29))</f>
        <v>0.6489661132370339</v>
      </c>
      <c r="AD30" s="122">
        <f>IF($Y30=0,0,AE30/($Y$30))</f>
        <v>0.28863654516154585</v>
      </c>
      <c r="AE30" s="187">
        <f>IF(AE79*4/$I$84+SUM(AE6:AE29)&lt;1,AE79*4/$I$84,1-SUM(AE6:AE29))</f>
        <v>0.64204894262682222</v>
      </c>
      <c r="AF30" s="122">
        <f>IF($Y30=0,0,AG30/($Y$30))</f>
        <v>0.21205943250802034</v>
      </c>
      <c r="AG30" s="187">
        <f>IF(AG79*4/$I$84+SUM(AG6:AG29)&lt;1,AG79*4/$I$84,1-SUM(AG6:AG29))</f>
        <v>0.47170927139394547</v>
      </c>
      <c r="AH30" s="123">
        <f t="shared" si="12"/>
        <v>0.99999999999999978</v>
      </c>
      <c r="AI30" s="183">
        <f t="shared" si="13"/>
        <v>0.55610503363969066</v>
      </c>
      <c r="AJ30" s="120">
        <f t="shared" si="14"/>
        <v>0.55533096026899731</v>
      </c>
      <c r="AK30" s="119">
        <f t="shared" si="15"/>
        <v>0.55687910701038379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0.17308847093784152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5755.2967185316302</v>
      </c>
      <c r="T31" s="233">
        <f>IF(T25&gt;T$23,T25-T$23,0)</f>
        <v>4570.6952452109035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1.365068006469786</v>
      </c>
      <c r="C32" s="77">
        <f>SUM(C6:C31)</f>
        <v>-4.9266865867052284E-2</v>
      </c>
      <c r="D32" s="24">
        <f>SUM(D6:D30)</f>
        <v>3.1255387561591732</v>
      </c>
      <c r="E32" s="2"/>
      <c r="F32" s="2"/>
      <c r="H32" s="17"/>
      <c r="I32" s="22">
        <f>SUM(I6:I30)</f>
        <v>1.5963265503370081</v>
      </c>
      <c r="J32" s="17"/>
      <c r="L32" s="22">
        <f>SUM(L6:L30)</f>
        <v>0.82691152906215848</v>
      </c>
      <c r="M32" s="23"/>
      <c r="N32" s="56"/>
      <c r="O32" s="2"/>
      <c r="P32" s="22"/>
      <c r="Q32" s="233" t="s">
        <v>143</v>
      </c>
      <c r="R32" s="233">
        <f t="shared" si="24"/>
        <v>12188.942442336251</v>
      </c>
      <c r="S32" s="233">
        <f t="shared" si="24"/>
        <v>30308.736718531625</v>
      </c>
      <c r="T32" s="233">
        <f t="shared" si="24"/>
        <v>29124.135245210899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0.30831433152308302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4570.6952452109035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3000</v>
      </c>
      <c r="C37" s="104">
        <f>IF([1]Summ!$I1072="",0,[1]Summ!$I1072)</f>
        <v>0</v>
      </c>
      <c r="D37" s="38">
        <f t="shared" ref="D37:D64" si="25">B37+C37</f>
        <v>3000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1770</v>
      </c>
      <c r="J37" s="38">
        <f>J91*I$83</f>
        <v>1770</v>
      </c>
      <c r="K37" s="40">
        <f>(B37/B$65)</f>
        <v>8.4170360810280009E-2</v>
      </c>
      <c r="L37" s="22">
        <f t="shared" ref="L37" si="28">(K37*H37)</f>
        <v>4.9660512878065201E-2</v>
      </c>
      <c r="M37" s="24">
        <f>J37/B$65</f>
        <v>4.9660512878065201E-2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0.46631835879316141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825.38349506389568</v>
      </c>
      <c r="AD37" s="122">
        <f>IF($J37=0,0,AE37/($J37))</f>
        <v>0.4299656118972825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761.03913305819003</v>
      </c>
      <c r="AF37" s="122">
        <f t="shared" ref="AF37:AF64" si="29">1-SUM(Z37,AB37,AD37)</f>
        <v>0.10371602930955603</v>
      </c>
      <c r="AG37" s="147">
        <f>$J37*AF37</f>
        <v>183.57737187791417</v>
      </c>
      <c r="AH37" s="123">
        <f>SUM(Z37,AB37,AD37,AF37)</f>
        <v>1</v>
      </c>
      <c r="AI37" s="112">
        <f>SUM(AA37,AC37,AE37,AG37)</f>
        <v>1770</v>
      </c>
      <c r="AJ37" s="148">
        <f>(AA37+AC37)</f>
        <v>825.38349506389568</v>
      </c>
      <c r="AK37" s="147">
        <f>(AE37+AG37)</f>
        <v>944.61650493610421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4000</v>
      </c>
      <c r="C38" s="104">
        <f>IF([1]Summ!$I1073="",0,[1]Summ!$I1073)</f>
        <v>1500</v>
      </c>
      <c r="D38" s="38">
        <f t="shared" si="25"/>
        <v>5500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3245</v>
      </c>
      <c r="J38" s="38">
        <f t="shared" ref="J38:J64" si="32">J92*I$83</f>
        <v>3245</v>
      </c>
      <c r="K38" s="40">
        <f t="shared" ref="K38:K64" si="33">(B38/B$65)</f>
        <v>0.11222714774704001</v>
      </c>
      <c r="L38" s="22">
        <f t="shared" ref="L38:L64" si="34">(K38*H38)</f>
        <v>6.6214017170753606E-2</v>
      </c>
      <c r="M38" s="24">
        <f t="shared" ref="M38:M64" si="35">J38/B$65</f>
        <v>9.1044273609786203E-2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0.46631835879316141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1513.2030742838087</v>
      </c>
      <c r="AD38" s="122">
        <f>IF($J38=0,0,AE38/($J38))</f>
        <v>0.4299656118972825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1395.2384106066818</v>
      </c>
      <c r="AF38" s="122">
        <f t="shared" si="29"/>
        <v>0.10371602930955603</v>
      </c>
      <c r="AG38" s="147">
        <f t="shared" ref="AG38:AG64" si="36">$J38*AF38</f>
        <v>336.55851510950936</v>
      </c>
      <c r="AH38" s="123">
        <f t="shared" ref="AH38:AI58" si="37">SUM(Z38,AB38,AD38,AF38)</f>
        <v>1</v>
      </c>
      <c r="AI38" s="112">
        <f t="shared" si="37"/>
        <v>3245</v>
      </c>
      <c r="AJ38" s="148">
        <f t="shared" ref="AJ38:AJ64" si="38">(AA38+AC38)</f>
        <v>1513.2030742838087</v>
      </c>
      <c r="AK38" s="147">
        <f t="shared" ref="AK38:AK64" si="39">(AE38+AG38)</f>
        <v>1731.7969257161913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650</v>
      </c>
      <c r="C40" s="104">
        <f>IF([1]Summ!$I1075="",0,[1]Summ!$I1075)</f>
        <v>0</v>
      </c>
      <c r="D40" s="38">
        <f t="shared" si="25"/>
        <v>650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767</v>
      </c>
      <c r="J40" s="38">
        <f t="shared" si="32"/>
        <v>767</v>
      </c>
      <c r="K40" s="40">
        <f t="shared" si="33"/>
        <v>1.8236911508894001E-2</v>
      </c>
      <c r="L40" s="22">
        <f t="shared" si="34"/>
        <v>2.1519555580494919E-2</v>
      </c>
      <c r="M40" s="24">
        <f t="shared" si="35"/>
        <v>2.1519555580494922E-2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767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767</v>
      </c>
      <c r="AJ40" s="148">
        <f t="shared" si="38"/>
        <v>767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432</v>
      </c>
      <c r="C41" s="104">
        <f>IF([1]Summ!$I1076="",0,[1]Summ!$I1076)</f>
        <v>-432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1.212053195668032E-2</v>
      </c>
      <c r="L41" s="22">
        <f t="shared" si="34"/>
        <v>5.0906234218057343E-3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90</v>
      </c>
      <c r="C42" s="104">
        <f>IF([1]Summ!$I1077="",0,[1]Summ!$I1077)</f>
        <v>810</v>
      </c>
      <c r="D42" s="38">
        <f t="shared" si="25"/>
        <v>900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251.99999999999997</v>
      </c>
      <c r="J42" s="38">
        <f t="shared" si="32"/>
        <v>251.99999999999997</v>
      </c>
      <c r="K42" s="40">
        <f t="shared" si="33"/>
        <v>2.5251108243084003E-3</v>
      </c>
      <c r="L42" s="22">
        <f t="shared" si="34"/>
        <v>7.0703103080635204E-4</v>
      </c>
      <c r="M42" s="24">
        <f t="shared" si="35"/>
        <v>7.0703103080635198E-3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62.999999999999993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125.99999999999999</v>
      </c>
      <c r="AF42" s="122">
        <f t="shared" si="29"/>
        <v>0.25</v>
      </c>
      <c r="AG42" s="147">
        <f t="shared" si="36"/>
        <v>62.999999999999993</v>
      </c>
      <c r="AH42" s="123">
        <f t="shared" si="37"/>
        <v>1</v>
      </c>
      <c r="AI42" s="112">
        <f t="shared" si="37"/>
        <v>251.99999999999997</v>
      </c>
      <c r="AJ42" s="148">
        <f t="shared" si="38"/>
        <v>62.999999999999993</v>
      </c>
      <c r="AK42" s="147">
        <f t="shared" si="39"/>
        <v>188.99999999999997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root crops: no. local meas( Potatoes)</v>
      </c>
      <c r="B43" s="104">
        <f>IF([1]Summ!$H1078="",0,[1]Summ!$H1078)</f>
        <v>50</v>
      </c>
      <c r="C43" s="104">
        <f>IF([1]Summ!$I1078="",0,[1]Summ!$I1078)</f>
        <v>-50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1.4028393468380001E-3</v>
      </c>
      <c r="L43" s="22">
        <f t="shared" si="34"/>
        <v>3.9279501711463998E-4</v>
      </c>
      <c r="M43" s="24">
        <f t="shared" si="35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0.6</v>
      </c>
      <c r="F45" s="75">
        <f>Poor!F45</f>
        <v>1.18</v>
      </c>
      <c r="G45" s="75">
        <f>Poor!G45</f>
        <v>1.65</v>
      </c>
      <c r="H45" s="24">
        <f t="shared" si="30"/>
        <v>0.70799999999999996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Self-employment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0.8</v>
      </c>
      <c r="F46" s="75">
        <f>Poor!F46</f>
        <v>1</v>
      </c>
      <c r="G46" s="75">
        <f>Poor!G46</f>
        <v>1.65</v>
      </c>
      <c r="H46" s="24">
        <f t="shared" si="30"/>
        <v>0.8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20220</v>
      </c>
      <c r="C48" s="104">
        <f>IF([1]Summ!$I1083="",0,[1]Summ!$I1083)</f>
        <v>0</v>
      </c>
      <c r="D48" s="38">
        <f t="shared" si="25"/>
        <v>20220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23859.599999999999</v>
      </c>
      <c r="J48" s="38">
        <f t="shared" si="32"/>
        <v>23859.600000000002</v>
      </c>
      <c r="K48" s="40">
        <f t="shared" si="33"/>
        <v>0.5673082318612872</v>
      </c>
      <c r="L48" s="22">
        <f t="shared" si="34"/>
        <v>0.66942371359631891</v>
      </c>
      <c r="M48" s="24">
        <f t="shared" si="35"/>
        <v>0.66942371359631903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5964.9000000000005</v>
      </c>
      <c r="AB48" s="156">
        <f>Poor!AB48</f>
        <v>0.25</v>
      </c>
      <c r="AC48" s="147">
        <f t="shared" si="41"/>
        <v>5964.9000000000005</v>
      </c>
      <c r="AD48" s="156">
        <f>Poor!AD48</f>
        <v>0.25</v>
      </c>
      <c r="AE48" s="147">
        <f t="shared" si="42"/>
        <v>5964.9000000000005</v>
      </c>
      <c r="AF48" s="122">
        <f t="shared" si="29"/>
        <v>0.25</v>
      </c>
      <c r="AG48" s="147">
        <f t="shared" si="36"/>
        <v>5964.9000000000005</v>
      </c>
      <c r="AH48" s="123">
        <f t="shared" si="37"/>
        <v>1</v>
      </c>
      <c r="AI48" s="112">
        <f t="shared" si="37"/>
        <v>23859.600000000002</v>
      </c>
      <c r="AJ48" s="148">
        <f t="shared" si="38"/>
        <v>11929.800000000001</v>
      </c>
      <c r="AK48" s="147">
        <f t="shared" si="39"/>
        <v>11929.800000000001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7200</v>
      </c>
      <c r="C49" s="104">
        <f>IF([1]Summ!$I1084="",0,[1]Summ!$I1084)</f>
        <v>0</v>
      </c>
      <c r="D49" s="38">
        <f t="shared" si="25"/>
        <v>7200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8496</v>
      </c>
      <c r="J49" s="38">
        <f t="shared" si="32"/>
        <v>8496</v>
      </c>
      <c r="K49" s="40">
        <f t="shared" si="33"/>
        <v>0.20200886594467202</v>
      </c>
      <c r="L49" s="22">
        <f t="shared" si="34"/>
        <v>0.23837046181471297</v>
      </c>
      <c r="M49" s="24">
        <f t="shared" si="35"/>
        <v>0.23837046181471297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2124</v>
      </c>
      <c r="AB49" s="156">
        <f>Poor!AB49</f>
        <v>0.25</v>
      </c>
      <c r="AC49" s="147">
        <f t="shared" si="41"/>
        <v>2124</v>
      </c>
      <c r="AD49" s="156">
        <f>Poor!AD49</f>
        <v>0.25</v>
      </c>
      <c r="AE49" s="147">
        <f t="shared" si="42"/>
        <v>2124</v>
      </c>
      <c r="AF49" s="122">
        <f t="shared" si="29"/>
        <v>0.25</v>
      </c>
      <c r="AG49" s="147">
        <f t="shared" si="36"/>
        <v>2124</v>
      </c>
      <c r="AH49" s="123">
        <f t="shared" si="37"/>
        <v>1</v>
      </c>
      <c r="AI49" s="112">
        <f t="shared" si="37"/>
        <v>8496</v>
      </c>
      <c r="AJ49" s="148">
        <f t="shared" si="38"/>
        <v>4248</v>
      </c>
      <c r="AK49" s="147">
        <f t="shared" si="39"/>
        <v>4248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35642</v>
      </c>
      <c r="C65" s="39">
        <f>SUM(C37:C64)</f>
        <v>1828</v>
      </c>
      <c r="D65" s="42">
        <f>SUM(D37:D64)</f>
        <v>37470</v>
      </c>
      <c r="E65" s="32"/>
      <c r="F65" s="32"/>
      <c r="G65" s="32"/>
      <c r="H65" s="31"/>
      <c r="I65" s="39">
        <f>SUM(I37:I64)</f>
        <v>38389.599999999999</v>
      </c>
      <c r="J65" s="39">
        <f>SUM(J37:J64)</f>
        <v>38389.600000000006</v>
      </c>
      <c r="K65" s="40">
        <f>SUM(K37:K64)</f>
        <v>1</v>
      </c>
      <c r="L65" s="22">
        <f>SUM(L37:L64)</f>
        <v>1.0513787105100723</v>
      </c>
      <c r="M65" s="24">
        <f>SUM(M37:M64)</f>
        <v>1.0770888277874417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8918.9000000000015</v>
      </c>
      <c r="AB65" s="137"/>
      <c r="AC65" s="153">
        <f>SUM(AC37:AC64)</f>
        <v>10427.486569347704</v>
      </c>
      <c r="AD65" s="137"/>
      <c r="AE65" s="153">
        <f>SUM(AE37:AE64)</f>
        <v>10371.177543664871</v>
      </c>
      <c r="AF65" s="137"/>
      <c r="AG65" s="153">
        <f>SUM(AG37:AG64)</f>
        <v>8672.0358869874253</v>
      </c>
      <c r="AH65" s="137"/>
      <c r="AI65" s="153">
        <f>SUM(AI37:AI64)</f>
        <v>38389.600000000006</v>
      </c>
      <c r="AJ65" s="153">
        <f>SUM(AJ37:AJ64)</f>
        <v>19346.386569347706</v>
      </c>
      <c r="AK65" s="153">
        <f>SUM(AK37:AK64)</f>
        <v>19043.213430652297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14698.848128858817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20578.387380402342</v>
      </c>
      <c r="J70" s="51">
        <f t="shared" ref="J70:J77" si="44">J124*I$83</f>
        <v>20578.387380402342</v>
      </c>
      <c r="K70" s="40">
        <f>B70/B$76</f>
        <v>0.41240245016718524</v>
      </c>
      <c r="L70" s="22">
        <f t="shared" ref="L70:L75" si="45">(L124*G$37*F$9/F$7)/B$130</f>
        <v>0.57736343023405934</v>
      </c>
      <c r="M70" s="24">
        <f>J70/B$76</f>
        <v>0.57736343023405934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5144.5968451005856</v>
      </c>
      <c r="AB70" s="156">
        <f>Poor!AB70</f>
        <v>0.25</v>
      </c>
      <c r="AC70" s="147">
        <f>$J70*AB70</f>
        <v>5144.5968451005856</v>
      </c>
      <c r="AD70" s="156">
        <f>Poor!AD70</f>
        <v>0.25</v>
      </c>
      <c r="AE70" s="147">
        <f>$J70*AD70</f>
        <v>5144.5968451005856</v>
      </c>
      <c r="AF70" s="156">
        <f>Poor!AF70</f>
        <v>0.25</v>
      </c>
      <c r="AG70" s="147">
        <f>$J70*AF70</f>
        <v>5144.5968451005856</v>
      </c>
      <c r="AH70" s="155">
        <f>SUM(Z70,AB70,AD70,AF70)</f>
        <v>1</v>
      </c>
      <c r="AI70" s="147">
        <f>SUM(AA70,AC70,AE70,AG70)</f>
        <v>20578.387380402342</v>
      </c>
      <c r="AJ70" s="148">
        <f>(AA70+AC70)</f>
        <v>10289.193690201171</v>
      </c>
      <c r="AK70" s="147">
        <f>(AE70+AG70)</f>
        <v>10289.193690201171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11684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13787.12</v>
      </c>
      <c r="J71" s="51">
        <f t="shared" si="44"/>
        <v>13787.12</v>
      </c>
      <c r="K71" s="40">
        <f t="shared" ref="K71:K72" si="47">B71/B$76</f>
        <v>0.32781549856910386</v>
      </c>
      <c r="L71" s="22">
        <f t="shared" si="45"/>
        <v>0.38682228831154253</v>
      </c>
      <c r="M71" s="24">
        <f t="shared" ref="M71:M72" si="48">J71/B$76</f>
        <v>0.38682228831154258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0.58380562258010216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840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2.3567701026878402E-2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89.207999999999984</v>
      </c>
      <c r="AB73" s="156">
        <f>Poor!AB73</f>
        <v>0.09</v>
      </c>
      <c r="AC73" s="147">
        <f>$H$73*$B$73*AB73</f>
        <v>89.207999999999984</v>
      </c>
      <c r="AD73" s="156">
        <f>Poor!AD73</f>
        <v>0.23</v>
      </c>
      <c r="AE73" s="147">
        <f>$H$73*$B$73*AD73</f>
        <v>227.976</v>
      </c>
      <c r="AF73" s="156">
        <f>Poor!AF73</f>
        <v>0.59</v>
      </c>
      <c r="AG73" s="147">
        <f>$H$73*$B$73*AF73</f>
        <v>584.80799999999988</v>
      </c>
      <c r="AH73" s="155">
        <f>SUM(Z73,AB73,AD73,AF73)</f>
        <v>1</v>
      </c>
      <c r="AI73" s="147">
        <f>SUM(AA73,AC73,AE73,AG73)</f>
        <v>991.19999999999982</v>
      </c>
      <c r="AJ73" s="148">
        <f>(AA73+AC73)</f>
        <v>178.41599999999997</v>
      </c>
      <c r="AK73" s="147">
        <f>(AE73+AG73)</f>
        <v>812.78399999999988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5819.5788433020271</v>
      </c>
      <c r="C74" s="39"/>
      <c r="D74" s="38"/>
      <c r="E74" s="32"/>
      <c r="F74" s="32"/>
      <c r="G74" s="32"/>
      <c r="H74" s="31"/>
      <c r="I74" s="39">
        <f>I128*I$83</f>
        <v>17811.21261959766</v>
      </c>
      <c r="J74" s="51">
        <f t="shared" si="44"/>
        <v>8594.7878648085625</v>
      </c>
      <c r="K74" s="40">
        <f>B74/B$76</f>
        <v>0.1632786836682012</v>
      </c>
      <c r="L74" s="22">
        <f t="shared" si="45"/>
        <v>0.13171700771063799</v>
      </c>
      <c r="M74" s="24">
        <f>J74/B$76</f>
        <v>0.24114213188958428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3758.4212586264125</v>
      </c>
      <c r="AB74" s="156"/>
      <c r="AC74" s="147">
        <f>AC30*$I$84/4</f>
        <v>5282.8897242471194</v>
      </c>
      <c r="AD74" s="156"/>
      <c r="AE74" s="147">
        <f>AE30*$I$84/4</f>
        <v>5226.5806985642876</v>
      </c>
      <c r="AF74" s="156"/>
      <c r="AG74" s="147">
        <f>AG30*$I$84/4</f>
        <v>3839.9355711335502</v>
      </c>
      <c r="AH74" s="155"/>
      <c r="AI74" s="147">
        <f>SUM(AA74,AC74,AE74,AG74)</f>
        <v>18107.827252571369</v>
      </c>
      <c r="AJ74" s="148">
        <f>(AA74+AC74)</f>
        <v>9041.3109828735323</v>
      </c>
      <c r="AK74" s="147">
        <f>(AE74+AG74)</f>
        <v>9066.5162696978368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1720.715101021719</v>
      </c>
      <c r="AB75" s="158"/>
      <c r="AC75" s="149">
        <f>AA75+AC65-SUM(AC70,AC74)</f>
        <v>1720.7151010217185</v>
      </c>
      <c r="AD75" s="158"/>
      <c r="AE75" s="149">
        <f>AC75+AE65-SUM(AE70,AE74)</f>
        <v>1720.7151010217167</v>
      </c>
      <c r="AF75" s="158"/>
      <c r="AG75" s="149">
        <f>IF(SUM(AG6:AG29)+((AG65-AG70-$J$75)*4/I$83)&lt;1,0,AG65-AG70-$J$75-(1-SUM(AG6:AG29))*I$83/4)</f>
        <v>1704.8332047487161</v>
      </c>
      <c r="AH75" s="134"/>
      <c r="AI75" s="149">
        <f>AI76-SUM(AI70,AI74)</f>
        <v>-296.61463297370938</v>
      </c>
      <c r="AJ75" s="151">
        <f>AJ76-SUM(AJ70,AJ74)</f>
        <v>15.881896273000166</v>
      </c>
      <c r="AK75" s="149">
        <f>AJ75+AK76-SUM(AK70,AK74)</f>
        <v>-296.61463297371301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35642</v>
      </c>
      <c r="C76" s="39"/>
      <c r="D76" s="38"/>
      <c r="E76" s="32"/>
      <c r="F76" s="32"/>
      <c r="G76" s="32"/>
      <c r="H76" s="31"/>
      <c r="I76" s="39">
        <f>I130*I$83</f>
        <v>38389.600000000006</v>
      </c>
      <c r="J76" s="51">
        <f t="shared" si="44"/>
        <v>38389.600000000006</v>
      </c>
      <c r="K76" s="40">
        <f>SUM(K70:K75)</f>
        <v>1.5108699560114709</v>
      </c>
      <c r="L76" s="22">
        <f>SUM(L70:L75)</f>
        <v>1.0959027262562397</v>
      </c>
      <c r="M76" s="24">
        <f>SUM(M70:M75)</f>
        <v>1.2053278504351863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8918.9000000000015</v>
      </c>
      <c r="AB76" s="137"/>
      <c r="AC76" s="153">
        <f>AC65</f>
        <v>10427.486569347704</v>
      </c>
      <c r="AD76" s="137"/>
      <c r="AE76" s="153">
        <f>AE65</f>
        <v>10371.177543664871</v>
      </c>
      <c r="AF76" s="137"/>
      <c r="AG76" s="153">
        <f>AG65</f>
        <v>8672.0358869874253</v>
      </c>
      <c r="AH76" s="137"/>
      <c r="AI76" s="153">
        <f>SUM(AA76,AC76,AE76,AG76)</f>
        <v>38389.600000000006</v>
      </c>
      <c r="AJ76" s="154">
        <f>SUM(AA76,AC76)</f>
        <v>19346.386569347706</v>
      </c>
      <c r="AK76" s="154">
        <f>SUM(AE76,AG76)</f>
        <v>19043.213430652297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13787.120000000006</v>
      </c>
      <c r="J77" s="100">
        <f t="shared" si="44"/>
        <v>4570.6952452109035</v>
      </c>
      <c r="K77" s="40"/>
      <c r="L77" s="22">
        <f>-(L131*G$37*F$9/F$7)/B$130</f>
        <v>-0.38682228831154275</v>
      </c>
      <c r="M77" s="24">
        <f>-J77/B$76</f>
        <v>-0.12823902264774434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1704.8332047487161</v>
      </c>
      <c r="AB78" s="112"/>
      <c r="AC78" s="112">
        <f>IF(AA75&lt;0,0,AA75)</f>
        <v>1720.715101021719</v>
      </c>
      <c r="AD78" s="112"/>
      <c r="AE78" s="112">
        <f>AC75</f>
        <v>1720.7151010217185</v>
      </c>
      <c r="AF78" s="112"/>
      <c r="AG78" s="112">
        <f>AE75</f>
        <v>1720.7151010217167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5479.1363596481315</v>
      </c>
      <c r="AB79" s="112"/>
      <c r="AC79" s="112">
        <f>AA79-AA74+AC65-AC70</f>
        <v>7003.604825268837</v>
      </c>
      <c r="AD79" s="112"/>
      <c r="AE79" s="112">
        <f>AC79-AC74+AE65-AE70</f>
        <v>6947.2957995860024</v>
      </c>
      <c r="AF79" s="112"/>
      <c r="AG79" s="112">
        <f>AE79-AE74+AG65-AG70</f>
        <v>5248.1541429085546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8140.4708450740809</v>
      </c>
      <c r="AB83" s="112"/>
      <c r="AC83" s="165">
        <f>$I$84*AB82/4</f>
        <v>8140.4708450740809</v>
      </c>
      <c r="AD83" s="112"/>
      <c r="AE83" s="165">
        <f>$I$84*AD82/4</f>
        <v>8140.4708450740809</v>
      </c>
      <c r="AF83" s="112"/>
      <c r="AG83" s="165">
        <f>$I$84*AF82/4</f>
        <v>8140.4708450740809</v>
      </c>
      <c r="AH83" s="165">
        <f>SUM(AA83,AC83,AE83,AG83)</f>
        <v>32561.883380296324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21961.572977279415</v>
      </c>
      <c r="C84" s="46"/>
      <c r="D84" s="234"/>
      <c r="E84" s="64"/>
      <c r="F84" s="64"/>
      <c r="G84" s="64"/>
      <c r="H84" s="235">
        <f>IF(B84=0,0,I84/B84)</f>
        <v>1.4826753718407863</v>
      </c>
      <c r="I84" s="233">
        <f>(B70*H70)+((1-(D29*H29))*I83)</f>
        <v>32561.883380296324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0.32027781951285911</v>
      </c>
      <c r="C91" s="75">
        <f t="shared" si="50"/>
        <v>0</v>
      </c>
      <c r="D91" s="24">
        <f t="shared" ref="D91" si="51">(B91+C91)</f>
        <v>0.32027781951285911</v>
      </c>
      <c r="H91" s="24">
        <f>(E37*F37/G37*F$7/F$9)</f>
        <v>0.3575757575757576</v>
      </c>
      <c r="I91" s="22">
        <f t="shared" ref="I91" si="52">(D91*H91)</f>
        <v>0.11452358394702236</v>
      </c>
      <c r="J91" s="24">
        <f>IF(I$32&lt;=1+I$131,I91,L91+J$33*(I91-L91))</f>
        <v>0.11452358394702236</v>
      </c>
      <c r="K91" s="22">
        <f t="shared" ref="K91" si="53">(B91)</f>
        <v>0.32027781951285911</v>
      </c>
      <c r="L91" s="22">
        <f t="shared" ref="L91" si="54">(K91*H91)</f>
        <v>0.11452358394702236</v>
      </c>
      <c r="M91" s="226">
        <f t="shared" si="49"/>
        <v>0.11452358394702236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0.42703709268381218</v>
      </c>
      <c r="C92" s="75">
        <f t="shared" si="50"/>
        <v>0.16013890975642955</v>
      </c>
      <c r="D92" s="24">
        <f t="shared" ref="D92:D118" si="56">(B92+C92)</f>
        <v>0.58717600244024171</v>
      </c>
      <c r="H92" s="24">
        <f t="shared" ref="H92:H118" si="57">(E38*F38/G38*F$7/F$9)</f>
        <v>0.3575757575757576</v>
      </c>
      <c r="I92" s="22">
        <f t="shared" ref="I92:I118" si="58">(D92*H92)</f>
        <v>0.20995990390287433</v>
      </c>
      <c r="J92" s="24">
        <f t="shared" ref="J92:J118" si="59">IF(I$32&lt;=1+I$131,I92,L92+J$33*(I92-L92))</f>
        <v>0.20995990390287433</v>
      </c>
      <c r="K92" s="22">
        <f t="shared" ref="K92:K118" si="60">(B92)</f>
        <v>0.42703709268381218</v>
      </c>
      <c r="L92" s="22">
        <f t="shared" ref="L92:L118" si="61">(K92*H92)</f>
        <v>0.15269811192936317</v>
      </c>
      <c r="M92" s="226">
        <f t="shared" ref="M92:M118" si="62">(J92)</f>
        <v>0.20995990390287433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0.3575757575757576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6">
        <f t="shared" si="6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6.9393527561119481E-2</v>
      </c>
      <c r="C94" s="75">
        <f t="shared" si="50"/>
        <v>0</v>
      </c>
      <c r="D94" s="24">
        <f t="shared" si="56"/>
        <v>6.9393527561119481E-2</v>
      </c>
      <c r="H94" s="24">
        <f t="shared" si="57"/>
        <v>0.7151515151515152</v>
      </c>
      <c r="I94" s="22">
        <f t="shared" si="58"/>
        <v>4.9626886377043024E-2</v>
      </c>
      <c r="J94" s="24">
        <f t="shared" si="59"/>
        <v>4.9626886377043024E-2</v>
      </c>
      <c r="K94" s="22">
        <f t="shared" si="60"/>
        <v>6.9393527561119481E-2</v>
      </c>
      <c r="L94" s="22">
        <f t="shared" si="61"/>
        <v>4.9626886377043024E-2</v>
      </c>
      <c r="M94" s="226">
        <f t="shared" si="62"/>
        <v>4.9626886377043024E-2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4.6120006009851715E-2</v>
      </c>
      <c r="C95" s="75">
        <f t="shared" si="50"/>
        <v>-4.6120006009851715E-2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0</v>
      </c>
      <c r="K95" s="22">
        <f t="shared" si="60"/>
        <v>4.6120006009851715E-2</v>
      </c>
      <c r="L95" s="22">
        <f t="shared" si="61"/>
        <v>1.1739637893416801E-2</v>
      </c>
      <c r="M95" s="226">
        <f t="shared" si="6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9.6083345853857742E-3</v>
      </c>
      <c r="C96" s="75">
        <f t="shared" si="50"/>
        <v>8.6475011268471971E-2</v>
      </c>
      <c r="D96" s="24">
        <f t="shared" si="56"/>
        <v>9.6083345853857749E-2</v>
      </c>
      <c r="H96" s="24">
        <f t="shared" si="57"/>
        <v>0.16969696969696968</v>
      </c>
      <c r="I96" s="22">
        <f t="shared" si="58"/>
        <v>1.6305052629745555E-2</v>
      </c>
      <c r="J96" s="24">
        <f t="shared" si="59"/>
        <v>1.6305052629745555E-2</v>
      </c>
      <c r="K96" s="22">
        <f t="shared" si="60"/>
        <v>9.6083345853857742E-3</v>
      </c>
      <c r="L96" s="22">
        <f t="shared" si="61"/>
        <v>1.6305052629745555E-3</v>
      </c>
      <c r="M96" s="226">
        <f t="shared" si="62"/>
        <v>1.6305052629745555E-2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crops: no. local meas( Potatoes)</v>
      </c>
      <c r="B97" s="75">
        <f t="shared" si="50"/>
        <v>5.3379636585476524E-3</v>
      </c>
      <c r="C97" s="75">
        <f t="shared" si="50"/>
        <v>-5.3379636585476524E-3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5.3379636585476524E-3</v>
      </c>
      <c r="L97" s="22">
        <f t="shared" si="61"/>
        <v>9.0583625720808635E-4</v>
      </c>
      <c r="M97" s="226">
        <f t="shared" si="62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0.42909090909090908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Self-employment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0.48484848484848486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0.57212121212121214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si="50"/>
        <v>2.1586725035166707</v>
      </c>
      <c r="C102" s="75">
        <f t="shared" si="50"/>
        <v>0</v>
      </c>
      <c r="D102" s="24">
        <f t="shared" si="56"/>
        <v>2.1586725035166707</v>
      </c>
      <c r="H102" s="24">
        <f t="shared" si="57"/>
        <v>0.7151515151515152</v>
      </c>
      <c r="I102" s="22">
        <f t="shared" si="58"/>
        <v>1.5437779116058616</v>
      </c>
      <c r="J102" s="24">
        <f t="shared" si="59"/>
        <v>1.5437779116058616</v>
      </c>
      <c r="K102" s="22">
        <f t="shared" si="60"/>
        <v>2.1586725035166707</v>
      </c>
      <c r="L102" s="22">
        <f t="shared" si="61"/>
        <v>1.5437779116058616</v>
      </c>
      <c r="M102" s="226">
        <f t="shared" si="62"/>
        <v>1.5437779116058616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si="50"/>
        <v>0.76866676683086188</v>
      </c>
      <c r="C103" s="75">
        <f t="shared" si="50"/>
        <v>0</v>
      </c>
      <c r="D103" s="24">
        <f t="shared" si="56"/>
        <v>0.76866676683086188</v>
      </c>
      <c r="H103" s="24">
        <f t="shared" si="57"/>
        <v>0.7151515151515152</v>
      </c>
      <c r="I103" s="22">
        <f t="shared" si="58"/>
        <v>0.54971320294570736</v>
      </c>
      <c r="J103" s="24">
        <f t="shared" si="59"/>
        <v>0.54971320294570736</v>
      </c>
      <c r="K103" s="22">
        <f t="shared" si="60"/>
        <v>0.76866676683086188</v>
      </c>
      <c r="L103" s="22">
        <f t="shared" si="61"/>
        <v>0.54971320294570736</v>
      </c>
      <c r="M103" s="226">
        <f t="shared" si="62"/>
        <v>0.54971320294570736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3.8051140143591087</v>
      </c>
      <c r="C119" s="22">
        <f>SUM(C91:C118)</f>
        <v>0.19515595135650216</v>
      </c>
      <c r="D119" s="24">
        <f>SUM(D91:D118)</f>
        <v>4.00026996571561</v>
      </c>
      <c r="E119" s="22"/>
      <c r="F119" s="2"/>
      <c r="G119" s="2"/>
      <c r="H119" s="31"/>
      <c r="I119" s="22">
        <f>SUM(I91:I118)</f>
        <v>2.4839065414082544</v>
      </c>
      <c r="J119" s="24">
        <f>SUM(J91:J118)</f>
        <v>2.4839065414082544</v>
      </c>
      <c r="K119" s="22">
        <f>SUM(K91:K118)</f>
        <v>3.8051140143591087</v>
      </c>
      <c r="L119" s="22">
        <f>SUM(L91:L118)</f>
        <v>2.4246156762185969</v>
      </c>
      <c r="M119" s="57">
        <f t="shared" si="49"/>
        <v>2.4839065414082544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1.5692383426871905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1.3314749574315556</v>
      </c>
      <c r="J124" s="236">
        <f>IF(SUMPRODUCT($B$124:$B124,$H$124:$H124)&lt;J$119,($B124*$H124),J$119)</f>
        <v>1.3314749574315556</v>
      </c>
      <c r="K124" s="22">
        <f>(B124)</f>
        <v>1.5692383426871905</v>
      </c>
      <c r="L124" s="29">
        <f>IF(SUMPRODUCT($B$124:$B124,$H$124:$H124)&lt;L$119,($B124*$H124),L$119)</f>
        <v>1.3314749574315556</v>
      </c>
      <c r="M124" s="57">
        <f t="shared" si="63"/>
        <v>1.3314749574315556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1.2473753477294154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0.89206236989133958</v>
      </c>
      <c r="J125" s="236">
        <f>IF(SUMPRODUCT($B$124:$B125,$H$124:$H125)&lt;J$119,($B125*$H125),IF(SUMPRODUCT($B$124:$B124,$H$124:$H124)&lt;J$119,J$119-SUMPRODUCT($B$124:$B124,$H$124:$H124),0))</f>
        <v>0.89206236989133958</v>
      </c>
      <c r="K125" s="22">
        <f t="shared" ref="K125:K126" si="64">(B125)</f>
        <v>1.2473753477294154</v>
      </c>
      <c r="L125" s="29">
        <f>IF(SUMPRODUCT($B$124:$B125,$H$124:$H125)&lt;L$119,($B125*$H125),IF(SUMPRODUCT($B$124:$B124,$H$124:$H124)&lt;L$119,L$119-SUMPRODUCT($B$124:$B124,$H$124:$H124),0))</f>
        <v>0.89206236989133958</v>
      </c>
      <c r="M125" s="57">
        <f t="shared" ref="M125:M126" si="65">(J125)</f>
        <v>0.89206236989133958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2.2214469561411909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8.9677789463600555E-2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8.9677789463600555E-2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0.62129400747198005</v>
      </c>
      <c r="C128" s="2"/>
      <c r="D128" s="31"/>
      <c r="E128" s="2"/>
      <c r="F128" s="2"/>
      <c r="G128" s="2"/>
      <c r="H128" s="24"/>
      <c r="I128" s="29">
        <f>(I30)</f>
        <v>1.1524315839766988</v>
      </c>
      <c r="J128" s="227">
        <f>(J30)</f>
        <v>0.55610503363969066</v>
      </c>
      <c r="K128" s="22">
        <f>(B128)</f>
        <v>0.62129400747198005</v>
      </c>
      <c r="L128" s="22">
        <f>IF(L124=L119,0,(L119-L124)/(B119-B124)*K128)</f>
        <v>0.30375650422375483</v>
      </c>
      <c r="M128" s="57">
        <f t="shared" si="63"/>
        <v>0.55610503363969066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3.8051140143591087</v>
      </c>
      <c r="C130" s="2"/>
      <c r="D130" s="31"/>
      <c r="E130" s="2"/>
      <c r="F130" s="2"/>
      <c r="G130" s="2"/>
      <c r="H130" s="24"/>
      <c r="I130" s="29">
        <f>(I119)</f>
        <v>2.4839065414082544</v>
      </c>
      <c r="J130" s="227">
        <f>(J119)</f>
        <v>2.4839065414082544</v>
      </c>
      <c r="K130" s="22">
        <f>(B130)</f>
        <v>3.8051140143591087</v>
      </c>
      <c r="L130" s="22">
        <f>(L119)</f>
        <v>2.4246156762185969</v>
      </c>
      <c r="M130" s="57">
        <f t="shared" si="63"/>
        <v>2.4839065414082544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0.89206236989133991</v>
      </c>
      <c r="J131" s="236">
        <f>IF(SUMPRODUCT($B124:$B125,$H124:$H125)&gt;(J119-J128),SUMPRODUCT($B124:$B125,$H124:$H125)+J128-J119,0)</f>
        <v>0.29573581955433159</v>
      </c>
      <c r="K131" s="29"/>
      <c r="L131" s="29">
        <f>IF(I131&lt;SUM(L126:L127),0,I131-(SUM(L126:L127)))</f>
        <v>0.89206236989133991</v>
      </c>
      <c r="M131" s="236">
        <f>IF(I131&lt;SUM(M126:M127),0,I131-(SUM(M126:M127)))</f>
        <v>0.89206236989133991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324" operator="equal">
      <formula>16</formula>
    </cfRule>
    <cfRule type="cellIs" dxfId="276" priority="325" operator="equal">
      <formula>15</formula>
    </cfRule>
    <cfRule type="cellIs" dxfId="275" priority="326" operator="equal">
      <formula>14</formula>
    </cfRule>
    <cfRule type="cellIs" dxfId="274" priority="327" operator="equal">
      <formula>13</formula>
    </cfRule>
    <cfRule type="cellIs" dxfId="273" priority="328" operator="equal">
      <formula>12</formula>
    </cfRule>
    <cfRule type="cellIs" dxfId="272" priority="329" operator="equal">
      <formula>11</formula>
    </cfRule>
    <cfRule type="cellIs" dxfId="271" priority="330" operator="equal">
      <formula>10</formula>
    </cfRule>
    <cfRule type="cellIs" dxfId="270" priority="331" operator="equal">
      <formula>9</formula>
    </cfRule>
    <cfRule type="cellIs" dxfId="269" priority="332" operator="equal">
      <formula>8</formula>
    </cfRule>
    <cfRule type="cellIs" dxfId="268" priority="333" operator="equal">
      <formula>7</formula>
    </cfRule>
    <cfRule type="cellIs" dxfId="267" priority="334" operator="equal">
      <formula>6</formula>
    </cfRule>
    <cfRule type="cellIs" dxfId="266" priority="335" operator="equal">
      <formula>5</formula>
    </cfRule>
    <cfRule type="cellIs" dxfId="265" priority="336" operator="equal">
      <formula>4</formula>
    </cfRule>
    <cfRule type="cellIs" dxfId="264" priority="337" operator="equal">
      <formula>3</formula>
    </cfRule>
    <cfRule type="cellIs" dxfId="263" priority="338" operator="equal">
      <formula>2</formula>
    </cfRule>
    <cfRule type="cellIs" dxfId="262" priority="339" operator="equal">
      <formula>1</formula>
    </cfRule>
  </conditionalFormatting>
  <conditionalFormatting sqref="N29">
    <cfRule type="cellIs" dxfId="261" priority="308" operator="equal">
      <formula>16</formula>
    </cfRule>
    <cfRule type="cellIs" dxfId="260" priority="309" operator="equal">
      <formula>15</formula>
    </cfRule>
    <cfRule type="cellIs" dxfId="259" priority="310" operator="equal">
      <formula>14</formula>
    </cfRule>
    <cfRule type="cellIs" dxfId="258" priority="311" operator="equal">
      <formula>13</formula>
    </cfRule>
    <cfRule type="cellIs" dxfId="257" priority="312" operator="equal">
      <formula>12</formula>
    </cfRule>
    <cfRule type="cellIs" dxfId="256" priority="313" operator="equal">
      <formula>11</formula>
    </cfRule>
    <cfRule type="cellIs" dxfId="255" priority="314" operator="equal">
      <formula>10</formula>
    </cfRule>
    <cfRule type="cellIs" dxfId="254" priority="315" operator="equal">
      <formula>9</formula>
    </cfRule>
    <cfRule type="cellIs" dxfId="253" priority="316" operator="equal">
      <formula>8</formula>
    </cfRule>
    <cfRule type="cellIs" dxfId="252" priority="317" operator="equal">
      <formula>7</formula>
    </cfRule>
    <cfRule type="cellIs" dxfId="251" priority="318" operator="equal">
      <formula>6</formula>
    </cfRule>
    <cfRule type="cellIs" dxfId="250" priority="319" operator="equal">
      <formula>5</formula>
    </cfRule>
    <cfRule type="cellIs" dxfId="249" priority="320" operator="equal">
      <formula>4</formula>
    </cfRule>
    <cfRule type="cellIs" dxfId="248" priority="321" operator="equal">
      <formula>3</formula>
    </cfRule>
    <cfRule type="cellIs" dxfId="247" priority="322" operator="equal">
      <formula>2</formula>
    </cfRule>
    <cfRule type="cellIs" dxfId="246" priority="323" operator="equal">
      <formula>1</formula>
    </cfRule>
  </conditionalFormatting>
  <conditionalFormatting sqref="N116:N118">
    <cfRule type="cellIs" dxfId="245" priority="260" operator="equal">
      <formula>16</formula>
    </cfRule>
    <cfRule type="cellIs" dxfId="244" priority="261" operator="equal">
      <formula>15</formula>
    </cfRule>
    <cfRule type="cellIs" dxfId="243" priority="262" operator="equal">
      <formula>14</formula>
    </cfRule>
    <cfRule type="cellIs" dxfId="242" priority="263" operator="equal">
      <formula>13</formula>
    </cfRule>
    <cfRule type="cellIs" dxfId="241" priority="264" operator="equal">
      <formula>12</formula>
    </cfRule>
    <cfRule type="cellIs" dxfId="240" priority="265" operator="equal">
      <formula>11</formula>
    </cfRule>
    <cfRule type="cellIs" dxfId="239" priority="266" operator="equal">
      <formula>10</formula>
    </cfRule>
    <cfRule type="cellIs" dxfId="238" priority="267" operator="equal">
      <formula>9</formula>
    </cfRule>
    <cfRule type="cellIs" dxfId="237" priority="268" operator="equal">
      <formula>8</formula>
    </cfRule>
    <cfRule type="cellIs" dxfId="236" priority="269" operator="equal">
      <formula>7</formula>
    </cfRule>
    <cfRule type="cellIs" dxfId="235" priority="270" operator="equal">
      <formula>6</formula>
    </cfRule>
    <cfRule type="cellIs" dxfId="234" priority="271" operator="equal">
      <formula>5</formula>
    </cfRule>
    <cfRule type="cellIs" dxfId="233" priority="272" operator="equal">
      <formula>4</formula>
    </cfRule>
    <cfRule type="cellIs" dxfId="232" priority="273" operator="equal">
      <formula>3</formula>
    </cfRule>
    <cfRule type="cellIs" dxfId="231" priority="274" operator="equal">
      <formula>2</formula>
    </cfRule>
    <cfRule type="cellIs" dxfId="230" priority="275" operator="equal">
      <formula>1</formula>
    </cfRule>
  </conditionalFormatting>
  <conditionalFormatting sqref="N27:N28">
    <cfRule type="cellIs" dxfId="229" priority="244" operator="equal">
      <formula>16</formula>
    </cfRule>
    <cfRule type="cellIs" dxfId="228" priority="245" operator="equal">
      <formula>15</formula>
    </cfRule>
    <cfRule type="cellIs" dxfId="227" priority="246" operator="equal">
      <formula>14</formula>
    </cfRule>
    <cfRule type="cellIs" dxfId="226" priority="247" operator="equal">
      <formula>13</formula>
    </cfRule>
    <cfRule type="cellIs" dxfId="225" priority="248" operator="equal">
      <formula>12</formula>
    </cfRule>
    <cfRule type="cellIs" dxfId="224" priority="249" operator="equal">
      <formula>11</formula>
    </cfRule>
    <cfRule type="cellIs" dxfId="223" priority="250" operator="equal">
      <formula>10</formula>
    </cfRule>
    <cfRule type="cellIs" dxfId="222" priority="251" operator="equal">
      <formula>9</formula>
    </cfRule>
    <cfRule type="cellIs" dxfId="221" priority="252" operator="equal">
      <formula>8</formula>
    </cfRule>
    <cfRule type="cellIs" dxfId="220" priority="253" operator="equal">
      <formula>7</formula>
    </cfRule>
    <cfRule type="cellIs" dxfId="219" priority="254" operator="equal">
      <formula>6</formula>
    </cfRule>
    <cfRule type="cellIs" dxfId="218" priority="255" operator="equal">
      <formula>5</formula>
    </cfRule>
    <cfRule type="cellIs" dxfId="217" priority="256" operator="equal">
      <formula>4</formula>
    </cfRule>
    <cfRule type="cellIs" dxfId="216" priority="257" operator="equal">
      <formula>3</formula>
    </cfRule>
    <cfRule type="cellIs" dxfId="215" priority="258" operator="equal">
      <formula>2</formula>
    </cfRule>
    <cfRule type="cellIs" dxfId="214" priority="25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Own meat</v>
      </c>
      <c r="B6" s="101">
        <f>IF([1]Summ!$J1044="",0,[1]Summ!$J1044)</f>
        <v>0.10020555728518059</v>
      </c>
      <c r="C6" s="102">
        <f>IF([1]Summ!$K1044="",0,[1]Summ!$K1044)</f>
        <v>0</v>
      </c>
      <c r="D6" s="24">
        <f t="shared" ref="D6:D29" si="0">(B6+C6)</f>
        <v>0.10020555728518059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2.0041111457036118E-2</v>
      </c>
      <c r="J6" s="24">
        <f t="shared" ref="J6:J13" si="3">IF(I$32&lt;=1+I$131,I6,B6*H6+J$33*(I6-B6*H6))</f>
        <v>2.0041111457036118E-2</v>
      </c>
      <c r="K6" s="22">
        <f t="shared" ref="K6:K31" si="4">B6</f>
        <v>0.10020555728518059</v>
      </c>
      <c r="L6" s="22">
        <f t="shared" ref="L6:L29" si="5">IF(K6="","",K6*H6)</f>
        <v>2.0041111457036118E-2</v>
      </c>
      <c r="M6" s="177">
        <f t="shared" ref="M6:M31" si="6">J6</f>
        <v>2.0041111457036118E-2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8.0164445828144471E-2</v>
      </c>
      <c r="Z6" s="156">
        <f>Poor!Z6</f>
        <v>0.17</v>
      </c>
      <c r="AA6" s="121">
        <f>$M6*Z6*4</f>
        <v>1.3627955790784562E-2</v>
      </c>
      <c r="AB6" s="156">
        <f>Poor!AB6</f>
        <v>0.17</v>
      </c>
      <c r="AC6" s="121">
        <f t="shared" ref="AC6:AC29" si="7">$M6*AB6*4</f>
        <v>1.3627955790784562E-2</v>
      </c>
      <c r="AD6" s="156">
        <f>Poor!AD6</f>
        <v>0.33</v>
      </c>
      <c r="AE6" s="121">
        <f t="shared" ref="AE6:AE29" si="8">$M6*AD6*4</f>
        <v>2.6454267123287675E-2</v>
      </c>
      <c r="AF6" s="122">
        <f>1-SUM(Z6,AB6,AD6)</f>
        <v>0.32999999999999996</v>
      </c>
      <c r="AG6" s="121">
        <f>$M6*AF6*4</f>
        <v>2.6454267123287672E-2</v>
      </c>
      <c r="AH6" s="123">
        <f>SUM(Z6,AB6,AD6,AF6)</f>
        <v>1</v>
      </c>
      <c r="AI6" s="183">
        <f>SUM(AA6,AC6,AE6,AG6)/4</f>
        <v>2.0041111457036118E-2</v>
      </c>
      <c r="AJ6" s="120">
        <f>(AA6+AC6)/2</f>
        <v>1.3627955790784562E-2</v>
      </c>
      <c r="AK6" s="119">
        <f>(AE6+AG6)/2</f>
        <v>2.6454267123287675E-2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Maize: kg produced</v>
      </c>
      <c r="B7" s="101">
        <f>IF([1]Summ!$J1045="",0,[1]Summ!$J1045)</f>
        <v>0.11829143835616435</v>
      </c>
      <c r="C7" s="102">
        <f>IF([1]Summ!$K1045="",0,[1]Summ!$K1045)</f>
        <v>0.11829143835616435</v>
      </c>
      <c r="D7" s="24">
        <f t="shared" si="0"/>
        <v>0.23658287671232869</v>
      </c>
      <c r="E7" s="75">
        <f>Middle!E7</f>
        <v>0.3</v>
      </c>
      <c r="F7" s="27">
        <v>8800</v>
      </c>
      <c r="H7" s="24">
        <f t="shared" si="1"/>
        <v>0.3</v>
      </c>
      <c r="I7" s="22">
        <f t="shared" si="2"/>
        <v>7.0974863013698611E-2</v>
      </c>
      <c r="J7" s="24">
        <f t="shared" si="3"/>
        <v>3.56583857792677E-2</v>
      </c>
      <c r="K7" s="22">
        <f t="shared" si="4"/>
        <v>0.11829143835616435</v>
      </c>
      <c r="L7" s="22">
        <f t="shared" si="5"/>
        <v>3.5487431506849305E-2</v>
      </c>
      <c r="M7" s="177">
        <f t="shared" si="6"/>
        <v>3.56583857792677E-2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5005.414575722798</v>
      </c>
      <c r="S7" s="221">
        <f>IF($B$81=0,0,(SUMIF($N$6:$N$28,$U7,L$6:L$28)+SUMIF($N$91:$N$118,$U7,L$91:L$118))*$I$83*Poor!$B$81/$B$81)</f>
        <v>1296.8816479443597</v>
      </c>
      <c r="T7" s="221">
        <f>IF($B$81=0,0,(SUMIF($N$6:$N$28,$U7,M$6:M$28)+SUMIF($N$91:$N$118,$U7,M$91:M$118))*$I$83*Poor!$B$81/$B$81)</f>
        <v>1298.7498368168967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0.1426335431170708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0.1426335431170708</v>
      </c>
      <c r="AH7" s="123">
        <f t="shared" ref="AH7:AH30" si="12">SUM(Z7,AB7,AD7,AF7)</f>
        <v>1</v>
      </c>
      <c r="AI7" s="183">
        <f t="shared" ref="AI7:AI30" si="13">SUM(AA7,AC7,AE7,AG7)/4</f>
        <v>3.56583857792677E-2</v>
      </c>
      <c r="AJ7" s="120">
        <f t="shared" ref="AJ7:AJ31" si="14">(AA7+AC7)/2</f>
        <v>0</v>
      </c>
      <c r="AK7" s="119">
        <f t="shared" ref="AK7:AK31" si="15">(AE7+AG7)/2</f>
        <v>7.13167715585354E-2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Beans: kg produced</v>
      </c>
      <c r="B8" s="101">
        <f>IF([1]Summ!$J1046="",0,[1]Summ!$J1046)</f>
        <v>0.18411752801992529</v>
      </c>
      <c r="C8" s="102">
        <f>IF([1]Summ!$K1046="",0,[1]Summ!$K1046)</f>
        <v>-5.5235258405977566E-2</v>
      </c>
      <c r="D8" s="24">
        <f t="shared" si="0"/>
        <v>0.12888226961394772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2.5776453922789544E-2</v>
      </c>
      <c r="J8" s="24">
        <f t="shared" si="3"/>
        <v>3.6770288433783188E-2</v>
      </c>
      <c r="K8" s="22">
        <f t="shared" si="4"/>
        <v>0.18411752801992529</v>
      </c>
      <c r="L8" s="22">
        <f t="shared" si="5"/>
        <v>3.6823505603985056E-2</v>
      </c>
      <c r="M8" s="223">
        <f t="shared" si="6"/>
        <v>3.6770288433783188E-2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4457.6635054393246</v>
      </c>
      <c r="S8" s="221">
        <f>IF($B$81=0,0,(SUMIF($N$6:$N$28,$U8,L$6:L$28)+SUMIF($N$91:$N$118,$U8,L$91:L$118))*$I$83*Poor!$B$81/$B$81)</f>
        <v>965.93</v>
      </c>
      <c r="T8" s="221">
        <f>IF($B$81=0,0,(SUMIF($N$6:$N$28,$U8,M$6:M$28)+SUMIF($N$91:$N$118,$U8,M$91:M$118))*$I$83*Poor!$B$81/$B$81)</f>
        <v>965.9977796760935</v>
      </c>
      <c r="U8" s="222">
        <v>2</v>
      </c>
      <c r="V8" s="56"/>
      <c r="W8" s="115"/>
      <c r="X8" s="118">
        <f>Poor!X8</f>
        <v>1</v>
      </c>
      <c r="Y8" s="183">
        <f t="shared" si="9"/>
        <v>0.14708115373513275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0.14708115373513275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3.6770288433783188E-2</v>
      </c>
      <c r="AJ8" s="120">
        <f t="shared" si="14"/>
        <v>7.3540576867566376E-2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Other root crops: no. local meas( Potatoes)</v>
      </c>
      <c r="B9" s="101">
        <f>IF([1]Summ!$J1047="",0,[1]Summ!$J1047)</f>
        <v>5.8003320880033203E-2</v>
      </c>
      <c r="C9" s="102">
        <f>IF([1]Summ!$K1047="",0,[1]Summ!$K1047)</f>
        <v>3.2586135325861493E-3</v>
      </c>
      <c r="D9" s="24">
        <f t="shared" si="0"/>
        <v>6.1261934412619352E-2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1.225238688252387E-2</v>
      </c>
      <c r="J9" s="24">
        <f t="shared" si="3"/>
        <v>1.1603803732079887E-2</v>
      </c>
      <c r="K9" s="22">
        <f t="shared" si="4"/>
        <v>5.8003320880033203E-2</v>
      </c>
      <c r="L9" s="22">
        <f t="shared" si="5"/>
        <v>1.1600664176006642E-2</v>
      </c>
      <c r="M9" s="223">
        <f t="shared" si="6"/>
        <v>1.1603803732079887E-2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1391.6572068677385</v>
      </c>
      <c r="S9" s="221">
        <f>IF($B$81=0,0,(SUMIF($N$6:$N$28,$U9,L$6:L$28)+SUMIF($N$91:$N$118,$U9,L$91:L$118))*$I$83*Poor!$B$81/$B$81)</f>
        <v>309.74202916460706</v>
      </c>
      <c r="T9" s="221">
        <f>IF($B$81=0,0,(SUMIF($N$6:$N$28,$U9,M$6:M$28)+SUMIF($N$91:$N$118,$U9,M$91:M$118))*$I$83*Poor!$B$81/$B$81)</f>
        <v>309.74202916460706</v>
      </c>
      <c r="U9" s="222">
        <v>3</v>
      </c>
      <c r="V9" s="56"/>
      <c r="W9" s="115"/>
      <c r="X9" s="118">
        <f>Poor!X9</f>
        <v>1</v>
      </c>
      <c r="Y9" s="183">
        <f t="shared" si="9"/>
        <v>4.6415214928319549E-2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4.6415214928319549E-2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1.1603803732079887E-2</v>
      </c>
      <c r="AJ9" s="120">
        <f t="shared" si="14"/>
        <v>2.3207607464159775E-2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Labour: Planting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0.5</v>
      </c>
      <c r="H10" s="24">
        <f t="shared" si="1"/>
        <v>0.5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Labour: Weeding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0.5</v>
      </c>
      <c r="H11" s="24">
        <f t="shared" si="1"/>
        <v>0.5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32989.527023457493</v>
      </c>
      <c r="S11" s="221">
        <f>IF($B$81=0,0,(SUMIF($N$6:$N$28,$U11,L$6:L$28)+SUMIF($N$91:$N$118,$U11,L$91:L$118))*$I$83*Poor!$B$81/$B$81)</f>
        <v>13511.000000000002</v>
      </c>
      <c r="T11" s="221">
        <f>IF($B$81=0,0,(SUMIF($N$6:$N$28,$U11,M$6:M$28)+SUMIF($N$91:$N$118,$U11,M$91:M$118))*$I$83*Poor!$B$81/$B$81)</f>
        <v>13514.410661739465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88960.522310447195</v>
      </c>
      <c r="S13" s="221">
        <f>IF($B$81=0,0,(SUMIF($N$6:$N$28,$U13,L$6:L$28)+SUMIF($N$91:$N$118,$U13,L$91:L$118))*$I$83*Poor!$B$81/$B$81)</f>
        <v>42479.999999999993</v>
      </c>
      <c r="T13" s="221">
        <f>IF($B$81=0,0,(SUMIF($N$6:$N$28,$U13,M$6:M$28)+SUMIF($N$91:$N$118,$U13,M$91:M$118))*$I$83*Poor!$B$81/$B$81)</f>
        <v>42479.999999999993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42701.050709014657</v>
      </c>
      <c r="S14" s="221">
        <f>IF($B$81=0,0,(SUMIF($N$6:$N$28,$U14,L$6:L$28)+SUMIF($N$91:$N$118,$U14,L$91:L$118))*$I$83*Poor!$B$81/$B$81)</f>
        <v>23039.999999999996</v>
      </c>
      <c r="T14" s="221">
        <f>IF($B$81=0,0,(SUMIF($N$6:$N$28,$U14,M$6:M$28)+SUMIF($N$91:$N$118,$U14,M$91:M$118))*$I$83*Poor!$B$81/$B$81)</f>
        <v>23062.198205219553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10675.262677253664</v>
      </c>
      <c r="S16" s="221">
        <f>IF($B$81=0,0,(SUMIF($N$6:$N$28,$U16,L$6:L$28)+SUMIF($N$91:$N$118,$U16,L$91:L$118))*$I$83*Poor!$B$81/$B$81)</f>
        <v>6796.8</v>
      </c>
      <c r="T16" s="221">
        <f>IF($B$81=0,0,(SUMIF($N$6:$N$28,$U16,M$6:M$28)+SUMIF($N$91:$N$118,$U16,M$91:M$118))*$I$83*Poor!$B$81/$B$81)</f>
        <v>6796.8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11297.986333426794</v>
      </c>
      <c r="S17" s="221">
        <f>IF($B$81=0,0,(SUMIF($N$6:$N$28,$U17,L$6:L$28)+SUMIF($N$91:$N$118,$U17,L$91:L$118))*$I$83*Poor!$B$81/$B$81)</f>
        <v>8991.6</v>
      </c>
      <c r="T17" s="221">
        <f>IF($B$81=0,0,(SUMIF($N$6:$N$28,$U17,M$6:M$28)+SUMIF($N$91:$N$118,$U17,M$91:M$118))*$I$83*Poor!$B$81/$B$81)</f>
        <v>8991.6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197479.08434162967</v>
      </c>
      <c r="S23" s="179">
        <f>SUM(S7:S22)</f>
        <v>97391.953677108962</v>
      </c>
      <c r="T23" s="179">
        <f>SUM(T7:T22)</f>
        <v>97419.498512616614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32561.883380296331</v>
      </c>
      <c r="S24" s="41">
        <f>IF($B$81=0,0,(SUM(($B$70*$H$70))+((1-$D$29)*$I$83))*Poor!$B$81/$B$81)</f>
        <v>32561.883380296331</v>
      </c>
      <c r="T24" s="41">
        <f>IF($B$81=0,0,(SUM(($B$70*$H$70))+((1-$D$29)*$I$83))*Poor!$B$81/$B$81)</f>
        <v>32561.883380296331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46349.003380296323</v>
      </c>
      <c r="S25" s="41">
        <f>IF($B$81=0,0,(SUM(($B$70*$H$70),($B$71*$H$71))+((1-$D$29)*$I$83))*Poor!$B$81/$B$81)</f>
        <v>46349.003380296323</v>
      </c>
      <c r="T25" s="41">
        <f>IF($B$81=0,0,(SUM(($B$70*$H$70),($B$71*$H$71))+((1-$D$29)*$I$83))*Poor!$B$81/$B$81)</f>
        <v>46349.003380296323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70902.443380296332</v>
      </c>
      <c r="S26" s="41">
        <f>IF($B$81=0,0,(SUM(($B$70*$H$70),($B$71*$H$71),($B$72*$H$72))+((1-$D$29)*$I$83))*Poor!$B$81/$B$81)</f>
        <v>70902.443380296332</v>
      </c>
      <c r="T26" s="41">
        <f>IF($B$81=0,0,(SUM(($B$70*$H$70),($B$71*$H$71),($B$72*$H$72))+((1-$D$29)*$I$83))*Poor!$B$81/$B$81)</f>
        <v>70902.443380296332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0.23487596513075962</v>
      </c>
      <c r="C27" s="102">
        <f>IF([1]Summ!$K1065="",0,[1]Summ!$K1065)</f>
        <v>-0.23487596513075962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0.23374449271862555</v>
      </c>
      <c r="K27" s="22">
        <f t="shared" si="4"/>
        <v>0.23487596513075962</v>
      </c>
      <c r="L27" s="22">
        <f t="shared" si="5"/>
        <v>0.23487596513075962</v>
      </c>
      <c r="M27" s="225">
        <f t="shared" si="6"/>
        <v>0.23374449271862555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0.93497797087450218</v>
      </c>
      <c r="Z27" s="156">
        <f>Poor!Z27</f>
        <v>0.25</v>
      </c>
      <c r="AA27" s="121">
        <f t="shared" si="16"/>
        <v>0.23374449271862555</v>
      </c>
      <c r="AB27" s="156">
        <f>Poor!AB27</f>
        <v>0.25</v>
      </c>
      <c r="AC27" s="121">
        <f t="shared" si="7"/>
        <v>0.23374449271862555</v>
      </c>
      <c r="AD27" s="156">
        <f>Poor!AD27</f>
        <v>0.25</v>
      </c>
      <c r="AE27" s="121">
        <f t="shared" si="8"/>
        <v>0.23374449271862555</v>
      </c>
      <c r="AF27" s="122">
        <f t="shared" si="10"/>
        <v>0.25</v>
      </c>
      <c r="AG27" s="121">
        <f t="shared" si="11"/>
        <v>0.23374449271862555</v>
      </c>
      <c r="AH27" s="123">
        <f t="shared" si="12"/>
        <v>1</v>
      </c>
      <c r="AI27" s="183">
        <f t="shared" si="13"/>
        <v>0.23374449271862555</v>
      </c>
      <c r="AJ27" s="120">
        <f t="shared" si="14"/>
        <v>0.23374449271862555</v>
      </c>
      <c r="AK27" s="119">
        <f t="shared" si="15"/>
        <v>0.23374449271862555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5.7570672478206731E-4</v>
      </c>
      <c r="C28" s="102">
        <f>IF([1]Summ!$K1066="",0,[1]Summ!$K1066)</f>
        <v>-5.7570672478206731E-4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5.7293336192985585E-4</v>
      </c>
      <c r="K28" s="22">
        <f t="shared" si="4"/>
        <v>5.7570672478206731E-4</v>
      </c>
      <c r="L28" s="22">
        <f t="shared" si="5"/>
        <v>5.7570672478206731E-4</v>
      </c>
      <c r="M28" s="223">
        <f t="shared" si="6"/>
        <v>5.7293336192985585E-4</v>
      </c>
      <c r="N28" s="228"/>
      <c r="O28" s="2"/>
      <c r="P28" s="22"/>
      <c r="V28" s="56"/>
      <c r="W28" s="110"/>
      <c r="X28" s="118"/>
      <c r="Y28" s="183">
        <f t="shared" si="9"/>
        <v>2.2917334477194234E-3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1.1458667238597117E-3</v>
      </c>
      <c r="AF28" s="122">
        <f t="shared" si="10"/>
        <v>0.5</v>
      </c>
      <c r="AG28" s="121">
        <f t="shared" si="11"/>
        <v>1.1458667238597117E-3</v>
      </c>
      <c r="AH28" s="123">
        <f t="shared" si="12"/>
        <v>1</v>
      </c>
      <c r="AI28" s="183">
        <f t="shared" si="13"/>
        <v>5.7293336192985585E-4</v>
      </c>
      <c r="AJ28" s="120">
        <f t="shared" si="14"/>
        <v>0</v>
      </c>
      <c r="AK28" s="119">
        <f t="shared" si="15"/>
        <v>1.1458667238597117E-3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0.34791065342465749</v>
      </c>
      <c r="C29" s="102">
        <f>IF([1]Summ!$K1067="",0,[1]Summ!$K1067)</f>
        <v>-0.12327387948266044</v>
      </c>
      <c r="D29" s="24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0.34731680384241642</v>
      </c>
      <c r="K29" s="22">
        <f t="shared" si="4"/>
        <v>0.34791065342465749</v>
      </c>
      <c r="L29" s="22">
        <f t="shared" si="5"/>
        <v>0.34791065342465749</v>
      </c>
      <c r="M29" s="175">
        <f t="shared" si="6"/>
        <v>0.34731680384241642</v>
      </c>
      <c r="N29" s="228"/>
      <c r="P29" s="22"/>
      <c r="V29" s="56"/>
      <c r="W29" s="110"/>
      <c r="X29" s="118"/>
      <c r="Y29" s="183">
        <f t="shared" si="9"/>
        <v>1.3892672153696657</v>
      </c>
      <c r="Z29" s="156">
        <f>Poor!Z29</f>
        <v>0.25</v>
      </c>
      <c r="AA29" s="121">
        <f t="shared" si="16"/>
        <v>0.34731680384241642</v>
      </c>
      <c r="AB29" s="156">
        <f>Poor!AB29</f>
        <v>0.25</v>
      </c>
      <c r="AC29" s="121">
        <f t="shared" si="7"/>
        <v>0.34731680384241642</v>
      </c>
      <c r="AD29" s="156">
        <f>Poor!AD29</f>
        <v>0.25</v>
      </c>
      <c r="AE29" s="121">
        <f t="shared" si="8"/>
        <v>0.34731680384241642</v>
      </c>
      <c r="AF29" s="122">
        <f t="shared" si="10"/>
        <v>0.25</v>
      </c>
      <c r="AG29" s="121">
        <f t="shared" si="11"/>
        <v>0.34731680384241642</v>
      </c>
      <c r="AH29" s="123">
        <f t="shared" si="12"/>
        <v>1</v>
      </c>
      <c r="AI29" s="183">
        <f t="shared" si="13"/>
        <v>0.34731680384241642</v>
      </c>
      <c r="AJ29" s="120">
        <f t="shared" si="14"/>
        <v>0.34731680384241642</v>
      </c>
      <c r="AK29" s="119">
        <f t="shared" si="15"/>
        <v>0.34731680384241642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0.73023944458281442</v>
      </c>
      <c r="C30" s="65"/>
      <c r="D30" s="24">
        <f>(D119-B124)</f>
        <v>12.985253368708836</v>
      </c>
      <c r="E30" s="75">
        <f>Middle!E30</f>
        <v>1</v>
      </c>
      <c r="H30" s="96">
        <f>(E30*F$7/F$9)</f>
        <v>1</v>
      </c>
      <c r="I30" s="29">
        <f>IF(E30&gt;=1,I119-I124,MIN(I119-I124,B30*H30))</f>
        <v>5.2109532912897683</v>
      </c>
      <c r="J30" s="230">
        <f>IF(I$32&lt;=1,I30,1-SUM(J6:J29))</f>
        <v>0.31429218067486131</v>
      </c>
      <c r="K30" s="22">
        <f t="shared" si="4"/>
        <v>0.73023944458281442</v>
      </c>
      <c r="L30" s="22">
        <f>IF(L124=L119,0,IF(K30="",0,(L119-L124)/(B119-B124)*K30))</f>
        <v>0.29151316342396638</v>
      </c>
      <c r="M30" s="175">
        <f t="shared" si="6"/>
        <v>0.31429218067486131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1.2571687226994452</v>
      </c>
      <c r="Z30" s="122">
        <f>IF($Y30=0,0,AA30/($Y$30))</f>
        <v>0.168485243993268</v>
      </c>
      <c r="AA30" s="187">
        <f>IF(AA79*4/$I$83+SUM(AA6:AA29)&lt;1,AA79*4/$I$83,1-SUM(AA6:AA29))</f>
        <v>0.21181437898472111</v>
      </c>
      <c r="AB30" s="122">
        <f>IF($Y30=0,0,AC30/($Y$30))</f>
        <v>0.32239964320610304</v>
      </c>
      <c r="AC30" s="187">
        <f>IF(AC79*4/$I$83+SUM(AC6:AC29)&lt;1,AC79*4/$I$83,1-SUM(AC6:AC29))</f>
        <v>0.40531074764817343</v>
      </c>
      <c r="AD30" s="122">
        <f>IF($Y30=0,0,AE30/($Y$30))</f>
        <v>0.31128563933050463</v>
      </c>
      <c r="AE30" s="187">
        <f>IF(AE79*4/$I$83+SUM(AE6:AE29)&lt;1,AE79*4/$I$83,1-SUM(AE6:AE29))</f>
        <v>0.39133856959181068</v>
      </c>
      <c r="AF30" s="122">
        <f>IF($Y30=0,0,AG30/($Y$30))</f>
        <v>0.19782947347012425</v>
      </c>
      <c r="AG30" s="187">
        <f>IF(AG79*4/$I$83+SUM(AG6:AG29)&lt;1,AG79*4/$I$83,1-SUM(AG6:AG29))</f>
        <v>0.24870502647473991</v>
      </c>
      <c r="AH30" s="123">
        <f t="shared" si="12"/>
        <v>1</v>
      </c>
      <c r="AI30" s="183">
        <f t="shared" si="13"/>
        <v>0.31429218067486131</v>
      </c>
      <c r="AJ30" s="120">
        <f t="shared" si="14"/>
        <v>0.30856256331644727</v>
      </c>
      <c r="AK30" s="119">
        <f t="shared" si="15"/>
        <v>0.3200217980332753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2.1171798551957388E-2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1.774219614404317</v>
      </c>
      <c r="C32" s="29">
        <f>SUM(C6:C31)</f>
        <v>-0.29241075785542919</v>
      </c>
      <c r="D32" s="24">
        <f>SUM(D6:D30)</f>
        <v>13.73682278067491</v>
      </c>
      <c r="E32" s="2"/>
      <c r="F32" s="2"/>
      <c r="H32" s="17"/>
      <c r="I32" s="22">
        <f>SUM(I6:I30)</f>
        <v>5.5646348805078132</v>
      </c>
      <c r="J32" s="17"/>
      <c r="L32" s="22">
        <f>SUM(L6:L30)</f>
        <v>0.97882820144804261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4.8173188410494273E-3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18000</v>
      </c>
      <c r="C37" s="104">
        <f>IF([1]Summ!$K1072="",0,[1]Summ!$K1072)</f>
        <v>0</v>
      </c>
      <c r="D37" s="38">
        <f t="shared" ref="D37:D64" si="25">B37+C37</f>
        <v>18000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10620</v>
      </c>
      <c r="J37" s="38">
        <f>J91*I$83</f>
        <v>10620</v>
      </c>
      <c r="K37" s="40">
        <f t="shared" ref="K37:K52" si="28">(B37/B$65)</f>
        <v>0.13966859745570373</v>
      </c>
      <c r="L37" s="22">
        <f t="shared" ref="L37:L52" si="29">(K37*H37)</f>
        <v>8.2404472498865192E-2</v>
      </c>
      <c r="M37" s="24">
        <f t="shared" ref="M37:M52" si="30">J37/B$65</f>
        <v>8.2404472498865192E-2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10620</v>
      </c>
      <c r="AH37" s="123">
        <f>SUM(Z37,AB37,AD37,AF37)</f>
        <v>1</v>
      </c>
      <c r="AI37" s="112">
        <f>SUM(AA37,AC37,AE37,AG37)</f>
        <v>10620</v>
      </c>
      <c r="AJ37" s="148">
        <f>(AA37+AC37)</f>
        <v>0</v>
      </c>
      <c r="AK37" s="147">
        <f>(AE37+AG37)</f>
        <v>10620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2400</v>
      </c>
      <c r="C38" s="104">
        <f>IF([1]Summ!$K1073="",0,[1]Summ!$K1073)</f>
        <v>1200</v>
      </c>
      <c r="D38" s="38">
        <f t="shared" si="25"/>
        <v>3600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2124</v>
      </c>
      <c r="J38" s="38">
        <f t="shared" ref="J38:J64" si="33">J92*I$83</f>
        <v>1419.4106617394632</v>
      </c>
      <c r="K38" s="40">
        <f t="shared" si="28"/>
        <v>1.8622479660760496E-2</v>
      </c>
      <c r="L38" s="22">
        <f t="shared" si="29"/>
        <v>1.0987262999848691E-2</v>
      </c>
      <c r="M38" s="24">
        <f t="shared" si="30"/>
        <v>1.1013727574379063E-2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1419.4106617394632</v>
      </c>
      <c r="AH38" s="123">
        <f t="shared" ref="AH38:AI58" si="35">SUM(Z38,AB38,AD38,AF38)</f>
        <v>1</v>
      </c>
      <c r="AI38" s="112">
        <f t="shared" si="35"/>
        <v>1419.4106617394632</v>
      </c>
      <c r="AJ38" s="148">
        <f t="shared" ref="AJ38:AJ64" si="36">(AA38+AC38)</f>
        <v>0</v>
      </c>
      <c r="AK38" s="147">
        <f t="shared" ref="AK38:AK64" si="37">(AE38+AG38)</f>
        <v>1419.4106617394632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1200</v>
      </c>
      <c r="C39" s="104">
        <f>IF([1]Summ!$K1074="",0,[1]Summ!$K1074)</f>
        <v>0</v>
      </c>
      <c r="D39" s="38">
        <f t="shared" si="25"/>
        <v>1200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708</v>
      </c>
      <c r="J39" s="38">
        <f t="shared" si="33"/>
        <v>708</v>
      </c>
      <c r="K39" s="40">
        <f t="shared" si="28"/>
        <v>9.3112398303802479E-3</v>
      </c>
      <c r="L39" s="22">
        <f t="shared" si="29"/>
        <v>5.4936314999243455E-3</v>
      </c>
      <c r="M39" s="24">
        <f t="shared" si="30"/>
        <v>5.4936314999243464E-3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708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708</v>
      </c>
      <c r="AJ39" s="148">
        <f t="shared" si="36"/>
        <v>708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650</v>
      </c>
      <c r="C40" s="104">
        <f>IF([1]Summ!$K1075="",0,[1]Summ!$K1075)</f>
        <v>0</v>
      </c>
      <c r="D40" s="38">
        <f t="shared" si="25"/>
        <v>650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767</v>
      </c>
      <c r="J40" s="38">
        <f t="shared" si="33"/>
        <v>767</v>
      </c>
      <c r="K40" s="40">
        <f t="shared" si="28"/>
        <v>5.043588241455968E-3</v>
      </c>
      <c r="L40" s="22">
        <f t="shared" si="29"/>
        <v>5.9514341249180423E-3</v>
      </c>
      <c r="M40" s="24">
        <f t="shared" si="30"/>
        <v>5.9514341249180414E-3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767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767</v>
      </c>
      <c r="AJ40" s="148">
        <f t="shared" si="36"/>
        <v>767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886.5</v>
      </c>
      <c r="C41" s="104">
        <f>IF([1]Summ!$K1076="",0,[1]Summ!$K1076)</f>
        <v>-886.5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370.53636767591212</v>
      </c>
      <c r="K41" s="40">
        <f t="shared" si="28"/>
        <v>6.8786784246934081E-3</v>
      </c>
      <c r="L41" s="22">
        <f t="shared" si="29"/>
        <v>2.8890449383712313E-3</v>
      </c>
      <c r="M41" s="24">
        <f t="shared" si="30"/>
        <v>2.8751274877569775E-3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370.53636767591212</v>
      </c>
      <c r="AH41" s="123">
        <f t="shared" si="35"/>
        <v>1</v>
      </c>
      <c r="AI41" s="112">
        <f t="shared" si="35"/>
        <v>370.53636767591212</v>
      </c>
      <c r="AJ41" s="148">
        <f t="shared" si="36"/>
        <v>0</v>
      </c>
      <c r="AK41" s="147">
        <f t="shared" si="37"/>
        <v>370.53636767591212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2000</v>
      </c>
      <c r="C42" s="104">
        <f>IF([1]Summ!$K1077="",0,[1]Summ!$K1077)</f>
        <v>1500</v>
      </c>
      <c r="D42" s="38">
        <f t="shared" si="25"/>
        <v>3500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979.99999999999989</v>
      </c>
      <c r="J42" s="38">
        <f t="shared" si="33"/>
        <v>562.0232739132407</v>
      </c>
      <c r="K42" s="40">
        <f t="shared" si="28"/>
        <v>1.5518733050633747E-2</v>
      </c>
      <c r="L42" s="22">
        <f t="shared" si="29"/>
        <v>4.3452452541774484E-3</v>
      </c>
      <c r="M42" s="24">
        <f t="shared" si="30"/>
        <v>4.3609445780513961E-3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140.50581847831018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281.01163695662035</v>
      </c>
      <c r="AF42" s="122">
        <f t="shared" si="31"/>
        <v>0.25</v>
      </c>
      <c r="AG42" s="147">
        <f t="shared" si="34"/>
        <v>140.50581847831018</v>
      </c>
      <c r="AH42" s="123">
        <f t="shared" si="35"/>
        <v>1</v>
      </c>
      <c r="AI42" s="112">
        <f t="shared" si="35"/>
        <v>562.0232739132407</v>
      </c>
      <c r="AJ42" s="148">
        <f t="shared" si="36"/>
        <v>140.50581847831018</v>
      </c>
      <c r="AK42" s="147">
        <f t="shared" si="37"/>
        <v>421.51745543493053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root crops: no. local meas( Potatoes)</v>
      </c>
      <c r="B43" s="104">
        <f>IF([1]Summ!$J1078="",0,[1]Summ!$J1078)</f>
        <v>120</v>
      </c>
      <c r="C43" s="104">
        <f>IF([1]Summ!$K1078="",0,[1]Summ!$K1078)</f>
        <v>-120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33.438138086940739</v>
      </c>
      <c r="K43" s="40">
        <f t="shared" si="28"/>
        <v>9.3112398303802474E-4</v>
      </c>
      <c r="L43" s="22">
        <f t="shared" si="29"/>
        <v>2.607147152506469E-4</v>
      </c>
      <c r="M43" s="24">
        <f t="shared" si="30"/>
        <v>2.5945876934073116E-4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8.3595345217351849</v>
      </c>
      <c r="AB43" s="156">
        <f>Poor!AB43</f>
        <v>0.25</v>
      </c>
      <c r="AC43" s="147">
        <f t="shared" si="39"/>
        <v>8.3595345217351849</v>
      </c>
      <c r="AD43" s="156">
        <f>Poor!AD43</f>
        <v>0.25</v>
      </c>
      <c r="AE43" s="147">
        <f t="shared" si="40"/>
        <v>8.3595345217351849</v>
      </c>
      <c r="AF43" s="122">
        <f t="shared" si="31"/>
        <v>0.25</v>
      </c>
      <c r="AG43" s="147">
        <f t="shared" si="34"/>
        <v>8.3595345217351849</v>
      </c>
      <c r="AH43" s="123">
        <f t="shared" si="35"/>
        <v>1</v>
      </c>
      <c r="AI43" s="112">
        <f t="shared" si="35"/>
        <v>33.438138086940739</v>
      </c>
      <c r="AJ43" s="148">
        <f t="shared" si="36"/>
        <v>16.71906904347037</v>
      </c>
      <c r="AK43" s="147">
        <f t="shared" si="37"/>
        <v>16.71906904347037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60000</v>
      </c>
      <c r="C45" s="104">
        <f>IF([1]Summ!$K1080="",0,[1]Summ!$K1080)</f>
        <v>0</v>
      </c>
      <c r="D45" s="38">
        <f t="shared" si="25"/>
        <v>60000</v>
      </c>
      <c r="E45" s="75">
        <f>Middle!E45</f>
        <v>0.6</v>
      </c>
      <c r="F45" s="75">
        <f>Middle!F45</f>
        <v>1.18</v>
      </c>
      <c r="G45" s="22">
        <f t="shared" si="32"/>
        <v>1.65</v>
      </c>
      <c r="H45" s="24">
        <f t="shared" si="26"/>
        <v>0.70799999999999996</v>
      </c>
      <c r="I45" s="39">
        <f t="shared" si="27"/>
        <v>42480</v>
      </c>
      <c r="J45" s="38">
        <f t="shared" si="33"/>
        <v>42479.999999999993</v>
      </c>
      <c r="K45" s="40">
        <f t="shared" si="28"/>
        <v>0.4655619915190124</v>
      </c>
      <c r="L45" s="22">
        <f t="shared" si="29"/>
        <v>0.32961788999546077</v>
      </c>
      <c r="M45" s="24">
        <f t="shared" si="30"/>
        <v>0.32961788999546071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10619.999999999998</v>
      </c>
      <c r="AB45" s="156">
        <f>Poor!AB45</f>
        <v>0.25</v>
      </c>
      <c r="AC45" s="147">
        <f t="shared" si="39"/>
        <v>10619.999999999998</v>
      </c>
      <c r="AD45" s="156">
        <f>Poor!AD45</f>
        <v>0.25</v>
      </c>
      <c r="AE45" s="147">
        <f t="shared" si="40"/>
        <v>10619.999999999998</v>
      </c>
      <c r="AF45" s="122">
        <f t="shared" si="31"/>
        <v>0.25</v>
      </c>
      <c r="AG45" s="147">
        <f t="shared" si="34"/>
        <v>10619.999999999998</v>
      </c>
      <c r="AH45" s="123">
        <f t="shared" si="35"/>
        <v>1</v>
      </c>
      <c r="AI45" s="112">
        <f t="shared" si="35"/>
        <v>42479.999999999993</v>
      </c>
      <c r="AJ45" s="148">
        <f t="shared" si="36"/>
        <v>21239.999999999996</v>
      </c>
      <c r="AK45" s="147">
        <f t="shared" si="37"/>
        <v>21239.999999999996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Self-employment -- see Data2</v>
      </c>
      <c r="B46" s="104">
        <f>IF([1]Summ!$J1081="",0,[1]Summ!$J1081)</f>
        <v>28800</v>
      </c>
      <c r="C46" s="104">
        <f>IF([1]Summ!$K1081="",0,[1]Summ!$K1081)</f>
        <v>5760</v>
      </c>
      <c r="D46" s="38">
        <f t="shared" si="25"/>
        <v>34560</v>
      </c>
      <c r="E46" s="75">
        <f>Middle!E46</f>
        <v>0.8</v>
      </c>
      <c r="F46" s="75">
        <f>Middle!F46</f>
        <v>1</v>
      </c>
      <c r="G46" s="22">
        <f t="shared" si="32"/>
        <v>1.65</v>
      </c>
      <c r="H46" s="24">
        <f t="shared" si="26"/>
        <v>0.8</v>
      </c>
      <c r="I46" s="39">
        <f t="shared" si="27"/>
        <v>27648</v>
      </c>
      <c r="J46" s="38">
        <f t="shared" si="33"/>
        <v>23062.198205219553</v>
      </c>
      <c r="K46" s="40">
        <f t="shared" si="28"/>
        <v>0.22346975592912594</v>
      </c>
      <c r="L46" s="22">
        <f t="shared" si="29"/>
        <v>0.17877580474330076</v>
      </c>
      <c r="M46" s="24">
        <f t="shared" si="30"/>
        <v>0.17894804875380346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5765.5495513048882</v>
      </c>
      <c r="AB46" s="156">
        <f>Poor!AB46</f>
        <v>0.25</v>
      </c>
      <c r="AC46" s="147">
        <f t="shared" si="39"/>
        <v>5765.5495513048882</v>
      </c>
      <c r="AD46" s="156">
        <f>Poor!AD46</f>
        <v>0.25</v>
      </c>
      <c r="AE46" s="147">
        <f t="shared" si="40"/>
        <v>5765.5495513048882</v>
      </c>
      <c r="AF46" s="122">
        <f t="shared" si="31"/>
        <v>0.25</v>
      </c>
      <c r="AG46" s="147">
        <f t="shared" si="34"/>
        <v>5765.5495513048882</v>
      </c>
      <c r="AH46" s="123">
        <f t="shared" si="35"/>
        <v>1</v>
      </c>
      <c r="AI46" s="112">
        <f t="shared" si="35"/>
        <v>23062.198205219553</v>
      </c>
      <c r="AJ46" s="148">
        <f t="shared" si="36"/>
        <v>11531.099102609776</v>
      </c>
      <c r="AK46" s="147">
        <f t="shared" si="37"/>
        <v>11531.099102609776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7200</v>
      </c>
      <c r="C47" s="104">
        <f>IF([1]Summ!$K1082="",0,[1]Summ!$K1082)</f>
        <v>0</v>
      </c>
      <c r="D47" s="38">
        <f t="shared" si="25"/>
        <v>7200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6796.7999999999993</v>
      </c>
      <c r="J47" s="38">
        <f t="shared" si="33"/>
        <v>6796.8</v>
      </c>
      <c r="K47" s="40">
        <f t="shared" si="28"/>
        <v>5.5867438982281484E-2</v>
      </c>
      <c r="L47" s="22">
        <f t="shared" si="29"/>
        <v>5.2738862399273716E-2</v>
      </c>
      <c r="M47" s="24">
        <f t="shared" si="30"/>
        <v>5.2738862399273723E-2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1699.2</v>
      </c>
      <c r="AB47" s="156">
        <f>Poor!AB47</f>
        <v>0.25</v>
      </c>
      <c r="AC47" s="147">
        <f t="shared" si="39"/>
        <v>1699.2</v>
      </c>
      <c r="AD47" s="156">
        <f>Poor!AD47</f>
        <v>0.25</v>
      </c>
      <c r="AE47" s="147">
        <f t="shared" si="40"/>
        <v>1699.2</v>
      </c>
      <c r="AF47" s="122">
        <f t="shared" si="31"/>
        <v>0.25</v>
      </c>
      <c r="AG47" s="147">
        <f t="shared" si="34"/>
        <v>1699.2</v>
      </c>
      <c r="AH47" s="123">
        <f t="shared" si="35"/>
        <v>1</v>
      </c>
      <c r="AI47" s="112">
        <f t="shared" si="35"/>
        <v>6796.8</v>
      </c>
      <c r="AJ47" s="148">
        <f t="shared" si="36"/>
        <v>3398.4</v>
      </c>
      <c r="AK47" s="147">
        <f t="shared" si="37"/>
        <v>3398.4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7620</v>
      </c>
      <c r="C48" s="104">
        <f>IF([1]Summ!$K1083="",0,[1]Summ!$K1083)</f>
        <v>0</v>
      </c>
      <c r="D48" s="38">
        <f t="shared" si="25"/>
        <v>7620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8991.6</v>
      </c>
      <c r="J48" s="38">
        <f t="shared" si="33"/>
        <v>8991.6</v>
      </c>
      <c r="K48" s="40">
        <f t="shared" si="28"/>
        <v>5.9126372922914575E-2</v>
      </c>
      <c r="L48" s="22">
        <f t="shared" si="29"/>
        <v>6.9769120049039193E-2</v>
      </c>
      <c r="M48" s="24">
        <f t="shared" si="30"/>
        <v>6.9769120049039193E-2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2247.9</v>
      </c>
      <c r="AB48" s="156">
        <f>Poor!AB48</f>
        <v>0.25</v>
      </c>
      <c r="AC48" s="147">
        <f t="shared" si="39"/>
        <v>2247.9</v>
      </c>
      <c r="AD48" s="156">
        <f>Poor!AD48</f>
        <v>0.25</v>
      </c>
      <c r="AE48" s="147">
        <f t="shared" si="40"/>
        <v>2247.9</v>
      </c>
      <c r="AF48" s="122">
        <f t="shared" si="31"/>
        <v>0.25</v>
      </c>
      <c r="AG48" s="147">
        <f t="shared" si="34"/>
        <v>2247.9</v>
      </c>
      <c r="AH48" s="123">
        <f t="shared" si="35"/>
        <v>1</v>
      </c>
      <c r="AI48" s="112">
        <f t="shared" si="35"/>
        <v>8991.6</v>
      </c>
      <c r="AJ48" s="148">
        <f t="shared" si="36"/>
        <v>4495.8</v>
      </c>
      <c r="AK48" s="147">
        <f t="shared" si="37"/>
        <v>4495.8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128876.5</v>
      </c>
      <c r="C65" s="39">
        <f>SUM(C37:C64)</f>
        <v>7453.5</v>
      </c>
      <c r="D65" s="42">
        <f>SUM(D37:D64)</f>
        <v>136330</v>
      </c>
      <c r="E65" s="32"/>
      <c r="F65" s="32"/>
      <c r="G65" s="32"/>
      <c r="H65" s="31"/>
      <c r="I65" s="39">
        <f>SUM(I37:I64)</f>
        <v>101115.40000000001</v>
      </c>
      <c r="J65" s="39">
        <f>SUM(J37:J64)</f>
        <v>95811.006646635113</v>
      </c>
      <c r="K65" s="40">
        <f>SUM(K37:K64)</f>
        <v>1</v>
      </c>
      <c r="L65" s="22">
        <f>SUM(L37:L64)</f>
        <v>0.74323348321843008</v>
      </c>
      <c r="M65" s="24">
        <f>SUM(M37:M64)</f>
        <v>0.74343271773081288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21956.514904304935</v>
      </c>
      <c r="AB65" s="137"/>
      <c r="AC65" s="153">
        <f>SUM(AC37:AC64)</f>
        <v>20341.009085826623</v>
      </c>
      <c r="AD65" s="137"/>
      <c r="AE65" s="153">
        <f>SUM(AE37:AE64)</f>
        <v>20622.020722783243</v>
      </c>
      <c r="AF65" s="137"/>
      <c r="AG65" s="153">
        <f>SUM(AG37:AG64)</f>
        <v>32891.461933720304</v>
      </c>
      <c r="AH65" s="137"/>
      <c r="AI65" s="153">
        <f>SUM(AI37:AI64)</f>
        <v>95811.006646635113</v>
      </c>
      <c r="AJ65" s="153">
        <f>SUM(AJ37:AJ64)</f>
        <v>42297.523990131558</v>
      </c>
      <c r="AK65" s="153">
        <f>SUM(AK37:AK64)</f>
        <v>53513.482656503555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14698.848128858817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20578.387380402342</v>
      </c>
      <c r="J70" s="51">
        <f>J124*I$83</f>
        <v>20578.387380402342</v>
      </c>
      <c r="K70" s="40">
        <f>B70/B$76</f>
        <v>0.11405375013178366</v>
      </c>
      <c r="L70" s="22">
        <f>(L124*G$37*F$9/F$7)/B$130</f>
        <v>0.15967525018449713</v>
      </c>
      <c r="M70" s="24">
        <f>J70/B$76</f>
        <v>0.1596752501844971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5144.5968451005856</v>
      </c>
      <c r="AB70" s="156">
        <f>Poor!AB70</f>
        <v>0.25</v>
      </c>
      <c r="AC70" s="147">
        <f>$J70*AB70</f>
        <v>5144.5968451005856</v>
      </c>
      <c r="AD70" s="156">
        <f>Poor!AD70</f>
        <v>0.25</v>
      </c>
      <c r="AE70" s="147">
        <f>$J70*AD70</f>
        <v>5144.5968451005856</v>
      </c>
      <c r="AF70" s="156">
        <f>Poor!AF70</f>
        <v>0.25</v>
      </c>
      <c r="AG70" s="147">
        <f>$J70*AF70</f>
        <v>5144.5968451005856</v>
      </c>
      <c r="AH70" s="155">
        <f>SUM(Z70,AB70,AD70,AF70)</f>
        <v>1</v>
      </c>
      <c r="AI70" s="147">
        <f>SUM(AA70,AC70,AE70,AG70)</f>
        <v>20578.387380402342</v>
      </c>
      <c r="AJ70" s="148">
        <f>(AA70+AC70)</f>
        <v>10289.193690201171</v>
      </c>
      <c r="AK70" s="147">
        <f>(AE70+AG70)</f>
        <v>10289.193690201171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11684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13787.12</v>
      </c>
      <c r="J71" s="51">
        <f t="shared" ref="J71:J72" si="49">J125*I$83</f>
        <v>13787.12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20808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24553.439999999999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2500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2950</v>
      </c>
      <c r="K73" s="40">
        <f>B73/B$76</f>
        <v>1.9398416313292182E-2</v>
      </c>
      <c r="L73" s="22">
        <f>(L127*G$37*F$9/F$7)/B$130</f>
        <v>2.2890131249684777E-2</v>
      </c>
      <c r="M73" s="24">
        <f>J73/B$76</f>
        <v>2.2890131249684777E-2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265.5</v>
      </c>
      <c r="AB73" s="156">
        <f>Poor!AB73</f>
        <v>0.09</v>
      </c>
      <c r="AC73" s="147">
        <f>$H$73*$B$73*AB73</f>
        <v>265.5</v>
      </c>
      <c r="AD73" s="156">
        <f>Poor!AD73</f>
        <v>0.23</v>
      </c>
      <c r="AE73" s="147">
        <f>$H$73*$B$73*AD73</f>
        <v>678.5</v>
      </c>
      <c r="AF73" s="156">
        <f>Poor!AF73</f>
        <v>0.59</v>
      </c>
      <c r="AG73" s="147">
        <f>$H$73*$B$73*AF73</f>
        <v>1740.5</v>
      </c>
      <c r="AH73" s="155">
        <f>SUM(Z73,AB73,AD73,AF73)</f>
        <v>1</v>
      </c>
      <c r="AI73" s="147">
        <f>SUM(AA73,AC73,AE73,AG73)</f>
        <v>2950</v>
      </c>
      <c r="AJ73" s="148">
        <f>(AA73+AC73)</f>
        <v>531</v>
      </c>
      <c r="AK73" s="147">
        <f>(AE73+AG73)</f>
        <v>2419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6840.0563519525458</v>
      </c>
      <c r="C74" s="39"/>
      <c r="D74" s="38"/>
      <c r="E74" s="32"/>
      <c r="F74" s="32"/>
      <c r="G74" s="32"/>
      <c r="H74" s="31"/>
      <c r="I74" s="39">
        <f>I128*I$83</f>
        <v>80537.012619597634</v>
      </c>
      <c r="J74" s="51">
        <f>J128*I$83</f>
        <v>4857.4899651397818</v>
      </c>
      <c r="K74" s="40">
        <f>B74/B$76</f>
        <v>5.3074504288621635E-2</v>
      </c>
      <c r="L74" s="22">
        <f>(L128*G$37*F$9/F$7)/B$130</f>
        <v>3.495930362189241E-2</v>
      </c>
      <c r="M74" s="24">
        <f>J74/B$76</f>
        <v>3.7691045032568246E-2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818.415381971427</v>
      </c>
      <c r="AB74" s="156"/>
      <c r="AC74" s="147">
        <f>AC30*$I$83/4</f>
        <v>1566.0530316382915</v>
      </c>
      <c r="AD74" s="156"/>
      <c r="AE74" s="147">
        <f>AE30*$I$83/4</f>
        <v>1512.0668693400476</v>
      </c>
      <c r="AF74" s="156"/>
      <c r="AG74" s="147">
        <f>AG30*$I$83/4</f>
        <v>960.95468219001532</v>
      </c>
      <c r="AH74" s="155"/>
      <c r="AI74" s="147">
        <f>SUM(AA74,AC74,AE74,AG74)</f>
        <v>4857.4899651397809</v>
      </c>
      <c r="AJ74" s="148">
        <f>(AA74+AC74)</f>
        <v>2384.4684136097185</v>
      </c>
      <c r="AK74" s="147">
        <f>(AE74+AG74)</f>
        <v>2473.0215515300629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72345.595519188631</v>
      </c>
      <c r="C75" s="39"/>
      <c r="D75" s="38"/>
      <c r="E75" s="32"/>
      <c r="F75" s="32"/>
      <c r="G75" s="32"/>
      <c r="H75" s="31"/>
      <c r="I75" s="47"/>
      <c r="J75" s="51">
        <f>J129*I$83</f>
        <v>29084.569301092972</v>
      </c>
      <c r="K75" s="40">
        <f>B75/B$76</f>
        <v>0.56135599212570664</v>
      </c>
      <c r="L75" s="22">
        <f>(L129*G$37*F$9/F$7)/B$130</f>
        <v>0.22821034033645254</v>
      </c>
      <c r="M75" s="24">
        <f>J75/B$76</f>
        <v>0.22567783343815956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15993.502677232922</v>
      </c>
      <c r="AB75" s="158"/>
      <c r="AC75" s="149">
        <f>AA75+AC65-SUM(AC70,AC74)</f>
        <v>29623.861886320672</v>
      </c>
      <c r="AD75" s="158"/>
      <c r="AE75" s="149">
        <f>AC75+AE65-SUM(AE70,AE74)</f>
        <v>43589.218894663281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70375.129301092966</v>
      </c>
      <c r="AJ75" s="151">
        <f>AJ76-SUM(AJ70,AJ74)</f>
        <v>29623.861886320668</v>
      </c>
      <c r="AK75" s="149">
        <f>AJ75+AK76-SUM(AK70,AK74)</f>
        <v>70375.12930109298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128876.5</v>
      </c>
      <c r="C76" s="39"/>
      <c r="D76" s="38"/>
      <c r="E76" s="32"/>
      <c r="F76" s="32"/>
      <c r="G76" s="32"/>
      <c r="H76" s="31"/>
      <c r="I76" s="39">
        <f>I130*I$83</f>
        <v>101115.39999999998</v>
      </c>
      <c r="J76" s="51">
        <f>J130*I$83</f>
        <v>95811.006646635098</v>
      </c>
      <c r="K76" s="40">
        <f>SUM(K70:K75)</f>
        <v>0.74788266285940419</v>
      </c>
      <c r="L76" s="22">
        <f>SUM(L70:L75)</f>
        <v>0.44573502539252685</v>
      </c>
      <c r="M76" s="24">
        <f>SUM(M70:M75)</f>
        <v>0.4459342599049097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21956.514904304935</v>
      </c>
      <c r="AB76" s="137"/>
      <c r="AC76" s="153">
        <f>AC65</f>
        <v>20341.009085826623</v>
      </c>
      <c r="AD76" s="137"/>
      <c r="AE76" s="153">
        <f>AE65</f>
        <v>20622.020722783243</v>
      </c>
      <c r="AF76" s="137"/>
      <c r="AG76" s="153">
        <f>AG65</f>
        <v>32891.461933720304</v>
      </c>
      <c r="AH76" s="137"/>
      <c r="AI76" s="153">
        <f>SUM(AA76,AC76,AE76,AG76)</f>
        <v>95811.006646635098</v>
      </c>
      <c r="AJ76" s="154">
        <f>SUM(AA76,AC76)</f>
        <v>42297.523990131558</v>
      </c>
      <c r="AK76" s="154">
        <f>SUM(AE76,AG76)</f>
        <v>53513.482656503547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13787.120000000006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15993.502677232922</v>
      </c>
      <c r="AD78" s="112"/>
      <c r="AE78" s="112">
        <f>AC75</f>
        <v>29623.861886320672</v>
      </c>
      <c r="AF78" s="112"/>
      <c r="AG78" s="112">
        <f>AE75</f>
        <v>43589.218894663281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16811.918059204349</v>
      </c>
      <c r="AB79" s="112"/>
      <c r="AC79" s="112">
        <f>AA79-AA74+AC65-AC70</f>
        <v>31189.914917958962</v>
      </c>
      <c r="AD79" s="112"/>
      <c r="AE79" s="112">
        <f>AC79-AC74+AE65-AE70</f>
        <v>45101.285764003333</v>
      </c>
      <c r="AF79" s="112"/>
      <c r="AG79" s="112">
        <f>AE79-AE74+AG65-AG70</f>
        <v>71336.083983282995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3863.8329743915169</v>
      </c>
      <c r="AB83" s="112"/>
      <c r="AC83" s="165">
        <f>$I$83*AB82/4</f>
        <v>3863.8329743915169</v>
      </c>
      <c r="AD83" s="112"/>
      <c r="AE83" s="165">
        <f>$I$83*AD82/4</f>
        <v>3863.8329743915169</v>
      </c>
      <c r="AF83" s="112"/>
      <c r="AG83" s="165">
        <f>$I$83*AF82/4</f>
        <v>3863.8329743915169</v>
      </c>
      <c r="AH83" s="165">
        <f>SUM(AA83,AC83,AE83,AG83)</f>
        <v>15455.331897566068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21961.572977279415</v>
      </c>
      <c r="C84" s="46"/>
      <c r="D84" s="234"/>
      <c r="E84" s="64"/>
      <c r="F84" s="64"/>
      <c r="G84" s="64"/>
      <c r="H84" s="235">
        <f>IF(B84=0,0,I84/B84)</f>
        <v>1.4826753718407866</v>
      </c>
      <c r="I84" s="233">
        <f>(B70*H70)+((1-(D29*H29))*I83)</f>
        <v>32561.883380296327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1.9216669170771548</v>
      </c>
      <c r="C91" s="75">
        <f>(C37/$B$83)</f>
        <v>0</v>
      </c>
      <c r="D91" s="24">
        <f t="shared" ref="D91" si="51">(B91+C91)</f>
        <v>1.9216669170771548</v>
      </c>
      <c r="H91" s="24">
        <f>(E37*F37/G37*F$7/F$9)</f>
        <v>0.3575757575757576</v>
      </c>
      <c r="I91" s="22">
        <f t="shared" ref="I91" si="52">(D91*H91)</f>
        <v>0.68714150368213422</v>
      </c>
      <c r="J91" s="24">
        <f>IF(I$32&lt;=1+I$131,I91,L91+J$33*(I91-L91))</f>
        <v>0.68714150368213422</v>
      </c>
      <c r="K91" s="22">
        <f t="shared" ref="K91" si="53">(B91)</f>
        <v>1.9216669170771548</v>
      </c>
      <c r="L91" s="22">
        <f t="shared" ref="L91" si="54">(K91*H91)</f>
        <v>0.68714150368213422</v>
      </c>
      <c r="M91" s="226">
        <f t="shared" si="50"/>
        <v>0.68714150368213422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0.25622225561028733</v>
      </c>
      <c r="C92" s="75">
        <f t="shared" si="56"/>
        <v>0.12811112780514367</v>
      </c>
      <c r="D92" s="24">
        <f t="shared" ref="D92:D118" si="57">(B92+C92)</f>
        <v>0.384333383415431</v>
      </c>
      <c r="H92" s="24">
        <f t="shared" ref="H92:H118" si="58">(E38*F38/G38*F$7/F$9)</f>
        <v>0.3575757575757576</v>
      </c>
      <c r="I92" s="22">
        <f t="shared" ref="I92:I118" si="59">(D92*H92)</f>
        <v>0.13742830073642684</v>
      </c>
      <c r="J92" s="24">
        <f t="shared" ref="J92:J118" si="60">IF(I$32&lt;=1+I$131,I92,L92+J$33*(I92-L92))</f>
        <v>9.1839545805094902E-2</v>
      </c>
      <c r="K92" s="22">
        <f t="shared" ref="K92:K118" si="61">(B92)</f>
        <v>0.25622225561028733</v>
      </c>
      <c r="L92" s="22">
        <f t="shared" ref="L92:L118" si="62">(K92*H92)</f>
        <v>9.1618867157617898E-2</v>
      </c>
      <c r="M92" s="226">
        <f t="shared" ref="M92:M118" si="63">(J92)</f>
        <v>9.1839545805094902E-2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0.12811112780514367</v>
      </c>
      <c r="C93" s="75">
        <f t="shared" si="64"/>
        <v>0</v>
      </c>
      <c r="D93" s="24">
        <f t="shared" si="57"/>
        <v>0.12811112780514367</v>
      </c>
      <c r="H93" s="24">
        <f t="shared" si="58"/>
        <v>0.3575757575757576</v>
      </c>
      <c r="I93" s="22">
        <f t="shared" si="59"/>
        <v>4.5809433578808949E-2</v>
      </c>
      <c r="J93" s="24">
        <f t="shared" si="60"/>
        <v>4.5809433578808949E-2</v>
      </c>
      <c r="K93" s="22">
        <f t="shared" si="61"/>
        <v>0.12811112780514367</v>
      </c>
      <c r="L93" s="22">
        <f t="shared" si="62"/>
        <v>4.5809433578808949E-2</v>
      </c>
      <c r="M93" s="226">
        <f t="shared" si="63"/>
        <v>4.5809433578808949E-2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6.9393527561119481E-2</v>
      </c>
      <c r="C94" s="75">
        <f t="shared" si="65"/>
        <v>0</v>
      </c>
      <c r="D94" s="24">
        <f t="shared" si="57"/>
        <v>6.9393527561119481E-2</v>
      </c>
      <c r="H94" s="24">
        <f t="shared" si="58"/>
        <v>0.7151515151515152</v>
      </c>
      <c r="I94" s="22">
        <f t="shared" si="59"/>
        <v>4.9626886377043024E-2</v>
      </c>
      <c r="J94" s="24">
        <f t="shared" si="60"/>
        <v>4.9626886377043024E-2</v>
      </c>
      <c r="K94" s="22">
        <f t="shared" si="61"/>
        <v>6.9393527561119481E-2</v>
      </c>
      <c r="L94" s="22">
        <f t="shared" si="62"/>
        <v>4.9626886377043024E-2</v>
      </c>
      <c r="M94" s="226">
        <f t="shared" si="63"/>
        <v>4.9626886377043024E-2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9.4642095666049877E-2</v>
      </c>
      <c r="C95" s="75">
        <f t="shared" si="66"/>
        <v>-9.4642095666049877E-2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2.3974662603930545E-2</v>
      </c>
      <c r="K95" s="22">
        <f t="shared" si="61"/>
        <v>9.4642095666049877E-2</v>
      </c>
      <c r="L95" s="22">
        <f t="shared" si="62"/>
        <v>2.4090715260449064E-2</v>
      </c>
      <c r="M95" s="226">
        <f t="shared" si="63"/>
        <v>2.3974662603930545E-2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0.21351854634190609</v>
      </c>
      <c r="C96" s="75">
        <f t="shared" si="67"/>
        <v>0.16013890975642955</v>
      </c>
      <c r="D96" s="24">
        <f t="shared" si="57"/>
        <v>0.37365745609833567</v>
      </c>
      <c r="H96" s="24">
        <f t="shared" si="58"/>
        <v>0.16969696969696968</v>
      </c>
      <c r="I96" s="22">
        <f t="shared" si="59"/>
        <v>6.3408538004566042E-2</v>
      </c>
      <c r="J96" s="24">
        <f t="shared" si="60"/>
        <v>3.6364361350386079E-2</v>
      </c>
      <c r="K96" s="22">
        <f t="shared" si="61"/>
        <v>0.21351854634190609</v>
      </c>
      <c r="L96" s="22">
        <f t="shared" si="62"/>
        <v>3.6233450288323456E-2</v>
      </c>
      <c r="M96" s="226">
        <f t="shared" si="63"/>
        <v>3.6364361350386079E-2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crops: no. local meas( Potatoes)</v>
      </c>
      <c r="B97" s="75">
        <f t="shared" ref="B97:C97" si="68">(B43/$B$83)</f>
        <v>1.2811112780514366E-2</v>
      </c>
      <c r="C97" s="75">
        <f t="shared" si="68"/>
        <v>-1.2811112780514366E-2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2.1635341323343973E-3</v>
      </c>
      <c r="K97" s="22">
        <f t="shared" si="61"/>
        <v>1.2811112780514366E-2</v>
      </c>
      <c r="L97" s="22">
        <f t="shared" si="62"/>
        <v>2.1740070172994075E-3</v>
      </c>
      <c r="M97" s="226">
        <f t="shared" si="63"/>
        <v>2.1635341323343973E-3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0.33636363636363642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ref="B99:C99" si="70">(B45/$B$83)</f>
        <v>6.4055563902571828</v>
      </c>
      <c r="C99" s="75">
        <f t="shared" si="70"/>
        <v>0</v>
      </c>
      <c r="D99" s="24">
        <f t="shared" si="57"/>
        <v>6.4055563902571828</v>
      </c>
      <c r="H99" s="24">
        <f t="shared" si="58"/>
        <v>0.42909090909090908</v>
      </c>
      <c r="I99" s="22">
        <f t="shared" si="59"/>
        <v>2.7485660147285365</v>
      </c>
      <c r="J99" s="24">
        <f t="shared" si="60"/>
        <v>2.7485660147285365</v>
      </c>
      <c r="K99" s="22">
        <f t="shared" si="61"/>
        <v>6.4055563902571828</v>
      </c>
      <c r="L99" s="22">
        <f t="shared" si="62"/>
        <v>2.7485660147285365</v>
      </c>
      <c r="M99" s="226">
        <f t="shared" si="63"/>
        <v>2.7485660147285365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Self-employment -- see Data2</v>
      </c>
      <c r="B100" s="75">
        <f t="shared" ref="B100:C100" si="71">(B46/$B$83)</f>
        <v>3.0746670673234475</v>
      </c>
      <c r="C100" s="75">
        <f t="shared" si="71"/>
        <v>0.61493341346468955</v>
      </c>
      <c r="D100" s="24">
        <f t="shared" si="57"/>
        <v>3.6896004807881368</v>
      </c>
      <c r="H100" s="24">
        <f t="shared" si="58"/>
        <v>0.48484848484848486</v>
      </c>
      <c r="I100" s="22">
        <f t="shared" si="59"/>
        <v>1.7888972028063694</v>
      </c>
      <c r="J100" s="24">
        <f t="shared" si="60"/>
        <v>1.4921839503719379</v>
      </c>
      <c r="K100" s="22">
        <f t="shared" si="61"/>
        <v>3.0746670673234475</v>
      </c>
      <c r="L100" s="22">
        <f t="shared" si="62"/>
        <v>1.4907476690053079</v>
      </c>
      <c r="M100" s="226">
        <f t="shared" si="63"/>
        <v>1.4921839503719379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ref="B101:C101" si="72">(B47/$B$83)</f>
        <v>0.76866676683086188</v>
      </c>
      <c r="C101" s="75">
        <f t="shared" si="72"/>
        <v>0</v>
      </c>
      <c r="D101" s="24">
        <f t="shared" si="57"/>
        <v>0.76866676683086188</v>
      </c>
      <c r="H101" s="24">
        <f t="shared" si="58"/>
        <v>0.57212121212121214</v>
      </c>
      <c r="I101" s="22">
        <f t="shared" si="59"/>
        <v>0.43977056235656586</v>
      </c>
      <c r="J101" s="24">
        <f t="shared" si="60"/>
        <v>0.43977056235656586</v>
      </c>
      <c r="K101" s="22">
        <f t="shared" si="61"/>
        <v>0.76866676683086188</v>
      </c>
      <c r="L101" s="22">
        <f t="shared" si="62"/>
        <v>0.43977056235656586</v>
      </c>
      <c r="M101" s="226">
        <f t="shared" si="63"/>
        <v>0.43977056235656586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ref="B102:C102" si="73">(B48/$B$83)</f>
        <v>0.81350566156266224</v>
      </c>
      <c r="C102" s="75">
        <f t="shared" si="73"/>
        <v>0</v>
      </c>
      <c r="D102" s="24">
        <f t="shared" si="57"/>
        <v>0.81350566156266224</v>
      </c>
      <c r="H102" s="24">
        <f t="shared" si="58"/>
        <v>0.7151515151515152</v>
      </c>
      <c r="I102" s="22">
        <f t="shared" si="59"/>
        <v>0.58177980645087368</v>
      </c>
      <c r="J102" s="24">
        <f t="shared" si="60"/>
        <v>0.58177980645087368</v>
      </c>
      <c r="K102" s="22">
        <f t="shared" si="61"/>
        <v>0.81350566156266224</v>
      </c>
      <c r="L102" s="22">
        <f t="shared" si="62"/>
        <v>0.58177980645087368</v>
      </c>
      <c r="M102" s="226">
        <f t="shared" si="63"/>
        <v>0.58177980645087368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0.7151515151515152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6">
        <f t="shared" si="63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6">
        <f t="shared" si="63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13.75876146881633</v>
      </c>
      <c r="C119" s="22">
        <f>SUM(C91:C118)</f>
        <v>0.79573024257969849</v>
      </c>
      <c r="D119" s="24">
        <f>SUM(D91:D118)</f>
        <v>14.554491711396027</v>
      </c>
      <c r="E119" s="22"/>
      <c r="F119" s="2"/>
      <c r="G119" s="2"/>
      <c r="H119" s="31"/>
      <c r="I119" s="22">
        <f>SUM(I91:I118)</f>
        <v>6.5424282487213237</v>
      </c>
      <c r="J119" s="24">
        <f>SUM(J91:J118)</f>
        <v>6.1992202614376453</v>
      </c>
      <c r="K119" s="22">
        <f>SUM(K91:K118)</f>
        <v>13.75876146881633</v>
      </c>
      <c r="L119" s="22">
        <f>SUM(L91:L118)</f>
        <v>6.1975589159029596</v>
      </c>
      <c r="M119" s="57">
        <f t="shared" si="50"/>
        <v>6.1992202614376453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1.5692383426871905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1.3314749574315556</v>
      </c>
      <c r="J124" s="236">
        <f>IF(SUMPRODUCT($B$124:$B124,$H$124:$H124)&lt;J$119,($B124*$H124),J$119)</f>
        <v>1.3314749574315556</v>
      </c>
      <c r="K124" s="22">
        <f>(B124)</f>
        <v>1.5692383426871905</v>
      </c>
      <c r="L124" s="29">
        <f>IF(SUMPRODUCT($B$124:$B124,$H$124:$H124)&lt;L$119,($B124*$H124),L$119)</f>
        <v>1.3314749574315556</v>
      </c>
      <c r="M124" s="57">
        <f t="shared" si="90"/>
        <v>1.3314749574315556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1.2473753477294154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0.89206236989133958</v>
      </c>
      <c r="J125" s="236">
        <f>IF(SUMPRODUCT($B$124:$B125,$H$124:$H125)&lt;J$119,($B125*$H125),IF(SUMPRODUCT($B$124:$B124,$H$124:$H124)&lt;J$119,J$119-SUMPRODUCT($B$124:$B124,$H$124:$H124),0))</f>
        <v>0.89206236989133958</v>
      </c>
      <c r="K125" s="22">
        <f t="shared" ref="K125:K126" si="91">(B125)</f>
        <v>1.2473753477294154</v>
      </c>
      <c r="L125" s="29">
        <f>IF(SUMPRODUCT($B$124:$B125,$H$124:$H125)&lt;L$119,($B125*$H125),IF(SUMPRODUCT($B$124:$B124,$H$124:$H124)&lt;L$119,L$119-SUMPRODUCT($B$124:$B124,$H$124:$H124),0))</f>
        <v>0.89206236989133958</v>
      </c>
      <c r="M125" s="57">
        <f t="shared" ref="M125:M126" si="92">(J125)</f>
        <v>0.89206236989133958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2.2214469561411909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1.5886711565130942</v>
      </c>
      <c r="K126" s="22">
        <f t="shared" si="91"/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1.5886711565130942</v>
      </c>
      <c r="M126" s="57">
        <f t="shared" si="92"/>
        <v>1.5886711565130942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0.2668981829273826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0.19087263991170395</v>
      </c>
      <c r="K127" s="22">
        <f>(B127)</f>
        <v>0.2668981829273826</v>
      </c>
      <c r="L127" s="29">
        <f>IF(SUMPRODUCT($B$124:$B127,$H$124:$H127)&lt;(L$119-L$128),($B127*$H127),IF(SUMPRODUCT($B$124:$B126,$H$124:$H126)&lt;(L$119-L128),L$119-L$128-SUMPRODUCT($B$124:$B126,$H$124:$H126),0))</f>
        <v>0.19087263991170395</v>
      </c>
      <c r="M127" s="57">
        <f t="shared" si="90"/>
        <v>0.19087263991170395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0.73023944458281442</v>
      </c>
      <c r="C128" s="2"/>
      <c r="D128" s="31"/>
      <c r="E128" s="2"/>
      <c r="F128" s="2"/>
      <c r="G128" s="2"/>
      <c r="H128" s="24"/>
      <c r="I128" s="29">
        <f>(I30)</f>
        <v>5.2109532912897683</v>
      </c>
      <c r="J128" s="227">
        <f>(J30)</f>
        <v>0.31429218067486131</v>
      </c>
      <c r="K128" s="22">
        <f>(B128)</f>
        <v>0.73023944458281442</v>
      </c>
      <c r="L128" s="22">
        <f>IF(L124=L119,0,(L119-L124)/(B119-B124)*K128)</f>
        <v>0.29151316342396638</v>
      </c>
      <c r="M128" s="57">
        <f t="shared" si="90"/>
        <v>0.31429218067486131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7.7235631947483352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1.8818469570150906</v>
      </c>
      <c r="K129" s="29">
        <f>(B129)</f>
        <v>7.7235631947483352</v>
      </c>
      <c r="L129" s="60">
        <f>IF(SUM(L124:L128)&gt;L130,0,L130-SUM(L124:L128))</f>
        <v>1.9029646287312998</v>
      </c>
      <c r="M129" s="57">
        <f t="shared" si="90"/>
        <v>1.8818469570150906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13.75876146881633</v>
      </c>
      <c r="C130" s="2"/>
      <c r="D130" s="31"/>
      <c r="E130" s="2"/>
      <c r="F130" s="2"/>
      <c r="G130" s="2"/>
      <c r="H130" s="24"/>
      <c r="I130" s="29">
        <f>(I119)</f>
        <v>6.5424282487213237</v>
      </c>
      <c r="J130" s="227">
        <f>(J119)</f>
        <v>6.1992202614376453</v>
      </c>
      <c r="K130" s="22">
        <f>(B130)</f>
        <v>13.75876146881633</v>
      </c>
      <c r="L130" s="22">
        <f>(L119)</f>
        <v>6.1975589159029596</v>
      </c>
      <c r="M130" s="57">
        <f t="shared" si="90"/>
        <v>6.1992202614376453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0.89206236989133991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80" operator="equal">
      <formula>16</formula>
    </cfRule>
    <cfRule type="cellIs" dxfId="129" priority="181" operator="equal">
      <formula>15</formula>
    </cfRule>
    <cfRule type="cellIs" dxfId="128" priority="182" operator="equal">
      <formula>14</formula>
    </cfRule>
    <cfRule type="cellIs" dxfId="127" priority="183" operator="equal">
      <formula>13</formula>
    </cfRule>
    <cfRule type="cellIs" dxfId="126" priority="184" operator="equal">
      <formula>12</formula>
    </cfRule>
    <cfRule type="cellIs" dxfId="125" priority="185" operator="equal">
      <formula>11</formula>
    </cfRule>
    <cfRule type="cellIs" dxfId="124" priority="186" operator="equal">
      <formula>10</formula>
    </cfRule>
    <cfRule type="cellIs" dxfId="123" priority="187" operator="equal">
      <formula>9</formula>
    </cfRule>
    <cfRule type="cellIs" dxfId="122" priority="188" operator="equal">
      <formula>8</formula>
    </cfRule>
    <cfRule type="cellIs" dxfId="121" priority="189" operator="equal">
      <formula>7</formula>
    </cfRule>
    <cfRule type="cellIs" dxfId="120" priority="190" operator="equal">
      <formula>6</formula>
    </cfRule>
    <cfRule type="cellIs" dxfId="119" priority="191" operator="equal">
      <formula>5</formula>
    </cfRule>
    <cfRule type="cellIs" dxfId="118" priority="192" operator="equal">
      <formula>4</formula>
    </cfRule>
    <cfRule type="cellIs" dxfId="117" priority="193" operator="equal">
      <formula>3</formula>
    </cfRule>
    <cfRule type="cellIs" dxfId="116" priority="194" operator="equal">
      <formula>2</formula>
    </cfRule>
    <cfRule type="cellIs" dxfId="115" priority="195" operator="equal">
      <formula>1</formula>
    </cfRule>
  </conditionalFormatting>
  <conditionalFormatting sqref="N29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3:N118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7:N28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2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91:N104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105:N111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ZAMMO: 59210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69" workbookViewId="0">
      <selection activeCell="T102" sqref="T102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ZAMMO: 59210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0</v>
      </c>
      <c r="C72" s="109">
        <f>Poor!R7</f>
        <v>1522.4323399352331</v>
      </c>
      <c r="D72" s="109">
        <f>Middle!R7</f>
        <v>2730.3354495003523</v>
      </c>
      <c r="E72" s="109">
        <f>Rich!R7</f>
        <v>5005.414575722798</v>
      </c>
      <c r="F72" s="109">
        <f>V.Poor!T7</f>
        <v>0</v>
      </c>
      <c r="G72" s="109">
        <f>Poor!T7</f>
        <v>399.78984834218278</v>
      </c>
      <c r="H72" s="109">
        <f>Middle!T7</f>
        <v>973.43975339296946</v>
      </c>
      <c r="I72" s="109">
        <f>Rich!T7</f>
        <v>1298.7498368168967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848.09031269292984</v>
      </c>
      <c r="E73" s="109">
        <f>Rich!R8</f>
        <v>4457.6635054393246</v>
      </c>
      <c r="F73" s="109">
        <f>V.Poor!T8</f>
        <v>0</v>
      </c>
      <c r="G73" s="109">
        <f>Poor!T8</f>
        <v>0</v>
      </c>
      <c r="H73" s="109">
        <f>Middle!T8</f>
        <v>251.99999999999997</v>
      </c>
      <c r="I73" s="109">
        <f>Rich!T8</f>
        <v>965.9977796760935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0</v>
      </c>
      <c r="D74" s="109">
        <f>Middle!R9</f>
        <v>750.51432023490486</v>
      </c>
      <c r="E74" s="109">
        <f>Rich!R9</f>
        <v>1391.6572068677385</v>
      </c>
      <c r="F74" s="109">
        <f>V.Poor!T9</f>
        <v>0</v>
      </c>
      <c r="G74" s="109">
        <f>Poor!T9</f>
        <v>0</v>
      </c>
      <c r="H74" s="109">
        <f>Middle!T9</f>
        <v>167.04244933267429</v>
      </c>
      <c r="I74" s="109">
        <f>Rich!T9</f>
        <v>309.74202916460706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0</v>
      </c>
      <c r="D76" s="109">
        <f>Middle!R11</f>
        <v>11342.466594582016</v>
      </c>
      <c r="E76" s="109">
        <f>Rich!R11</f>
        <v>32989.527023457493</v>
      </c>
      <c r="F76" s="109">
        <f>V.Poor!T11</f>
        <v>0</v>
      </c>
      <c r="G76" s="109">
        <f>Poor!T11</f>
        <v>0</v>
      </c>
      <c r="H76" s="109">
        <f>Middle!T11</f>
        <v>5782</v>
      </c>
      <c r="I76" s="109">
        <f>Rich!T11</f>
        <v>13514.410661739465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59.307014873631459</v>
      </c>
      <c r="D77" s="109">
        <f>Middle!R12</f>
        <v>438.08916300746995</v>
      </c>
      <c r="E77" s="109">
        <f>Rich!R12</f>
        <v>0</v>
      </c>
      <c r="F77" s="109">
        <f>V.Poor!T12</f>
        <v>0</v>
      </c>
      <c r="G77" s="109">
        <f>Poor!T12</f>
        <v>22.200000000000003</v>
      </c>
      <c r="H77" s="109">
        <f>Middle!T12</f>
        <v>243.7644587246663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295.71018503004223</v>
      </c>
      <c r="E78" s="109">
        <f>Rich!R13</f>
        <v>88960.522310447195</v>
      </c>
      <c r="F78" s="109">
        <f>V.Poor!T13</f>
        <v>0</v>
      </c>
      <c r="G78" s="109">
        <f>Poor!T13</f>
        <v>0</v>
      </c>
      <c r="H78" s="109">
        <f>Middle!T13</f>
        <v>164.54100963914979</v>
      </c>
      <c r="I78" s="109">
        <f>Rich!T13</f>
        <v>42479.999999999993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42701.050709014657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23062.198205219553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10675.262677253664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6796.8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29979.696018620703</v>
      </c>
      <c r="D82" s="109">
        <f>Middle!R17</f>
        <v>29979.6960186207</v>
      </c>
      <c r="E82" s="109">
        <f>Rich!R17</f>
        <v>11297.986333426794</v>
      </c>
      <c r="F82" s="109">
        <f>V.Poor!T17</f>
        <v>0</v>
      </c>
      <c r="G82" s="109">
        <f>Poor!T17</f>
        <v>23859.600000000002</v>
      </c>
      <c r="H82" s="109">
        <f>Middle!T17</f>
        <v>23859.600000000002</v>
      </c>
      <c r="I82" s="109">
        <f>Rich!T17</f>
        <v>8991.6</v>
      </c>
    </row>
    <row r="83" spans="1:9">
      <c r="A83" t="str">
        <f>V.Poor!Q18</f>
        <v>Food transfer - official</v>
      </c>
      <c r="B83" s="109">
        <f>V.Poor!R18</f>
        <v>0</v>
      </c>
      <c r="C83" s="109">
        <f>Poor!R18</f>
        <v>1653.3362170379899</v>
      </c>
      <c r="D83" s="109">
        <f>Middle!R18</f>
        <v>1653.3362170379896</v>
      </c>
      <c r="E83" s="109">
        <f>Rich!R18</f>
        <v>0</v>
      </c>
      <c r="F83" s="109">
        <f>V.Poor!T18</f>
        <v>0</v>
      </c>
      <c r="G83" s="109">
        <f>Poor!T18</f>
        <v>1839.9204639959601</v>
      </c>
      <c r="H83" s="109">
        <f>Middle!T18</f>
        <v>1839.9204639959601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0</v>
      </c>
      <c r="D85" s="109">
        <f>Middle!R20</f>
        <v>10675.262677253662</v>
      </c>
      <c r="E85" s="109">
        <f>Rich!R20</f>
        <v>0</v>
      </c>
      <c r="F85" s="109">
        <f>V.Poor!T20</f>
        <v>0</v>
      </c>
      <c r="G85" s="109">
        <f>Poor!T20</f>
        <v>0</v>
      </c>
      <c r="H85" s="109">
        <f>Middle!T20</f>
        <v>8496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0</v>
      </c>
      <c r="C88" s="109">
        <f>Poor!R23</f>
        <v>33214.771590467557</v>
      </c>
      <c r="D88" s="109">
        <f>Middle!R23</f>
        <v>58713.500937960067</v>
      </c>
      <c r="E88" s="109">
        <f>Rich!R23</f>
        <v>197479.08434162967</v>
      </c>
      <c r="F88" s="109">
        <f>V.Poor!T23</f>
        <v>0</v>
      </c>
      <c r="G88" s="109">
        <f>Poor!T23</f>
        <v>26121.510312338145</v>
      </c>
      <c r="H88" s="109">
        <f>Middle!T23</f>
        <v>41778.308135085419</v>
      </c>
      <c r="I88" s="109">
        <f>Rich!T23</f>
        <v>97419.498512616614</v>
      </c>
    </row>
    <row r="89" spans="1:9">
      <c r="A89" t="str">
        <f>V.Poor!Q24</f>
        <v>Food Poverty line</v>
      </c>
      <c r="B89" s="109">
        <f>V.Poor!R24</f>
        <v>15455.331897566068</v>
      </c>
      <c r="C89" s="109">
        <f>Poor!R24</f>
        <v>32561.88338029632</v>
      </c>
      <c r="D89" s="109">
        <f>Middle!R24</f>
        <v>32561.883380296324</v>
      </c>
      <c r="E89" s="109">
        <f>Rich!R24</f>
        <v>32561.883380296331</v>
      </c>
      <c r="F89" s="109">
        <f>V.Poor!T24</f>
        <v>15455.331897566068</v>
      </c>
      <c r="G89" s="109">
        <f>Poor!T24</f>
        <v>32561.88338029632</v>
      </c>
      <c r="H89" s="109">
        <f>Middle!T24</f>
        <v>32561.883380296324</v>
      </c>
      <c r="I89" s="109">
        <f>Rich!T24</f>
        <v>32561.883380296331</v>
      </c>
    </row>
    <row r="90" spans="1:9">
      <c r="A90" s="108" t="str">
        <f>V.Poor!Q25</f>
        <v>Lower Bound Poverty line</v>
      </c>
      <c r="B90" s="109">
        <f>V.Poor!R25</f>
        <v>15455.331897566068</v>
      </c>
      <c r="C90" s="109">
        <f>Poor!R25</f>
        <v>46349.003380296323</v>
      </c>
      <c r="D90" s="109">
        <f>Middle!R25</f>
        <v>46349.003380296323</v>
      </c>
      <c r="E90" s="109">
        <f>Rich!R25</f>
        <v>46349.003380296323</v>
      </c>
      <c r="F90" s="109">
        <f>V.Poor!T25</f>
        <v>15455.331897566068</v>
      </c>
      <c r="G90" s="109">
        <f>Poor!T25</f>
        <v>46349.003380296323</v>
      </c>
      <c r="H90" s="109">
        <f>Middle!T25</f>
        <v>46349.003380296323</v>
      </c>
      <c r="I90" s="109">
        <f>Rich!T25</f>
        <v>46349.003380296323</v>
      </c>
    </row>
    <row r="91" spans="1:9">
      <c r="A91" s="108" t="str">
        <f>V.Poor!Q26</f>
        <v>Upper Bound Poverty line</v>
      </c>
      <c r="B91" s="109">
        <f>V.Poor!R26</f>
        <v>15455.331897566068</v>
      </c>
      <c r="C91" s="109">
        <f>Poor!R26</f>
        <v>70902.443380296332</v>
      </c>
      <c r="D91" s="109">
        <f>Middle!R26</f>
        <v>70902.443380296318</v>
      </c>
      <c r="E91" s="109">
        <f>Rich!R26</f>
        <v>70902.443380296332</v>
      </c>
      <c r="F91" s="109">
        <f>V.Poor!T26</f>
        <v>15455.331897566068</v>
      </c>
      <c r="G91" s="109">
        <f>Poor!T26</f>
        <v>70902.443380296332</v>
      </c>
      <c r="H91" s="109">
        <f>Middle!T26</f>
        <v>70902.443380296318</v>
      </c>
      <c r="I91" s="109">
        <f>Rich!T26</f>
        <v>70902.443380296332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15455.331897566068</v>
      </c>
      <c r="G93" s="109">
        <f>Poor!T24</f>
        <v>32561.88338029632</v>
      </c>
      <c r="H93" s="109">
        <f>Middle!T24</f>
        <v>32561.883380296324</v>
      </c>
      <c r="I93" s="109">
        <f>Rich!T24</f>
        <v>32561.883380296331</v>
      </c>
    </row>
    <row r="94" spans="1:9">
      <c r="A94" t="str">
        <f>V.Poor!Q25</f>
        <v>Lower Bound Poverty line</v>
      </c>
      <c r="F94" s="109">
        <f>V.Poor!T25</f>
        <v>15455.331897566068</v>
      </c>
      <c r="G94" s="109">
        <f>Poor!T25</f>
        <v>46349.003380296323</v>
      </c>
      <c r="H94" s="109">
        <f>Middle!T25</f>
        <v>46349.003380296323</v>
      </c>
      <c r="I94" s="109">
        <f>Rich!T25</f>
        <v>46349.003380296323</v>
      </c>
    </row>
    <row r="95" spans="1:9">
      <c r="A95" t="str">
        <f>V.Poor!Q26</f>
        <v>Upper Bound Poverty line</v>
      </c>
      <c r="F95" s="109">
        <f>V.Poor!T26</f>
        <v>15455.331897566068</v>
      </c>
      <c r="G95" s="109">
        <f>Poor!T26</f>
        <v>70902.443380296332</v>
      </c>
      <c r="H95" s="109">
        <f>Middle!T26</f>
        <v>70902.443380296318</v>
      </c>
      <c r="I95" s="109">
        <f>Rich!T26</f>
        <v>70902.443380296332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15455.331897566068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15455.331897566068</v>
      </c>
      <c r="G98" s="238">
        <f t="shared" si="0"/>
        <v>6440.3730679581749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15455.331897566068</v>
      </c>
      <c r="C99" s="238">
        <f t="shared" si="0"/>
        <v>13134.231789828766</v>
      </c>
      <c r="D99" s="238">
        <f t="shared" si="0"/>
        <v>0</v>
      </c>
      <c r="E99" s="238">
        <f t="shared" si="0"/>
        <v>0</v>
      </c>
      <c r="F99" s="238">
        <f t="shared" si="0"/>
        <v>15455.331897566068</v>
      </c>
      <c r="G99" s="238">
        <f t="shared" si="0"/>
        <v>20227.493067958178</v>
      </c>
      <c r="H99" s="238">
        <f t="shared" si="0"/>
        <v>4570.6952452109035</v>
      </c>
      <c r="I99" s="238">
        <f t="shared" si="0"/>
        <v>0</v>
      </c>
    </row>
    <row r="100" spans="1:9">
      <c r="A100" t="s">
        <v>143</v>
      </c>
      <c r="B100" s="238">
        <f>IF(B91&gt;B$88,B91-B$88,0)</f>
        <v>15455.331897566068</v>
      </c>
      <c r="C100" s="238">
        <f t="shared" si="0"/>
        <v>37687.671789828775</v>
      </c>
      <c r="D100" s="238">
        <f t="shared" si="0"/>
        <v>12188.942442336251</v>
      </c>
      <c r="E100" s="238">
        <f t="shared" si="0"/>
        <v>0</v>
      </c>
      <c r="F100" s="238">
        <f t="shared" si="0"/>
        <v>15455.331897566068</v>
      </c>
      <c r="G100" s="238">
        <f t="shared" si="0"/>
        <v>44780.933067958191</v>
      </c>
      <c r="H100" s="238">
        <f t="shared" si="0"/>
        <v>29124.135245210899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ZAMMO: 59210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</v>
      </c>
      <c r="C2" s="202">
        <f>[1]WB!$CK$10</f>
        <v>0.88</v>
      </c>
      <c r="D2" s="202">
        <f>[1]WB!$CK$11</f>
        <v>0.09</v>
      </c>
      <c r="E2" s="202">
        <f>[1]WB!$CK$12</f>
        <v>0.03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1522.4323399352331</v>
      </c>
      <c r="D3" s="203">
        <f>Income!D72</f>
        <v>2730.3354495003523</v>
      </c>
      <c r="E3" s="203">
        <f>Income!E72</f>
        <v>5005.414575722798</v>
      </c>
      <c r="F3" s="204">
        <f>IF(F$2&lt;=($B$2+$C$2+$D$2),IF(F$2&lt;=($B$2+$C$2),IF(F$2&lt;=$B$2,$B3,$C3),$D3),$E3)</f>
        <v>1522.4323399352331</v>
      </c>
      <c r="G3" s="204">
        <f t="shared" ref="G3:AW7" si="0">IF(G$2&lt;=($B$2+$C$2+$D$2),IF(G$2&lt;=($B$2+$C$2),IF(G$2&lt;=$B$2,$B3,$C3),$D3),$E3)</f>
        <v>1522.4323399352331</v>
      </c>
      <c r="H3" s="204">
        <f t="shared" si="0"/>
        <v>1522.4323399352331</v>
      </c>
      <c r="I3" s="204">
        <f t="shared" si="0"/>
        <v>1522.4323399352331</v>
      </c>
      <c r="J3" s="204">
        <f t="shared" si="0"/>
        <v>1522.4323399352331</v>
      </c>
      <c r="K3" s="204">
        <f t="shared" si="0"/>
        <v>1522.4323399352331</v>
      </c>
      <c r="L3" s="204">
        <f t="shared" si="0"/>
        <v>1522.4323399352331</v>
      </c>
      <c r="M3" s="204">
        <f t="shared" si="0"/>
        <v>1522.4323399352331</v>
      </c>
      <c r="N3" s="204">
        <f t="shared" si="0"/>
        <v>1522.4323399352331</v>
      </c>
      <c r="O3" s="204">
        <f t="shared" si="0"/>
        <v>1522.4323399352331</v>
      </c>
      <c r="P3" s="204">
        <f t="shared" si="0"/>
        <v>1522.4323399352331</v>
      </c>
      <c r="Q3" s="204">
        <f t="shared" si="0"/>
        <v>1522.4323399352331</v>
      </c>
      <c r="R3" s="204">
        <f t="shared" si="0"/>
        <v>1522.4323399352331</v>
      </c>
      <c r="S3" s="204">
        <f t="shared" si="0"/>
        <v>1522.4323399352331</v>
      </c>
      <c r="T3" s="204">
        <f t="shared" si="0"/>
        <v>1522.4323399352331</v>
      </c>
      <c r="U3" s="204">
        <f t="shared" si="0"/>
        <v>1522.4323399352331</v>
      </c>
      <c r="V3" s="204">
        <f t="shared" si="0"/>
        <v>1522.4323399352331</v>
      </c>
      <c r="W3" s="204">
        <f t="shared" si="0"/>
        <v>1522.4323399352331</v>
      </c>
      <c r="X3" s="204">
        <f t="shared" si="0"/>
        <v>1522.4323399352331</v>
      </c>
      <c r="Y3" s="204">
        <f t="shared" si="0"/>
        <v>1522.4323399352331</v>
      </c>
      <c r="Z3" s="204">
        <f t="shared" si="0"/>
        <v>1522.4323399352331</v>
      </c>
      <c r="AA3" s="204">
        <f t="shared" si="0"/>
        <v>1522.4323399352331</v>
      </c>
      <c r="AB3" s="204">
        <f t="shared" si="0"/>
        <v>1522.4323399352331</v>
      </c>
      <c r="AC3" s="204">
        <f t="shared" si="0"/>
        <v>1522.4323399352331</v>
      </c>
      <c r="AD3" s="204">
        <f t="shared" si="0"/>
        <v>1522.4323399352331</v>
      </c>
      <c r="AE3" s="204">
        <f t="shared" si="0"/>
        <v>1522.4323399352331</v>
      </c>
      <c r="AF3" s="204">
        <f t="shared" si="0"/>
        <v>1522.4323399352331</v>
      </c>
      <c r="AG3" s="204">
        <f t="shared" si="0"/>
        <v>1522.4323399352331</v>
      </c>
      <c r="AH3" s="204">
        <f t="shared" si="0"/>
        <v>1522.4323399352331</v>
      </c>
      <c r="AI3" s="204">
        <f t="shared" si="0"/>
        <v>1522.4323399352331</v>
      </c>
      <c r="AJ3" s="204">
        <f t="shared" si="0"/>
        <v>1522.4323399352331</v>
      </c>
      <c r="AK3" s="204">
        <f t="shared" si="0"/>
        <v>1522.4323399352331</v>
      </c>
      <c r="AL3" s="204">
        <f t="shared" si="0"/>
        <v>1522.4323399352331</v>
      </c>
      <c r="AM3" s="204">
        <f t="shared" si="0"/>
        <v>1522.4323399352331</v>
      </c>
      <c r="AN3" s="204">
        <f t="shared" si="0"/>
        <v>1522.4323399352331</v>
      </c>
      <c r="AO3" s="204">
        <f t="shared" si="0"/>
        <v>1522.4323399352331</v>
      </c>
      <c r="AP3" s="204">
        <f t="shared" si="0"/>
        <v>1522.4323399352331</v>
      </c>
      <c r="AQ3" s="204">
        <f t="shared" si="0"/>
        <v>1522.4323399352331</v>
      </c>
      <c r="AR3" s="204">
        <f t="shared" si="0"/>
        <v>1522.4323399352331</v>
      </c>
      <c r="AS3" s="204">
        <f t="shared" si="0"/>
        <v>1522.4323399352331</v>
      </c>
      <c r="AT3" s="204">
        <f t="shared" si="0"/>
        <v>1522.4323399352331</v>
      </c>
      <c r="AU3" s="204">
        <f t="shared" si="0"/>
        <v>1522.4323399352331</v>
      </c>
      <c r="AV3" s="204">
        <f t="shared" si="0"/>
        <v>1522.4323399352331</v>
      </c>
      <c r="AW3" s="204">
        <f t="shared" si="0"/>
        <v>1522.4323399352331</v>
      </c>
      <c r="AX3" s="204">
        <f t="shared" ref="AX3:BZ10" si="1">IF(AX$2&lt;=($B$2+$C$2+$D$2),IF(AX$2&lt;=($B$2+$C$2),IF(AX$2&lt;=$B$2,$B3,$C3),$D3),$E3)</f>
        <v>1522.4323399352331</v>
      </c>
      <c r="AY3" s="204">
        <f t="shared" si="1"/>
        <v>1522.4323399352331</v>
      </c>
      <c r="AZ3" s="204">
        <f t="shared" si="1"/>
        <v>1522.4323399352331</v>
      </c>
      <c r="BA3" s="204">
        <f t="shared" si="1"/>
        <v>1522.4323399352331</v>
      </c>
      <c r="BB3" s="204">
        <f t="shared" si="1"/>
        <v>1522.4323399352331</v>
      </c>
      <c r="BC3" s="204">
        <f t="shared" si="1"/>
        <v>1522.4323399352331</v>
      </c>
      <c r="BD3" s="204">
        <f t="shared" si="1"/>
        <v>1522.4323399352331</v>
      </c>
      <c r="BE3" s="204">
        <f t="shared" si="1"/>
        <v>1522.4323399352331</v>
      </c>
      <c r="BF3" s="204">
        <f t="shared" si="1"/>
        <v>1522.4323399352331</v>
      </c>
      <c r="BG3" s="204">
        <f t="shared" si="1"/>
        <v>1522.4323399352331</v>
      </c>
      <c r="BH3" s="204">
        <f t="shared" si="1"/>
        <v>1522.4323399352331</v>
      </c>
      <c r="BI3" s="204">
        <f t="shared" si="1"/>
        <v>1522.4323399352331</v>
      </c>
      <c r="BJ3" s="204">
        <f t="shared" si="1"/>
        <v>1522.4323399352331</v>
      </c>
      <c r="BK3" s="204">
        <f t="shared" si="1"/>
        <v>1522.4323399352331</v>
      </c>
      <c r="BL3" s="204">
        <f t="shared" si="1"/>
        <v>1522.4323399352331</v>
      </c>
      <c r="BM3" s="204">
        <f t="shared" si="1"/>
        <v>1522.4323399352331</v>
      </c>
      <c r="BN3" s="204">
        <f t="shared" si="1"/>
        <v>1522.4323399352331</v>
      </c>
      <c r="BO3" s="204">
        <f t="shared" si="1"/>
        <v>1522.4323399352331</v>
      </c>
      <c r="BP3" s="204">
        <f t="shared" si="1"/>
        <v>1522.4323399352331</v>
      </c>
      <c r="BQ3" s="204">
        <f t="shared" si="1"/>
        <v>1522.4323399352331</v>
      </c>
      <c r="BR3" s="204">
        <f t="shared" si="1"/>
        <v>1522.4323399352331</v>
      </c>
      <c r="BS3" s="204">
        <f t="shared" si="1"/>
        <v>1522.4323399352331</v>
      </c>
      <c r="BT3" s="204">
        <f t="shared" si="1"/>
        <v>1522.4323399352331</v>
      </c>
      <c r="BU3" s="204">
        <f t="shared" si="1"/>
        <v>1522.4323399352331</v>
      </c>
      <c r="BV3" s="204">
        <f t="shared" si="1"/>
        <v>1522.4323399352331</v>
      </c>
      <c r="BW3" s="204">
        <f t="shared" si="1"/>
        <v>1522.4323399352331</v>
      </c>
      <c r="BX3" s="204">
        <f t="shared" si="1"/>
        <v>1522.4323399352331</v>
      </c>
      <c r="BY3" s="204">
        <f t="shared" si="1"/>
        <v>1522.4323399352331</v>
      </c>
      <c r="BZ3" s="204">
        <f t="shared" si="1"/>
        <v>1522.4323399352331</v>
      </c>
      <c r="CA3" s="204">
        <f t="shared" ref="CA3:CR15" si="2">IF(CA$2&lt;=($B$2+$C$2+$D$2),IF(CA$2&lt;=($B$2+$C$2),IF(CA$2&lt;=$B$2,$B3,$C3),$D3),$E3)</f>
        <v>1522.4323399352331</v>
      </c>
      <c r="CB3" s="204">
        <f t="shared" si="2"/>
        <v>1522.4323399352331</v>
      </c>
      <c r="CC3" s="204">
        <f t="shared" si="2"/>
        <v>1522.4323399352331</v>
      </c>
      <c r="CD3" s="204">
        <f t="shared" si="2"/>
        <v>1522.4323399352331</v>
      </c>
      <c r="CE3" s="204">
        <f t="shared" si="2"/>
        <v>1522.4323399352331</v>
      </c>
      <c r="CF3" s="204">
        <f t="shared" si="2"/>
        <v>1522.4323399352331</v>
      </c>
      <c r="CG3" s="204">
        <f t="shared" si="2"/>
        <v>1522.4323399352331</v>
      </c>
      <c r="CH3" s="204">
        <f t="shared" si="2"/>
        <v>1522.4323399352331</v>
      </c>
      <c r="CI3" s="204">
        <f t="shared" si="2"/>
        <v>1522.4323399352331</v>
      </c>
      <c r="CJ3" s="204">
        <f t="shared" si="2"/>
        <v>1522.4323399352331</v>
      </c>
      <c r="CK3" s="204">
        <f t="shared" si="2"/>
        <v>1522.4323399352331</v>
      </c>
      <c r="CL3" s="204">
        <f t="shared" si="2"/>
        <v>1522.4323399352331</v>
      </c>
      <c r="CM3" s="204">
        <f t="shared" si="2"/>
        <v>1522.4323399352331</v>
      </c>
      <c r="CN3" s="204">
        <f t="shared" si="2"/>
        <v>1522.4323399352331</v>
      </c>
      <c r="CO3" s="204">
        <f t="shared" si="2"/>
        <v>1522.4323399352331</v>
      </c>
      <c r="CP3" s="204">
        <f t="shared" si="2"/>
        <v>2730.3354495003523</v>
      </c>
      <c r="CQ3" s="204">
        <f t="shared" si="2"/>
        <v>2730.3354495003523</v>
      </c>
      <c r="CR3" s="204">
        <f t="shared" si="2"/>
        <v>2730.3354495003523</v>
      </c>
      <c r="CS3" s="204">
        <f t="shared" ref="CS3:DA15" si="3">IF(CS$2&lt;=($B$2+$C$2+$D$2),IF(CS$2&lt;=($B$2+$C$2),IF(CS$2&lt;=$B$2,$B3,$C3),$D3),$E3)</f>
        <v>2730.3354495003523</v>
      </c>
      <c r="CT3" s="204">
        <f t="shared" si="3"/>
        <v>2730.3354495003523</v>
      </c>
      <c r="CU3" s="204">
        <f t="shared" si="3"/>
        <v>2730.3354495003523</v>
      </c>
      <c r="CV3" s="204">
        <f t="shared" si="3"/>
        <v>2730.3354495003523</v>
      </c>
      <c r="CW3" s="204">
        <f t="shared" si="3"/>
        <v>2730.3354495003523</v>
      </c>
      <c r="CX3" s="204">
        <f t="shared" si="3"/>
        <v>2730.3354495003523</v>
      </c>
      <c r="CY3" s="204">
        <f t="shared" si="3"/>
        <v>5005.414575722798</v>
      </c>
      <c r="CZ3" s="204">
        <f t="shared" si="3"/>
        <v>5005.414575722798</v>
      </c>
      <c r="DA3" s="204">
        <f t="shared" si="3"/>
        <v>5005.414575722798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848.09031269292984</v>
      </c>
      <c r="E4" s="203">
        <f>Income!E73</f>
        <v>4457.6635054393246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848.09031269292984</v>
      </c>
      <c r="CQ4" s="204">
        <f t="shared" si="2"/>
        <v>848.09031269292984</v>
      </c>
      <c r="CR4" s="204">
        <f t="shared" si="2"/>
        <v>848.09031269292984</v>
      </c>
      <c r="CS4" s="204">
        <f t="shared" si="3"/>
        <v>848.09031269292984</v>
      </c>
      <c r="CT4" s="204">
        <f t="shared" si="3"/>
        <v>848.09031269292984</v>
      </c>
      <c r="CU4" s="204">
        <f t="shared" si="3"/>
        <v>848.09031269292984</v>
      </c>
      <c r="CV4" s="204">
        <f t="shared" si="3"/>
        <v>848.09031269292984</v>
      </c>
      <c r="CW4" s="204">
        <f t="shared" si="3"/>
        <v>848.09031269292984</v>
      </c>
      <c r="CX4" s="204">
        <f t="shared" si="3"/>
        <v>848.09031269292984</v>
      </c>
      <c r="CY4" s="204">
        <f t="shared" si="3"/>
        <v>4457.6635054393246</v>
      </c>
      <c r="CZ4" s="204">
        <f t="shared" si="3"/>
        <v>4457.6635054393246</v>
      </c>
      <c r="DA4" s="204">
        <f t="shared" si="3"/>
        <v>4457.6635054393246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750.51432023490486</v>
      </c>
      <c r="E5" s="203">
        <f>Income!E74</f>
        <v>1391.6572068677385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750.51432023490486</v>
      </c>
      <c r="CQ5" s="204">
        <f t="shared" si="2"/>
        <v>750.51432023490486</v>
      </c>
      <c r="CR5" s="204">
        <f t="shared" si="2"/>
        <v>750.51432023490486</v>
      </c>
      <c r="CS5" s="204">
        <f t="shared" si="3"/>
        <v>750.51432023490486</v>
      </c>
      <c r="CT5" s="204">
        <f t="shared" si="3"/>
        <v>750.51432023490486</v>
      </c>
      <c r="CU5" s="204">
        <f t="shared" si="3"/>
        <v>750.51432023490486</v>
      </c>
      <c r="CV5" s="204">
        <f t="shared" si="3"/>
        <v>750.51432023490486</v>
      </c>
      <c r="CW5" s="204">
        <f t="shared" si="3"/>
        <v>750.51432023490486</v>
      </c>
      <c r="CX5" s="204">
        <f t="shared" si="3"/>
        <v>750.51432023490486</v>
      </c>
      <c r="CY5" s="204">
        <f t="shared" si="3"/>
        <v>1391.6572068677385</v>
      </c>
      <c r="CZ5" s="204">
        <f t="shared" si="3"/>
        <v>1391.6572068677385</v>
      </c>
      <c r="DA5" s="204">
        <f t="shared" si="3"/>
        <v>1391.6572068677385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11342.466594582016</v>
      </c>
      <c r="E7" s="203">
        <f>Income!E76</f>
        <v>32989.527023457493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11342.466594582016</v>
      </c>
      <c r="CQ7" s="204">
        <f t="shared" si="2"/>
        <v>11342.466594582016</v>
      </c>
      <c r="CR7" s="204">
        <f t="shared" si="2"/>
        <v>11342.466594582016</v>
      </c>
      <c r="CS7" s="204">
        <f t="shared" si="3"/>
        <v>11342.466594582016</v>
      </c>
      <c r="CT7" s="204">
        <f t="shared" si="3"/>
        <v>11342.466594582016</v>
      </c>
      <c r="CU7" s="204">
        <f t="shared" si="3"/>
        <v>11342.466594582016</v>
      </c>
      <c r="CV7" s="204">
        <f t="shared" si="3"/>
        <v>11342.466594582016</v>
      </c>
      <c r="CW7" s="204">
        <f t="shared" si="3"/>
        <v>11342.466594582016</v>
      </c>
      <c r="CX7" s="204">
        <f t="shared" si="3"/>
        <v>11342.466594582016</v>
      </c>
      <c r="CY7" s="204">
        <f t="shared" si="3"/>
        <v>32989.527023457493</v>
      </c>
      <c r="CZ7" s="204">
        <f t="shared" si="3"/>
        <v>32989.527023457493</v>
      </c>
      <c r="DA7" s="204">
        <f t="shared" si="3"/>
        <v>32989.527023457493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59.307014873631459</v>
      </c>
      <c r="D8" s="203">
        <f>Income!D77</f>
        <v>438.08916300746995</v>
      </c>
      <c r="E8" s="203">
        <f>Income!E77</f>
        <v>0</v>
      </c>
      <c r="F8" s="204">
        <f t="shared" si="4"/>
        <v>59.307014873631459</v>
      </c>
      <c r="G8" s="204">
        <f t="shared" si="4"/>
        <v>59.307014873631459</v>
      </c>
      <c r="H8" s="204">
        <f t="shared" si="4"/>
        <v>59.307014873631459</v>
      </c>
      <c r="I8" s="204">
        <f t="shared" si="4"/>
        <v>59.307014873631459</v>
      </c>
      <c r="J8" s="204">
        <f t="shared" si="4"/>
        <v>59.307014873631459</v>
      </c>
      <c r="K8" s="204">
        <f t="shared" si="4"/>
        <v>59.307014873631459</v>
      </c>
      <c r="L8" s="204">
        <f t="shared" si="4"/>
        <v>59.307014873631459</v>
      </c>
      <c r="M8" s="204">
        <f t="shared" si="4"/>
        <v>59.307014873631459</v>
      </c>
      <c r="N8" s="204">
        <f t="shared" si="4"/>
        <v>59.307014873631459</v>
      </c>
      <c r="O8" s="204">
        <f t="shared" si="4"/>
        <v>59.307014873631459</v>
      </c>
      <c r="P8" s="204">
        <f t="shared" si="4"/>
        <v>59.307014873631459</v>
      </c>
      <c r="Q8" s="204">
        <f t="shared" si="4"/>
        <v>59.307014873631459</v>
      </c>
      <c r="R8" s="204">
        <f t="shared" si="4"/>
        <v>59.307014873631459</v>
      </c>
      <c r="S8" s="204">
        <f t="shared" si="4"/>
        <v>59.307014873631459</v>
      </c>
      <c r="T8" s="204">
        <f t="shared" si="4"/>
        <v>59.307014873631459</v>
      </c>
      <c r="U8" s="204">
        <f t="shared" si="4"/>
        <v>59.307014873631459</v>
      </c>
      <c r="V8" s="204">
        <f t="shared" ref="V8:AK18" si="6">IF(V$2&lt;=($B$2+$C$2+$D$2),IF(V$2&lt;=($B$2+$C$2),IF(V$2&lt;=$B$2,$B8,$C8),$D8),$E8)</f>
        <v>59.307014873631459</v>
      </c>
      <c r="W8" s="204">
        <f t="shared" si="6"/>
        <v>59.307014873631459</v>
      </c>
      <c r="X8" s="204">
        <f t="shared" si="6"/>
        <v>59.307014873631459</v>
      </c>
      <c r="Y8" s="204">
        <f t="shared" si="6"/>
        <v>59.307014873631459</v>
      </c>
      <c r="Z8" s="204">
        <f t="shared" si="6"/>
        <v>59.307014873631459</v>
      </c>
      <c r="AA8" s="204">
        <f t="shared" si="6"/>
        <v>59.307014873631459</v>
      </c>
      <c r="AB8" s="204">
        <f t="shared" si="6"/>
        <v>59.307014873631459</v>
      </c>
      <c r="AC8" s="204">
        <f t="shared" si="6"/>
        <v>59.307014873631459</v>
      </c>
      <c r="AD8" s="204">
        <f t="shared" si="6"/>
        <v>59.307014873631459</v>
      </c>
      <c r="AE8" s="204">
        <f t="shared" si="6"/>
        <v>59.307014873631459</v>
      </c>
      <c r="AF8" s="204">
        <f t="shared" si="6"/>
        <v>59.307014873631459</v>
      </c>
      <c r="AG8" s="204">
        <f t="shared" si="6"/>
        <v>59.307014873631459</v>
      </c>
      <c r="AH8" s="204">
        <f t="shared" si="6"/>
        <v>59.307014873631459</v>
      </c>
      <c r="AI8" s="204">
        <f t="shared" si="6"/>
        <v>59.307014873631459</v>
      </c>
      <c r="AJ8" s="204">
        <f t="shared" si="6"/>
        <v>59.307014873631459</v>
      </c>
      <c r="AK8" s="204">
        <f t="shared" si="6"/>
        <v>59.307014873631459</v>
      </c>
      <c r="AL8" s="204">
        <f t="shared" ref="AL8:BA18" si="7">IF(AL$2&lt;=($B$2+$C$2+$D$2),IF(AL$2&lt;=($B$2+$C$2),IF(AL$2&lt;=$B$2,$B8,$C8),$D8),$E8)</f>
        <v>59.307014873631459</v>
      </c>
      <c r="AM8" s="204">
        <f t="shared" si="7"/>
        <v>59.307014873631459</v>
      </c>
      <c r="AN8" s="204">
        <f t="shared" si="7"/>
        <v>59.307014873631459</v>
      </c>
      <c r="AO8" s="204">
        <f t="shared" si="7"/>
        <v>59.307014873631459</v>
      </c>
      <c r="AP8" s="204">
        <f t="shared" si="7"/>
        <v>59.307014873631459</v>
      </c>
      <c r="AQ8" s="204">
        <f t="shared" si="7"/>
        <v>59.307014873631459</v>
      </c>
      <c r="AR8" s="204">
        <f t="shared" si="7"/>
        <v>59.307014873631459</v>
      </c>
      <c r="AS8" s="204">
        <f t="shared" si="7"/>
        <v>59.307014873631459</v>
      </c>
      <c r="AT8" s="204">
        <f t="shared" si="7"/>
        <v>59.307014873631459</v>
      </c>
      <c r="AU8" s="204">
        <f t="shared" si="7"/>
        <v>59.307014873631459</v>
      </c>
      <c r="AV8" s="204">
        <f t="shared" si="7"/>
        <v>59.307014873631459</v>
      </c>
      <c r="AW8" s="204">
        <f t="shared" si="7"/>
        <v>59.307014873631459</v>
      </c>
      <c r="AX8" s="204">
        <f t="shared" si="7"/>
        <v>59.307014873631459</v>
      </c>
      <c r="AY8" s="204">
        <f t="shared" si="7"/>
        <v>59.307014873631459</v>
      </c>
      <c r="AZ8" s="204">
        <f t="shared" si="7"/>
        <v>59.307014873631459</v>
      </c>
      <c r="BA8" s="204">
        <f t="shared" si="7"/>
        <v>59.307014873631459</v>
      </c>
      <c r="BB8" s="204">
        <f t="shared" si="5"/>
        <v>59.307014873631459</v>
      </c>
      <c r="BC8" s="204">
        <f t="shared" si="5"/>
        <v>59.307014873631459</v>
      </c>
      <c r="BD8" s="204">
        <f t="shared" si="5"/>
        <v>59.307014873631459</v>
      </c>
      <c r="BE8" s="204">
        <f t="shared" si="5"/>
        <v>59.307014873631459</v>
      </c>
      <c r="BF8" s="204">
        <f t="shared" si="5"/>
        <v>59.307014873631459</v>
      </c>
      <c r="BG8" s="204">
        <f t="shared" si="5"/>
        <v>59.307014873631459</v>
      </c>
      <c r="BH8" s="204">
        <f t="shared" si="5"/>
        <v>59.307014873631459</v>
      </c>
      <c r="BI8" s="204">
        <f t="shared" si="5"/>
        <v>59.307014873631459</v>
      </c>
      <c r="BJ8" s="204">
        <f t="shared" si="5"/>
        <v>59.307014873631459</v>
      </c>
      <c r="BK8" s="204">
        <f t="shared" si="1"/>
        <v>59.307014873631459</v>
      </c>
      <c r="BL8" s="204">
        <f t="shared" si="1"/>
        <v>59.307014873631459</v>
      </c>
      <c r="BM8" s="204">
        <f t="shared" si="1"/>
        <v>59.307014873631459</v>
      </c>
      <c r="BN8" s="204">
        <f t="shared" si="1"/>
        <v>59.307014873631459</v>
      </c>
      <c r="BO8" s="204">
        <f t="shared" si="1"/>
        <v>59.307014873631459</v>
      </c>
      <c r="BP8" s="204">
        <f t="shared" si="1"/>
        <v>59.307014873631459</v>
      </c>
      <c r="BQ8" s="204">
        <f t="shared" si="1"/>
        <v>59.307014873631459</v>
      </c>
      <c r="BR8" s="204">
        <f t="shared" si="1"/>
        <v>59.307014873631459</v>
      </c>
      <c r="BS8" s="204">
        <f t="shared" si="1"/>
        <v>59.307014873631459</v>
      </c>
      <c r="BT8" s="204">
        <f t="shared" si="1"/>
        <v>59.307014873631459</v>
      </c>
      <c r="BU8" s="204">
        <f t="shared" si="1"/>
        <v>59.307014873631459</v>
      </c>
      <c r="BV8" s="204">
        <f t="shared" si="1"/>
        <v>59.307014873631459</v>
      </c>
      <c r="BW8" s="204">
        <f t="shared" si="1"/>
        <v>59.307014873631459</v>
      </c>
      <c r="BX8" s="204">
        <f t="shared" si="1"/>
        <v>59.307014873631459</v>
      </c>
      <c r="BY8" s="204">
        <f t="shared" si="1"/>
        <v>59.307014873631459</v>
      </c>
      <c r="BZ8" s="204">
        <f t="shared" si="1"/>
        <v>59.307014873631459</v>
      </c>
      <c r="CA8" s="204">
        <f t="shared" si="2"/>
        <v>59.307014873631459</v>
      </c>
      <c r="CB8" s="204">
        <f t="shared" si="2"/>
        <v>59.307014873631459</v>
      </c>
      <c r="CC8" s="204">
        <f t="shared" si="2"/>
        <v>59.307014873631459</v>
      </c>
      <c r="CD8" s="204">
        <f t="shared" si="2"/>
        <v>59.307014873631459</v>
      </c>
      <c r="CE8" s="204">
        <f t="shared" si="2"/>
        <v>59.307014873631459</v>
      </c>
      <c r="CF8" s="204">
        <f t="shared" si="2"/>
        <v>59.307014873631459</v>
      </c>
      <c r="CG8" s="204">
        <f t="shared" si="2"/>
        <v>59.307014873631459</v>
      </c>
      <c r="CH8" s="204">
        <f t="shared" si="2"/>
        <v>59.307014873631459</v>
      </c>
      <c r="CI8" s="204">
        <f t="shared" si="2"/>
        <v>59.307014873631459</v>
      </c>
      <c r="CJ8" s="204">
        <f t="shared" si="2"/>
        <v>59.307014873631459</v>
      </c>
      <c r="CK8" s="204">
        <f t="shared" si="2"/>
        <v>59.307014873631459</v>
      </c>
      <c r="CL8" s="204">
        <f t="shared" si="2"/>
        <v>59.307014873631459</v>
      </c>
      <c r="CM8" s="204">
        <f t="shared" si="2"/>
        <v>59.307014873631459</v>
      </c>
      <c r="CN8" s="204">
        <f t="shared" si="2"/>
        <v>59.307014873631459</v>
      </c>
      <c r="CO8" s="204">
        <f t="shared" si="2"/>
        <v>59.307014873631459</v>
      </c>
      <c r="CP8" s="204">
        <f t="shared" si="2"/>
        <v>438.08916300746995</v>
      </c>
      <c r="CQ8" s="204">
        <f t="shared" si="2"/>
        <v>438.08916300746995</v>
      </c>
      <c r="CR8" s="204">
        <f t="shared" si="2"/>
        <v>438.08916300746995</v>
      </c>
      <c r="CS8" s="204">
        <f t="shared" si="3"/>
        <v>438.08916300746995</v>
      </c>
      <c r="CT8" s="204">
        <f t="shared" si="3"/>
        <v>438.08916300746995</v>
      </c>
      <c r="CU8" s="204">
        <f t="shared" si="3"/>
        <v>438.08916300746995</v>
      </c>
      <c r="CV8" s="204">
        <f t="shared" si="3"/>
        <v>438.08916300746995</v>
      </c>
      <c r="CW8" s="204">
        <f t="shared" si="3"/>
        <v>438.08916300746995</v>
      </c>
      <c r="CX8" s="204">
        <f t="shared" si="3"/>
        <v>438.08916300746995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295.71018503004223</v>
      </c>
      <c r="E9" s="203">
        <f>Income!E78</f>
        <v>88960.522310447195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295.71018503004223</v>
      </c>
      <c r="CQ9" s="204">
        <f t="shared" si="2"/>
        <v>295.71018503004223</v>
      </c>
      <c r="CR9" s="204">
        <f t="shared" si="2"/>
        <v>295.71018503004223</v>
      </c>
      <c r="CS9" s="204">
        <f t="shared" si="3"/>
        <v>295.71018503004223</v>
      </c>
      <c r="CT9" s="204">
        <f t="shared" si="3"/>
        <v>295.71018503004223</v>
      </c>
      <c r="CU9" s="204">
        <f t="shared" si="3"/>
        <v>295.71018503004223</v>
      </c>
      <c r="CV9" s="204">
        <f t="shared" si="3"/>
        <v>295.71018503004223</v>
      </c>
      <c r="CW9" s="204">
        <f t="shared" si="3"/>
        <v>295.71018503004223</v>
      </c>
      <c r="CX9" s="204">
        <f t="shared" si="3"/>
        <v>295.71018503004223</v>
      </c>
      <c r="CY9" s="204">
        <f t="shared" si="3"/>
        <v>88960.522310447195</v>
      </c>
      <c r="CZ9" s="204">
        <f t="shared" si="3"/>
        <v>88960.522310447195</v>
      </c>
      <c r="DA9" s="204">
        <f t="shared" si="3"/>
        <v>88960.522310447195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42701.050709014657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42701.050709014657</v>
      </c>
      <c r="CZ10" s="204">
        <f t="shared" si="3"/>
        <v>42701.050709014657</v>
      </c>
      <c r="DA10" s="204">
        <f t="shared" si="3"/>
        <v>42701.050709014657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10675.262677253664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10675.262677253664</v>
      </c>
      <c r="CZ11" s="204">
        <f t="shared" si="3"/>
        <v>10675.262677253664</v>
      </c>
      <c r="DA11" s="204">
        <f t="shared" si="3"/>
        <v>10675.262677253664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29979.696018620703</v>
      </c>
      <c r="D12" s="203">
        <f>Income!D82</f>
        <v>29979.6960186207</v>
      </c>
      <c r="E12" s="203">
        <f>Income!E82</f>
        <v>11297.986333426794</v>
      </c>
      <c r="F12" s="204">
        <f t="shared" si="4"/>
        <v>29979.696018620703</v>
      </c>
      <c r="G12" s="204">
        <f t="shared" si="4"/>
        <v>29979.696018620703</v>
      </c>
      <c r="H12" s="204">
        <f t="shared" si="4"/>
        <v>29979.696018620703</v>
      </c>
      <c r="I12" s="204">
        <f t="shared" si="4"/>
        <v>29979.696018620703</v>
      </c>
      <c r="J12" s="204">
        <f t="shared" si="4"/>
        <v>29979.696018620703</v>
      </c>
      <c r="K12" s="204">
        <f t="shared" si="4"/>
        <v>29979.696018620703</v>
      </c>
      <c r="L12" s="204">
        <f t="shared" si="4"/>
        <v>29979.696018620703</v>
      </c>
      <c r="M12" s="204">
        <f t="shared" si="4"/>
        <v>29979.696018620703</v>
      </c>
      <c r="N12" s="204">
        <f t="shared" si="4"/>
        <v>29979.696018620703</v>
      </c>
      <c r="O12" s="204">
        <f t="shared" si="4"/>
        <v>29979.696018620703</v>
      </c>
      <c r="P12" s="204">
        <f t="shared" si="4"/>
        <v>29979.696018620703</v>
      </c>
      <c r="Q12" s="204">
        <f t="shared" si="4"/>
        <v>29979.696018620703</v>
      </c>
      <c r="R12" s="204">
        <f t="shared" si="4"/>
        <v>29979.696018620703</v>
      </c>
      <c r="S12" s="204">
        <f t="shared" si="4"/>
        <v>29979.696018620703</v>
      </c>
      <c r="T12" s="204">
        <f t="shared" si="4"/>
        <v>29979.696018620703</v>
      </c>
      <c r="U12" s="204">
        <f t="shared" si="4"/>
        <v>29979.696018620703</v>
      </c>
      <c r="V12" s="204">
        <f t="shared" si="6"/>
        <v>29979.696018620703</v>
      </c>
      <c r="W12" s="204">
        <f t="shared" si="6"/>
        <v>29979.696018620703</v>
      </c>
      <c r="X12" s="204">
        <f t="shared" si="6"/>
        <v>29979.696018620703</v>
      </c>
      <c r="Y12" s="204">
        <f t="shared" si="6"/>
        <v>29979.696018620703</v>
      </c>
      <c r="Z12" s="204">
        <f t="shared" si="6"/>
        <v>29979.696018620703</v>
      </c>
      <c r="AA12" s="204">
        <f t="shared" si="6"/>
        <v>29979.696018620703</v>
      </c>
      <c r="AB12" s="204">
        <f t="shared" si="6"/>
        <v>29979.696018620703</v>
      </c>
      <c r="AC12" s="204">
        <f t="shared" si="6"/>
        <v>29979.696018620703</v>
      </c>
      <c r="AD12" s="204">
        <f t="shared" si="6"/>
        <v>29979.696018620703</v>
      </c>
      <c r="AE12" s="204">
        <f t="shared" si="6"/>
        <v>29979.696018620703</v>
      </c>
      <c r="AF12" s="204">
        <f t="shared" si="6"/>
        <v>29979.696018620703</v>
      </c>
      <c r="AG12" s="204">
        <f t="shared" si="6"/>
        <v>29979.696018620703</v>
      </c>
      <c r="AH12" s="204">
        <f t="shared" si="6"/>
        <v>29979.696018620703</v>
      </c>
      <c r="AI12" s="204">
        <f t="shared" si="6"/>
        <v>29979.696018620703</v>
      </c>
      <c r="AJ12" s="204">
        <f t="shared" si="6"/>
        <v>29979.696018620703</v>
      </c>
      <c r="AK12" s="204">
        <f t="shared" si="6"/>
        <v>29979.696018620703</v>
      </c>
      <c r="AL12" s="204">
        <f t="shared" si="7"/>
        <v>29979.696018620703</v>
      </c>
      <c r="AM12" s="204">
        <f t="shared" si="7"/>
        <v>29979.696018620703</v>
      </c>
      <c r="AN12" s="204">
        <f t="shared" si="7"/>
        <v>29979.696018620703</v>
      </c>
      <c r="AO12" s="204">
        <f t="shared" si="7"/>
        <v>29979.696018620703</v>
      </c>
      <c r="AP12" s="204">
        <f t="shared" si="7"/>
        <v>29979.696018620703</v>
      </c>
      <c r="AQ12" s="204">
        <f t="shared" si="7"/>
        <v>29979.696018620703</v>
      </c>
      <c r="AR12" s="204">
        <f t="shared" si="7"/>
        <v>29979.696018620703</v>
      </c>
      <c r="AS12" s="204">
        <f t="shared" si="7"/>
        <v>29979.696018620703</v>
      </c>
      <c r="AT12" s="204">
        <f t="shared" si="7"/>
        <v>29979.696018620703</v>
      </c>
      <c r="AU12" s="204">
        <f t="shared" si="7"/>
        <v>29979.696018620703</v>
      </c>
      <c r="AV12" s="204">
        <f t="shared" si="7"/>
        <v>29979.696018620703</v>
      </c>
      <c r="AW12" s="204">
        <f t="shared" si="7"/>
        <v>29979.696018620703</v>
      </c>
      <c r="AX12" s="204">
        <f t="shared" si="8"/>
        <v>29979.696018620703</v>
      </c>
      <c r="AY12" s="204">
        <f t="shared" si="8"/>
        <v>29979.696018620703</v>
      </c>
      <c r="AZ12" s="204">
        <f t="shared" si="8"/>
        <v>29979.696018620703</v>
      </c>
      <c r="BA12" s="204">
        <f t="shared" si="8"/>
        <v>29979.696018620703</v>
      </c>
      <c r="BB12" s="204">
        <f t="shared" si="8"/>
        <v>29979.696018620703</v>
      </c>
      <c r="BC12" s="204">
        <f t="shared" si="8"/>
        <v>29979.696018620703</v>
      </c>
      <c r="BD12" s="204">
        <f t="shared" si="8"/>
        <v>29979.696018620703</v>
      </c>
      <c r="BE12" s="204">
        <f t="shared" si="8"/>
        <v>29979.696018620703</v>
      </c>
      <c r="BF12" s="204">
        <f t="shared" si="8"/>
        <v>29979.696018620703</v>
      </c>
      <c r="BG12" s="204">
        <f t="shared" si="8"/>
        <v>29979.696018620703</v>
      </c>
      <c r="BH12" s="204">
        <f t="shared" si="8"/>
        <v>29979.696018620703</v>
      </c>
      <c r="BI12" s="204">
        <f t="shared" si="8"/>
        <v>29979.696018620703</v>
      </c>
      <c r="BJ12" s="204">
        <f t="shared" si="8"/>
        <v>29979.696018620703</v>
      </c>
      <c r="BK12" s="204">
        <f t="shared" si="8"/>
        <v>29979.696018620703</v>
      </c>
      <c r="BL12" s="204">
        <f t="shared" si="8"/>
        <v>29979.696018620703</v>
      </c>
      <c r="BM12" s="204">
        <f t="shared" si="8"/>
        <v>29979.696018620703</v>
      </c>
      <c r="BN12" s="204">
        <f t="shared" si="8"/>
        <v>29979.696018620703</v>
      </c>
      <c r="BO12" s="204">
        <f t="shared" si="8"/>
        <v>29979.696018620703</v>
      </c>
      <c r="BP12" s="204">
        <f t="shared" si="8"/>
        <v>29979.696018620703</v>
      </c>
      <c r="BQ12" s="204">
        <f t="shared" si="8"/>
        <v>29979.696018620703</v>
      </c>
      <c r="BR12" s="204">
        <f t="shared" si="8"/>
        <v>29979.696018620703</v>
      </c>
      <c r="BS12" s="204">
        <f t="shared" si="8"/>
        <v>29979.696018620703</v>
      </c>
      <c r="BT12" s="204">
        <f t="shared" si="8"/>
        <v>29979.696018620703</v>
      </c>
      <c r="BU12" s="204">
        <f t="shared" si="8"/>
        <v>29979.696018620703</v>
      </c>
      <c r="BV12" s="204">
        <f t="shared" si="8"/>
        <v>29979.696018620703</v>
      </c>
      <c r="BW12" s="204">
        <f t="shared" si="8"/>
        <v>29979.696018620703</v>
      </c>
      <c r="BX12" s="204">
        <f t="shared" si="8"/>
        <v>29979.696018620703</v>
      </c>
      <c r="BY12" s="204">
        <f t="shared" si="8"/>
        <v>29979.696018620703</v>
      </c>
      <c r="BZ12" s="204">
        <f t="shared" si="8"/>
        <v>29979.696018620703</v>
      </c>
      <c r="CA12" s="204">
        <f t="shared" si="2"/>
        <v>29979.696018620703</v>
      </c>
      <c r="CB12" s="204">
        <f t="shared" si="2"/>
        <v>29979.696018620703</v>
      </c>
      <c r="CC12" s="204">
        <f t="shared" si="2"/>
        <v>29979.696018620703</v>
      </c>
      <c r="CD12" s="204">
        <f t="shared" si="2"/>
        <v>29979.696018620703</v>
      </c>
      <c r="CE12" s="204">
        <f t="shared" si="2"/>
        <v>29979.696018620703</v>
      </c>
      <c r="CF12" s="204">
        <f t="shared" si="2"/>
        <v>29979.696018620703</v>
      </c>
      <c r="CG12" s="204">
        <f t="shared" si="2"/>
        <v>29979.696018620703</v>
      </c>
      <c r="CH12" s="204">
        <f t="shared" si="2"/>
        <v>29979.696018620703</v>
      </c>
      <c r="CI12" s="204">
        <f t="shared" si="2"/>
        <v>29979.696018620703</v>
      </c>
      <c r="CJ12" s="204">
        <f t="shared" si="2"/>
        <v>29979.696018620703</v>
      </c>
      <c r="CK12" s="204">
        <f t="shared" si="2"/>
        <v>29979.696018620703</v>
      </c>
      <c r="CL12" s="204">
        <f t="shared" si="2"/>
        <v>29979.696018620703</v>
      </c>
      <c r="CM12" s="204">
        <f t="shared" si="2"/>
        <v>29979.696018620703</v>
      </c>
      <c r="CN12" s="204">
        <f t="shared" si="2"/>
        <v>29979.696018620703</v>
      </c>
      <c r="CO12" s="204">
        <f t="shared" si="2"/>
        <v>29979.696018620703</v>
      </c>
      <c r="CP12" s="204">
        <f t="shared" si="2"/>
        <v>29979.6960186207</v>
      </c>
      <c r="CQ12" s="204">
        <f t="shared" si="2"/>
        <v>29979.6960186207</v>
      </c>
      <c r="CR12" s="204">
        <f t="shared" si="2"/>
        <v>29979.6960186207</v>
      </c>
      <c r="CS12" s="204">
        <f t="shared" si="3"/>
        <v>29979.6960186207</v>
      </c>
      <c r="CT12" s="204">
        <f t="shared" si="3"/>
        <v>29979.6960186207</v>
      </c>
      <c r="CU12" s="204">
        <f t="shared" si="3"/>
        <v>29979.6960186207</v>
      </c>
      <c r="CV12" s="204">
        <f t="shared" si="3"/>
        <v>29979.6960186207</v>
      </c>
      <c r="CW12" s="204">
        <f t="shared" si="3"/>
        <v>29979.6960186207</v>
      </c>
      <c r="CX12" s="204">
        <f t="shared" si="3"/>
        <v>29979.6960186207</v>
      </c>
      <c r="CY12" s="204">
        <f t="shared" si="3"/>
        <v>11297.986333426794</v>
      </c>
      <c r="CZ12" s="204">
        <f t="shared" si="3"/>
        <v>11297.986333426794</v>
      </c>
      <c r="DA12" s="204">
        <f t="shared" si="3"/>
        <v>11297.986333426794</v>
      </c>
      <c r="DB12" s="204"/>
    </row>
    <row r="13" spans="1:106">
      <c r="A13" s="201" t="str">
        <f>Income!A83</f>
        <v>Food transfer - official</v>
      </c>
      <c r="B13" s="203">
        <f>Income!B83</f>
        <v>0</v>
      </c>
      <c r="C13" s="203">
        <f>Income!C83</f>
        <v>1653.3362170379899</v>
      </c>
      <c r="D13" s="203">
        <f>Income!D83</f>
        <v>1653.3362170379896</v>
      </c>
      <c r="E13" s="203">
        <f>Income!E83</f>
        <v>0</v>
      </c>
      <c r="F13" s="204">
        <f t="shared" si="4"/>
        <v>1653.3362170379899</v>
      </c>
      <c r="G13" s="204">
        <f t="shared" si="4"/>
        <v>1653.3362170379899</v>
      </c>
      <c r="H13" s="204">
        <f t="shared" si="4"/>
        <v>1653.3362170379899</v>
      </c>
      <c r="I13" s="204">
        <f t="shared" si="4"/>
        <v>1653.3362170379899</v>
      </c>
      <c r="J13" s="204">
        <f t="shared" si="4"/>
        <v>1653.3362170379899</v>
      </c>
      <c r="K13" s="204">
        <f t="shared" si="4"/>
        <v>1653.3362170379899</v>
      </c>
      <c r="L13" s="204">
        <f t="shared" si="4"/>
        <v>1653.3362170379899</v>
      </c>
      <c r="M13" s="204">
        <f t="shared" si="4"/>
        <v>1653.3362170379899</v>
      </c>
      <c r="N13" s="204">
        <f t="shared" si="4"/>
        <v>1653.3362170379899</v>
      </c>
      <c r="O13" s="204">
        <f t="shared" si="4"/>
        <v>1653.3362170379899</v>
      </c>
      <c r="P13" s="204">
        <f t="shared" si="4"/>
        <v>1653.3362170379899</v>
      </c>
      <c r="Q13" s="204">
        <f t="shared" si="4"/>
        <v>1653.3362170379899</v>
      </c>
      <c r="R13" s="204">
        <f t="shared" si="4"/>
        <v>1653.3362170379899</v>
      </c>
      <c r="S13" s="204">
        <f t="shared" si="4"/>
        <v>1653.3362170379899</v>
      </c>
      <c r="T13" s="204">
        <f t="shared" si="4"/>
        <v>1653.3362170379899</v>
      </c>
      <c r="U13" s="204">
        <f t="shared" si="4"/>
        <v>1653.3362170379899</v>
      </c>
      <c r="V13" s="204">
        <f t="shared" si="6"/>
        <v>1653.3362170379899</v>
      </c>
      <c r="W13" s="204">
        <f t="shared" si="6"/>
        <v>1653.3362170379899</v>
      </c>
      <c r="X13" s="204">
        <f t="shared" si="6"/>
        <v>1653.3362170379899</v>
      </c>
      <c r="Y13" s="204">
        <f t="shared" si="6"/>
        <v>1653.3362170379899</v>
      </c>
      <c r="Z13" s="204">
        <f t="shared" si="6"/>
        <v>1653.3362170379899</v>
      </c>
      <c r="AA13" s="204">
        <f t="shared" si="6"/>
        <v>1653.3362170379899</v>
      </c>
      <c r="AB13" s="204">
        <f t="shared" si="6"/>
        <v>1653.3362170379899</v>
      </c>
      <c r="AC13" s="204">
        <f t="shared" si="6"/>
        <v>1653.3362170379899</v>
      </c>
      <c r="AD13" s="204">
        <f t="shared" si="6"/>
        <v>1653.3362170379899</v>
      </c>
      <c r="AE13" s="204">
        <f t="shared" si="6"/>
        <v>1653.3362170379899</v>
      </c>
      <c r="AF13" s="204">
        <f t="shared" si="6"/>
        <v>1653.3362170379899</v>
      </c>
      <c r="AG13" s="204">
        <f t="shared" si="6"/>
        <v>1653.3362170379899</v>
      </c>
      <c r="AH13" s="204">
        <f t="shared" si="6"/>
        <v>1653.3362170379899</v>
      </c>
      <c r="AI13" s="204">
        <f t="shared" si="6"/>
        <v>1653.3362170379899</v>
      </c>
      <c r="AJ13" s="204">
        <f t="shared" si="6"/>
        <v>1653.3362170379899</v>
      </c>
      <c r="AK13" s="204">
        <f t="shared" si="6"/>
        <v>1653.3362170379899</v>
      </c>
      <c r="AL13" s="204">
        <f t="shared" si="7"/>
        <v>1653.3362170379899</v>
      </c>
      <c r="AM13" s="204">
        <f t="shared" si="7"/>
        <v>1653.3362170379899</v>
      </c>
      <c r="AN13" s="204">
        <f t="shared" si="7"/>
        <v>1653.3362170379899</v>
      </c>
      <c r="AO13" s="204">
        <f t="shared" si="7"/>
        <v>1653.3362170379899</v>
      </c>
      <c r="AP13" s="204">
        <f t="shared" si="7"/>
        <v>1653.3362170379899</v>
      </c>
      <c r="AQ13" s="204">
        <f t="shared" si="7"/>
        <v>1653.3362170379899</v>
      </c>
      <c r="AR13" s="204">
        <f t="shared" si="7"/>
        <v>1653.3362170379899</v>
      </c>
      <c r="AS13" s="204">
        <f t="shared" si="7"/>
        <v>1653.3362170379899</v>
      </c>
      <c r="AT13" s="204">
        <f t="shared" si="7"/>
        <v>1653.3362170379899</v>
      </c>
      <c r="AU13" s="204">
        <f t="shared" si="7"/>
        <v>1653.3362170379899</v>
      </c>
      <c r="AV13" s="204">
        <f t="shared" si="7"/>
        <v>1653.3362170379899</v>
      </c>
      <c r="AW13" s="204">
        <f t="shared" si="7"/>
        <v>1653.3362170379899</v>
      </c>
      <c r="AX13" s="204">
        <f t="shared" si="8"/>
        <v>1653.3362170379899</v>
      </c>
      <c r="AY13" s="204">
        <f t="shared" si="8"/>
        <v>1653.3362170379899</v>
      </c>
      <c r="AZ13" s="204">
        <f t="shared" si="8"/>
        <v>1653.3362170379899</v>
      </c>
      <c r="BA13" s="204">
        <f t="shared" si="8"/>
        <v>1653.3362170379899</v>
      </c>
      <c r="BB13" s="204">
        <f t="shared" si="8"/>
        <v>1653.3362170379899</v>
      </c>
      <c r="BC13" s="204">
        <f t="shared" si="8"/>
        <v>1653.3362170379899</v>
      </c>
      <c r="BD13" s="204">
        <f t="shared" si="8"/>
        <v>1653.3362170379899</v>
      </c>
      <c r="BE13" s="204">
        <f t="shared" si="8"/>
        <v>1653.3362170379899</v>
      </c>
      <c r="BF13" s="204">
        <f t="shared" si="8"/>
        <v>1653.3362170379899</v>
      </c>
      <c r="BG13" s="204">
        <f t="shared" si="8"/>
        <v>1653.3362170379899</v>
      </c>
      <c r="BH13" s="204">
        <f t="shared" si="8"/>
        <v>1653.3362170379899</v>
      </c>
      <c r="BI13" s="204">
        <f t="shared" si="8"/>
        <v>1653.3362170379899</v>
      </c>
      <c r="BJ13" s="204">
        <f t="shared" si="8"/>
        <v>1653.3362170379899</v>
      </c>
      <c r="BK13" s="204">
        <f t="shared" si="8"/>
        <v>1653.3362170379899</v>
      </c>
      <c r="BL13" s="204">
        <f t="shared" si="8"/>
        <v>1653.3362170379899</v>
      </c>
      <c r="BM13" s="204">
        <f t="shared" si="8"/>
        <v>1653.3362170379899</v>
      </c>
      <c r="BN13" s="204">
        <f t="shared" si="8"/>
        <v>1653.3362170379899</v>
      </c>
      <c r="BO13" s="204">
        <f t="shared" si="8"/>
        <v>1653.3362170379899</v>
      </c>
      <c r="BP13" s="204">
        <f t="shared" si="8"/>
        <v>1653.3362170379899</v>
      </c>
      <c r="BQ13" s="204">
        <f t="shared" si="8"/>
        <v>1653.3362170379899</v>
      </c>
      <c r="BR13" s="204">
        <f t="shared" si="8"/>
        <v>1653.3362170379899</v>
      </c>
      <c r="BS13" s="204">
        <f t="shared" si="8"/>
        <v>1653.3362170379899</v>
      </c>
      <c r="BT13" s="204">
        <f t="shared" si="8"/>
        <v>1653.3362170379899</v>
      </c>
      <c r="BU13" s="204">
        <f t="shared" si="8"/>
        <v>1653.3362170379899</v>
      </c>
      <c r="BV13" s="204">
        <f t="shared" si="8"/>
        <v>1653.3362170379899</v>
      </c>
      <c r="BW13" s="204">
        <f t="shared" si="8"/>
        <v>1653.3362170379899</v>
      </c>
      <c r="BX13" s="204">
        <f t="shared" si="8"/>
        <v>1653.3362170379899</v>
      </c>
      <c r="BY13" s="204">
        <f t="shared" si="8"/>
        <v>1653.3362170379899</v>
      </c>
      <c r="BZ13" s="204">
        <f t="shared" si="8"/>
        <v>1653.3362170379899</v>
      </c>
      <c r="CA13" s="204">
        <f t="shared" si="2"/>
        <v>1653.3362170379899</v>
      </c>
      <c r="CB13" s="204">
        <f t="shared" si="2"/>
        <v>1653.3362170379899</v>
      </c>
      <c r="CC13" s="204">
        <f t="shared" si="2"/>
        <v>1653.3362170379899</v>
      </c>
      <c r="CD13" s="204">
        <f t="shared" si="2"/>
        <v>1653.3362170379899</v>
      </c>
      <c r="CE13" s="204">
        <f t="shared" si="2"/>
        <v>1653.3362170379899</v>
      </c>
      <c r="CF13" s="204">
        <f t="shared" si="2"/>
        <v>1653.3362170379899</v>
      </c>
      <c r="CG13" s="204">
        <f t="shared" si="2"/>
        <v>1653.3362170379899</v>
      </c>
      <c r="CH13" s="204">
        <f t="shared" si="2"/>
        <v>1653.3362170379899</v>
      </c>
      <c r="CI13" s="204">
        <f t="shared" si="2"/>
        <v>1653.3362170379899</v>
      </c>
      <c r="CJ13" s="204">
        <f t="shared" si="2"/>
        <v>1653.3362170379899</v>
      </c>
      <c r="CK13" s="204">
        <f t="shared" si="2"/>
        <v>1653.3362170379899</v>
      </c>
      <c r="CL13" s="204">
        <f t="shared" si="2"/>
        <v>1653.3362170379899</v>
      </c>
      <c r="CM13" s="204">
        <f t="shared" si="2"/>
        <v>1653.3362170379899</v>
      </c>
      <c r="CN13" s="204">
        <f t="shared" si="2"/>
        <v>1653.3362170379899</v>
      </c>
      <c r="CO13" s="204">
        <f t="shared" si="2"/>
        <v>1653.3362170379899</v>
      </c>
      <c r="CP13" s="204">
        <f t="shared" si="2"/>
        <v>1653.3362170379896</v>
      </c>
      <c r="CQ13" s="204">
        <f t="shared" si="2"/>
        <v>1653.3362170379896</v>
      </c>
      <c r="CR13" s="204">
        <f t="shared" si="2"/>
        <v>1653.3362170379896</v>
      </c>
      <c r="CS13" s="204">
        <f t="shared" si="3"/>
        <v>1653.3362170379896</v>
      </c>
      <c r="CT13" s="204">
        <f t="shared" si="3"/>
        <v>1653.3362170379896</v>
      </c>
      <c r="CU13" s="204">
        <f t="shared" si="3"/>
        <v>1653.3362170379896</v>
      </c>
      <c r="CV13" s="204">
        <f t="shared" si="3"/>
        <v>1653.3362170379896</v>
      </c>
      <c r="CW13" s="204">
        <f t="shared" si="3"/>
        <v>1653.3362170379896</v>
      </c>
      <c r="CX13" s="204">
        <f t="shared" si="3"/>
        <v>1653.3362170379896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0</v>
      </c>
      <c r="D14" s="203">
        <f>Income!D85</f>
        <v>10675.262677253662</v>
      </c>
      <c r="E14" s="203">
        <f>Income!E85</f>
        <v>0</v>
      </c>
      <c r="F14" s="204">
        <f t="shared" si="4"/>
        <v>0</v>
      </c>
      <c r="G14" s="204">
        <f t="shared" si="4"/>
        <v>0</v>
      </c>
      <c r="H14" s="204">
        <f t="shared" si="4"/>
        <v>0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0</v>
      </c>
      <c r="V14" s="204">
        <f t="shared" si="6"/>
        <v>0</v>
      </c>
      <c r="W14" s="204">
        <f t="shared" si="6"/>
        <v>0</v>
      </c>
      <c r="X14" s="204">
        <f t="shared" si="6"/>
        <v>0</v>
      </c>
      <c r="Y14" s="204">
        <f t="shared" si="6"/>
        <v>0</v>
      </c>
      <c r="Z14" s="204">
        <f t="shared" si="6"/>
        <v>0</v>
      </c>
      <c r="AA14" s="204">
        <f t="shared" si="6"/>
        <v>0</v>
      </c>
      <c r="AB14" s="204">
        <f t="shared" si="6"/>
        <v>0</v>
      </c>
      <c r="AC14" s="204">
        <f t="shared" si="6"/>
        <v>0</v>
      </c>
      <c r="AD14" s="204">
        <f t="shared" si="6"/>
        <v>0</v>
      </c>
      <c r="AE14" s="204">
        <f t="shared" si="6"/>
        <v>0</v>
      </c>
      <c r="AF14" s="204">
        <f t="shared" si="6"/>
        <v>0</v>
      </c>
      <c r="AG14" s="204">
        <f t="shared" si="6"/>
        <v>0</v>
      </c>
      <c r="AH14" s="204">
        <f t="shared" si="6"/>
        <v>0</v>
      </c>
      <c r="AI14" s="204">
        <f t="shared" si="6"/>
        <v>0</v>
      </c>
      <c r="AJ14" s="204">
        <f t="shared" si="6"/>
        <v>0</v>
      </c>
      <c r="AK14" s="204">
        <f t="shared" si="6"/>
        <v>0</v>
      </c>
      <c r="AL14" s="204">
        <f t="shared" si="7"/>
        <v>0</v>
      </c>
      <c r="AM14" s="204">
        <f t="shared" si="7"/>
        <v>0</v>
      </c>
      <c r="AN14" s="204">
        <f t="shared" si="7"/>
        <v>0</v>
      </c>
      <c r="AO14" s="204">
        <f t="shared" si="7"/>
        <v>0</v>
      </c>
      <c r="AP14" s="204">
        <f t="shared" si="7"/>
        <v>0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10675.262677253662</v>
      </c>
      <c r="CQ14" s="204">
        <f t="shared" si="2"/>
        <v>10675.262677253662</v>
      </c>
      <c r="CR14" s="204">
        <f t="shared" si="2"/>
        <v>10675.262677253662</v>
      </c>
      <c r="CS14" s="204">
        <f t="shared" si="3"/>
        <v>10675.262677253662</v>
      </c>
      <c r="CT14" s="204">
        <f t="shared" si="3"/>
        <v>10675.262677253662</v>
      </c>
      <c r="CU14" s="204">
        <f t="shared" si="3"/>
        <v>10675.262677253662</v>
      </c>
      <c r="CV14" s="204">
        <f t="shared" si="3"/>
        <v>10675.262677253662</v>
      </c>
      <c r="CW14" s="204">
        <f t="shared" si="3"/>
        <v>10675.262677253662</v>
      </c>
      <c r="CX14" s="204">
        <f t="shared" si="3"/>
        <v>10675.262677253662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0</v>
      </c>
      <c r="C16" s="203">
        <f>Income!C88</f>
        <v>33214.771590467557</v>
      </c>
      <c r="D16" s="203">
        <f>Income!D88</f>
        <v>58713.500937960067</v>
      </c>
      <c r="E16" s="203">
        <f>Income!E88</f>
        <v>197479.08434162967</v>
      </c>
      <c r="F16" s="204">
        <f t="shared" si="4"/>
        <v>33214.771590467557</v>
      </c>
      <c r="G16" s="204">
        <f t="shared" si="4"/>
        <v>33214.771590467557</v>
      </c>
      <c r="H16" s="204">
        <f t="shared" si="4"/>
        <v>33214.771590467557</v>
      </c>
      <c r="I16" s="204">
        <f t="shared" si="4"/>
        <v>33214.771590467557</v>
      </c>
      <c r="J16" s="204">
        <f t="shared" si="4"/>
        <v>33214.771590467557</v>
      </c>
      <c r="K16" s="204">
        <f t="shared" si="4"/>
        <v>33214.771590467557</v>
      </c>
      <c r="L16" s="204">
        <f t="shared" si="4"/>
        <v>33214.771590467557</v>
      </c>
      <c r="M16" s="204">
        <f t="shared" si="4"/>
        <v>33214.771590467557</v>
      </c>
      <c r="N16" s="204">
        <f t="shared" si="4"/>
        <v>33214.771590467557</v>
      </c>
      <c r="O16" s="204">
        <f t="shared" si="4"/>
        <v>33214.771590467557</v>
      </c>
      <c r="P16" s="204">
        <f t="shared" si="4"/>
        <v>33214.771590467557</v>
      </c>
      <c r="Q16" s="204">
        <f t="shared" si="4"/>
        <v>33214.771590467557</v>
      </c>
      <c r="R16" s="204">
        <f t="shared" si="4"/>
        <v>33214.771590467557</v>
      </c>
      <c r="S16" s="204">
        <f t="shared" si="4"/>
        <v>33214.771590467557</v>
      </c>
      <c r="T16" s="204">
        <f t="shared" si="4"/>
        <v>33214.771590467557</v>
      </c>
      <c r="U16" s="204">
        <f t="shared" si="4"/>
        <v>33214.771590467557</v>
      </c>
      <c r="V16" s="204">
        <f t="shared" si="6"/>
        <v>33214.771590467557</v>
      </c>
      <c r="W16" s="204">
        <f t="shared" si="6"/>
        <v>33214.771590467557</v>
      </c>
      <c r="X16" s="204">
        <f t="shared" si="6"/>
        <v>33214.771590467557</v>
      </c>
      <c r="Y16" s="204">
        <f t="shared" si="6"/>
        <v>33214.771590467557</v>
      </c>
      <c r="Z16" s="204">
        <f t="shared" si="6"/>
        <v>33214.771590467557</v>
      </c>
      <c r="AA16" s="204">
        <f t="shared" si="6"/>
        <v>33214.771590467557</v>
      </c>
      <c r="AB16" s="204">
        <f t="shared" si="6"/>
        <v>33214.771590467557</v>
      </c>
      <c r="AC16" s="204">
        <f t="shared" si="6"/>
        <v>33214.771590467557</v>
      </c>
      <c r="AD16" s="204">
        <f t="shared" si="6"/>
        <v>33214.771590467557</v>
      </c>
      <c r="AE16" s="204">
        <f>IF(AE$2&lt;=($B$2+$C$2+$D$2),IF(AE$2&lt;=($B$2+$C$2),IF(AE$2&lt;=$B$2,$B16,$C16),$D16),$E16)</f>
        <v>33214.771590467557</v>
      </c>
      <c r="AF16" s="204">
        <f t="shared" si="6"/>
        <v>33214.771590467557</v>
      </c>
      <c r="AG16" s="204">
        <f t="shared" si="6"/>
        <v>33214.771590467557</v>
      </c>
      <c r="AH16" s="204">
        <f t="shared" si="6"/>
        <v>33214.771590467557</v>
      </c>
      <c r="AI16" s="204">
        <f t="shared" si="6"/>
        <v>33214.771590467557</v>
      </c>
      <c r="AJ16" s="204">
        <f t="shared" si="6"/>
        <v>33214.771590467557</v>
      </c>
      <c r="AK16" s="204">
        <f t="shared" si="6"/>
        <v>33214.771590467557</v>
      </c>
      <c r="AL16" s="204">
        <f t="shared" si="7"/>
        <v>33214.771590467557</v>
      </c>
      <c r="AM16" s="204">
        <f t="shared" si="7"/>
        <v>33214.771590467557</v>
      </c>
      <c r="AN16" s="204">
        <f t="shared" si="7"/>
        <v>33214.771590467557</v>
      </c>
      <c r="AO16" s="204">
        <f t="shared" si="7"/>
        <v>33214.771590467557</v>
      </c>
      <c r="AP16" s="204">
        <f t="shared" si="7"/>
        <v>33214.771590467557</v>
      </c>
      <c r="AQ16" s="204">
        <f t="shared" si="7"/>
        <v>33214.771590467557</v>
      </c>
      <c r="AR16" s="204">
        <f t="shared" si="7"/>
        <v>33214.771590467557</v>
      </c>
      <c r="AS16" s="204">
        <f t="shared" si="7"/>
        <v>33214.771590467557</v>
      </c>
      <c r="AT16" s="204">
        <f t="shared" si="7"/>
        <v>33214.771590467557</v>
      </c>
      <c r="AU16" s="204">
        <f t="shared" si="7"/>
        <v>33214.771590467557</v>
      </c>
      <c r="AV16" s="204">
        <f t="shared" si="7"/>
        <v>33214.771590467557</v>
      </c>
      <c r="AW16" s="204">
        <f t="shared" si="7"/>
        <v>33214.771590467557</v>
      </c>
      <c r="AX16" s="204">
        <f t="shared" si="8"/>
        <v>33214.771590467557</v>
      </c>
      <c r="AY16" s="204">
        <f t="shared" si="8"/>
        <v>33214.771590467557</v>
      </c>
      <c r="AZ16" s="204">
        <f t="shared" si="8"/>
        <v>33214.771590467557</v>
      </c>
      <c r="BA16" s="204">
        <f t="shared" si="8"/>
        <v>33214.771590467557</v>
      </c>
      <c r="BB16" s="204">
        <f t="shared" si="8"/>
        <v>33214.771590467557</v>
      </c>
      <c r="BC16" s="204">
        <f t="shared" si="8"/>
        <v>33214.771590467557</v>
      </c>
      <c r="BD16" s="204">
        <f t="shared" si="8"/>
        <v>33214.771590467557</v>
      </c>
      <c r="BE16" s="204">
        <f t="shared" si="8"/>
        <v>33214.771590467557</v>
      </c>
      <c r="BF16" s="204">
        <f t="shared" si="8"/>
        <v>33214.771590467557</v>
      </c>
      <c r="BG16" s="204">
        <f t="shared" si="8"/>
        <v>33214.771590467557</v>
      </c>
      <c r="BH16" s="204">
        <f t="shared" si="8"/>
        <v>33214.771590467557</v>
      </c>
      <c r="BI16" s="204">
        <f t="shared" si="8"/>
        <v>33214.771590467557</v>
      </c>
      <c r="BJ16" s="204">
        <f t="shared" si="8"/>
        <v>33214.771590467557</v>
      </c>
      <c r="BK16" s="204">
        <f t="shared" si="8"/>
        <v>33214.771590467557</v>
      </c>
      <c r="BL16" s="204">
        <f t="shared" si="8"/>
        <v>33214.771590467557</v>
      </c>
      <c r="BM16" s="204">
        <f t="shared" si="8"/>
        <v>33214.771590467557</v>
      </c>
      <c r="BN16" s="204">
        <f t="shared" si="8"/>
        <v>33214.771590467557</v>
      </c>
      <c r="BO16" s="204">
        <f t="shared" si="8"/>
        <v>33214.771590467557</v>
      </c>
      <c r="BP16" s="204">
        <f t="shared" si="8"/>
        <v>33214.771590467557</v>
      </c>
      <c r="BQ16" s="204">
        <f t="shared" si="8"/>
        <v>33214.771590467557</v>
      </c>
      <c r="BR16" s="204">
        <f t="shared" si="8"/>
        <v>33214.771590467557</v>
      </c>
      <c r="BS16" s="204">
        <f t="shared" si="8"/>
        <v>33214.771590467557</v>
      </c>
      <c r="BT16" s="204">
        <f t="shared" si="8"/>
        <v>33214.771590467557</v>
      </c>
      <c r="BU16" s="204">
        <f t="shared" si="8"/>
        <v>33214.771590467557</v>
      </c>
      <c r="BV16" s="204">
        <f t="shared" si="8"/>
        <v>33214.771590467557</v>
      </c>
      <c r="BW16" s="204">
        <f t="shared" si="8"/>
        <v>33214.771590467557</v>
      </c>
      <c r="BX16" s="204">
        <f t="shared" si="8"/>
        <v>33214.771590467557</v>
      </c>
      <c r="BY16" s="204">
        <f t="shared" si="8"/>
        <v>33214.771590467557</v>
      </c>
      <c r="BZ16" s="204">
        <f t="shared" si="8"/>
        <v>33214.771590467557</v>
      </c>
      <c r="CA16" s="204">
        <f t="shared" ref="CA16:CB18" si="10">IF(CA$2&lt;=($B$2+$C$2+$D$2),IF(CA$2&lt;=($B$2+$C$2),IF(CA$2&lt;=$B$2,$B16,$C16),$D16),$E16)</f>
        <v>33214.771590467557</v>
      </c>
      <c r="CB16" s="204">
        <f t="shared" si="10"/>
        <v>33214.771590467557</v>
      </c>
      <c r="CC16" s="204">
        <f t="shared" si="9"/>
        <v>33214.771590467557</v>
      </c>
      <c r="CD16" s="204">
        <f t="shared" si="9"/>
        <v>33214.771590467557</v>
      </c>
      <c r="CE16" s="204">
        <f t="shared" si="9"/>
        <v>33214.771590467557</v>
      </c>
      <c r="CF16" s="204">
        <f t="shared" si="9"/>
        <v>33214.771590467557</v>
      </c>
      <c r="CG16" s="204">
        <f t="shared" si="9"/>
        <v>33214.771590467557</v>
      </c>
      <c r="CH16" s="204">
        <f t="shared" si="9"/>
        <v>33214.771590467557</v>
      </c>
      <c r="CI16" s="204">
        <f t="shared" si="9"/>
        <v>33214.771590467557</v>
      </c>
      <c r="CJ16" s="204">
        <f t="shared" si="9"/>
        <v>33214.771590467557</v>
      </c>
      <c r="CK16" s="204">
        <f t="shared" si="9"/>
        <v>33214.771590467557</v>
      </c>
      <c r="CL16" s="204">
        <f t="shared" si="9"/>
        <v>33214.771590467557</v>
      </c>
      <c r="CM16" s="204">
        <f t="shared" si="9"/>
        <v>33214.771590467557</v>
      </c>
      <c r="CN16" s="204">
        <f t="shared" si="9"/>
        <v>33214.771590467557</v>
      </c>
      <c r="CO16" s="204">
        <f t="shared" si="9"/>
        <v>33214.771590467557</v>
      </c>
      <c r="CP16" s="204">
        <f t="shared" si="9"/>
        <v>58713.500937960067</v>
      </c>
      <c r="CQ16" s="204">
        <f t="shared" si="9"/>
        <v>58713.500937960067</v>
      </c>
      <c r="CR16" s="204">
        <f t="shared" si="9"/>
        <v>58713.500937960067</v>
      </c>
      <c r="CS16" s="204">
        <f t="shared" ref="CS16:DA18" si="11">IF(CS$2&lt;=($B$2+$C$2+$D$2),IF(CS$2&lt;=($B$2+$C$2),IF(CS$2&lt;=$B$2,$B16,$C16),$D16),$E16)</f>
        <v>58713.500937960067</v>
      </c>
      <c r="CT16" s="204">
        <f t="shared" si="11"/>
        <v>58713.500937960067</v>
      </c>
      <c r="CU16" s="204">
        <f t="shared" si="11"/>
        <v>58713.500937960067</v>
      </c>
      <c r="CV16" s="204">
        <f t="shared" si="11"/>
        <v>58713.500937960067</v>
      </c>
      <c r="CW16" s="204">
        <f t="shared" si="11"/>
        <v>58713.500937960067</v>
      </c>
      <c r="CX16" s="204">
        <f t="shared" si="11"/>
        <v>58713.500937960067</v>
      </c>
      <c r="CY16" s="204">
        <f t="shared" si="11"/>
        <v>197479.08434162967</v>
      </c>
      <c r="CZ16" s="204">
        <f t="shared" si="11"/>
        <v>197479.08434162967</v>
      </c>
      <c r="DA16" s="204">
        <f t="shared" si="11"/>
        <v>197479.08434162967</v>
      </c>
      <c r="DB16" s="204"/>
    </row>
    <row r="17" spans="1:105">
      <c r="A17" s="201" t="s">
        <v>101</v>
      </c>
      <c r="B17" s="203">
        <f>Income!B89</f>
        <v>15455.331897566068</v>
      </c>
      <c r="C17" s="203">
        <f>Income!C89</f>
        <v>32561.88338029632</v>
      </c>
      <c r="D17" s="203">
        <f>Income!D89</f>
        <v>32561.883380296324</v>
      </c>
      <c r="E17" s="203">
        <f>Income!E89</f>
        <v>32561.883380296331</v>
      </c>
      <c r="F17" s="204">
        <f t="shared" si="4"/>
        <v>32561.88338029632</v>
      </c>
      <c r="G17" s="204">
        <f t="shared" si="4"/>
        <v>32561.88338029632</v>
      </c>
      <c r="H17" s="204">
        <f t="shared" si="4"/>
        <v>32561.88338029632</v>
      </c>
      <c r="I17" s="204">
        <f t="shared" si="4"/>
        <v>32561.88338029632</v>
      </c>
      <c r="J17" s="204">
        <f t="shared" si="4"/>
        <v>32561.88338029632</v>
      </c>
      <c r="K17" s="204">
        <f t="shared" si="4"/>
        <v>32561.88338029632</v>
      </c>
      <c r="L17" s="204">
        <f t="shared" si="4"/>
        <v>32561.88338029632</v>
      </c>
      <c r="M17" s="204">
        <f t="shared" si="4"/>
        <v>32561.88338029632</v>
      </c>
      <c r="N17" s="204">
        <f t="shared" si="4"/>
        <v>32561.88338029632</v>
      </c>
      <c r="O17" s="204">
        <f t="shared" si="4"/>
        <v>32561.88338029632</v>
      </c>
      <c r="P17" s="204">
        <f t="shared" si="4"/>
        <v>32561.88338029632</v>
      </c>
      <c r="Q17" s="204">
        <f t="shared" si="4"/>
        <v>32561.88338029632</v>
      </c>
      <c r="R17" s="204">
        <f t="shared" si="4"/>
        <v>32561.88338029632</v>
      </c>
      <c r="S17" s="204">
        <f t="shared" si="4"/>
        <v>32561.88338029632</v>
      </c>
      <c r="T17" s="204">
        <f t="shared" si="4"/>
        <v>32561.88338029632</v>
      </c>
      <c r="U17" s="204">
        <f t="shared" si="4"/>
        <v>32561.88338029632</v>
      </c>
      <c r="V17" s="204">
        <f t="shared" si="6"/>
        <v>32561.88338029632</v>
      </c>
      <c r="W17" s="204">
        <f t="shared" si="6"/>
        <v>32561.88338029632</v>
      </c>
      <c r="X17" s="204">
        <f t="shared" si="6"/>
        <v>32561.88338029632</v>
      </c>
      <c r="Y17" s="204">
        <f t="shared" si="6"/>
        <v>32561.88338029632</v>
      </c>
      <c r="Z17" s="204">
        <f t="shared" si="6"/>
        <v>32561.88338029632</v>
      </c>
      <c r="AA17" s="204">
        <f t="shared" si="6"/>
        <v>32561.88338029632</v>
      </c>
      <c r="AB17" s="204">
        <f t="shared" si="6"/>
        <v>32561.88338029632</v>
      </c>
      <c r="AC17" s="204">
        <f t="shared" si="6"/>
        <v>32561.88338029632</v>
      </c>
      <c r="AD17" s="204">
        <f t="shared" si="6"/>
        <v>32561.88338029632</v>
      </c>
      <c r="AE17" s="204">
        <f t="shared" si="6"/>
        <v>32561.88338029632</v>
      </c>
      <c r="AF17" s="204">
        <f t="shared" si="6"/>
        <v>32561.88338029632</v>
      </c>
      <c r="AG17" s="204">
        <f t="shared" si="6"/>
        <v>32561.88338029632</v>
      </c>
      <c r="AH17" s="204">
        <f t="shared" si="6"/>
        <v>32561.88338029632</v>
      </c>
      <c r="AI17" s="204">
        <f t="shared" si="6"/>
        <v>32561.88338029632</v>
      </c>
      <c r="AJ17" s="204">
        <f t="shared" si="6"/>
        <v>32561.88338029632</v>
      </c>
      <c r="AK17" s="204">
        <f t="shared" si="6"/>
        <v>32561.88338029632</v>
      </c>
      <c r="AL17" s="204">
        <f t="shared" si="7"/>
        <v>32561.88338029632</v>
      </c>
      <c r="AM17" s="204">
        <f t="shared" si="7"/>
        <v>32561.88338029632</v>
      </c>
      <c r="AN17" s="204">
        <f t="shared" si="7"/>
        <v>32561.88338029632</v>
      </c>
      <c r="AO17" s="204">
        <f t="shared" si="7"/>
        <v>32561.88338029632</v>
      </c>
      <c r="AP17" s="204">
        <f t="shared" si="7"/>
        <v>32561.88338029632</v>
      </c>
      <c r="AQ17" s="204">
        <f t="shared" si="7"/>
        <v>32561.88338029632</v>
      </c>
      <c r="AR17" s="204">
        <f t="shared" si="7"/>
        <v>32561.88338029632</v>
      </c>
      <c r="AS17" s="204">
        <f t="shared" si="7"/>
        <v>32561.88338029632</v>
      </c>
      <c r="AT17" s="204">
        <f t="shared" si="7"/>
        <v>32561.88338029632</v>
      </c>
      <c r="AU17" s="204">
        <f t="shared" si="7"/>
        <v>32561.88338029632</v>
      </c>
      <c r="AV17" s="204">
        <f t="shared" si="7"/>
        <v>32561.88338029632</v>
      </c>
      <c r="AW17" s="204">
        <f t="shared" si="7"/>
        <v>32561.88338029632</v>
      </c>
      <c r="AX17" s="204">
        <f t="shared" si="8"/>
        <v>32561.88338029632</v>
      </c>
      <c r="AY17" s="204">
        <f t="shared" si="8"/>
        <v>32561.88338029632</v>
      </c>
      <c r="AZ17" s="204">
        <f t="shared" si="8"/>
        <v>32561.88338029632</v>
      </c>
      <c r="BA17" s="204">
        <f t="shared" si="8"/>
        <v>32561.88338029632</v>
      </c>
      <c r="BB17" s="204">
        <f t="shared" si="8"/>
        <v>32561.88338029632</v>
      </c>
      <c r="BC17" s="204">
        <f t="shared" si="8"/>
        <v>32561.88338029632</v>
      </c>
      <c r="BD17" s="204">
        <f t="shared" si="8"/>
        <v>32561.88338029632</v>
      </c>
      <c r="BE17" s="204">
        <f t="shared" si="8"/>
        <v>32561.88338029632</v>
      </c>
      <c r="BF17" s="204">
        <f t="shared" si="8"/>
        <v>32561.88338029632</v>
      </c>
      <c r="BG17" s="204">
        <f t="shared" si="8"/>
        <v>32561.88338029632</v>
      </c>
      <c r="BH17" s="204">
        <f t="shared" si="8"/>
        <v>32561.88338029632</v>
      </c>
      <c r="BI17" s="204">
        <f t="shared" si="8"/>
        <v>32561.88338029632</v>
      </c>
      <c r="BJ17" s="204">
        <f t="shared" si="8"/>
        <v>32561.88338029632</v>
      </c>
      <c r="BK17" s="204">
        <f t="shared" si="8"/>
        <v>32561.88338029632</v>
      </c>
      <c r="BL17" s="204">
        <f t="shared" si="8"/>
        <v>32561.88338029632</v>
      </c>
      <c r="BM17" s="204">
        <f t="shared" si="8"/>
        <v>32561.88338029632</v>
      </c>
      <c r="BN17" s="204">
        <f t="shared" si="8"/>
        <v>32561.88338029632</v>
      </c>
      <c r="BO17" s="204">
        <f t="shared" si="8"/>
        <v>32561.88338029632</v>
      </c>
      <c r="BP17" s="204">
        <f t="shared" si="8"/>
        <v>32561.88338029632</v>
      </c>
      <c r="BQ17" s="204">
        <f t="shared" si="8"/>
        <v>32561.88338029632</v>
      </c>
      <c r="BR17" s="204">
        <f t="shared" si="8"/>
        <v>32561.88338029632</v>
      </c>
      <c r="BS17" s="204">
        <f t="shared" si="8"/>
        <v>32561.88338029632</v>
      </c>
      <c r="BT17" s="204">
        <f t="shared" si="8"/>
        <v>32561.88338029632</v>
      </c>
      <c r="BU17" s="204">
        <f t="shared" si="8"/>
        <v>32561.88338029632</v>
      </c>
      <c r="BV17" s="204">
        <f t="shared" si="8"/>
        <v>32561.88338029632</v>
      </c>
      <c r="BW17" s="204">
        <f t="shared" si="8"/>
        <v>32561.88338029632</v>
      </c>
      <c r="BX17" s="204">
        <f t="shared" si="8"/>
        <v>32561.88338029632</v>
      </c>
      <c r="BY17" s="204">
        <f t="shared" si="8"/>
        <v>32561.88338029632</v>
      </c>
      <c r="BZ17" s="204">
        <f t="shared" si="8"/>
        <v>32561.88338029632</v>
      </c>
      <c r="CA17" s="204">
        <f t="shared" si="10"/>
        <v>32561.88338029632</v>
      </c>
      <c r="CB17" s="204">
        <f t="shared" si="10"/>
        <v>32561.88338029632</v>
      </c>
      <c r="CC17" s="204">
        <f t="shared" si="9"/>
        <v>32561.88338029632</v>
      </c>
      <c r="CD17" s="204">
        <f t="shared" si="9"/>
        <v>32561.88338029632</v>
      </c>
      <c r="CE17" s="204">
        <f t="shared" si="9"/>
        <v>32561.88338029632</v>
      </c>
      <c r="CF17" s="204">
        <f t="shared" si="9"/>
        <v>32561.88338029632</v>
      </c>
      <c r="CG17" s="204">
        <f t="shared" si="9"/>
        <v>32561.88338029632</v>
      </c>
      <c r="CH17" s="204">
        <f t="shared" si="9"/>
        <v>32561.88338029632</v>
      </c>
      <c r="CI17" s="204">
        <f t="shared" si="9"/>
        <v>32561.88338029632</v>
      </c>
      <c r="CJ17" s="204">
        <f t="shared" si="9"/>
        <v>32561.88338029632</v>
      </c>
      <c r="CK17" s="204">
        <f t="shared" si="9"/>
        <v>32561.88338029632</v>
      </c>
      <c r="CL17" s="204">
        <f t="shared" si="9"/>
        <v>32561.88338029632</v>
      </c>
      <c r="CM17" s="204">
        <f t="shared" si="9"/>
        <v>32561.88338029632</v>
      </c>
      <c r="CN17" s="204">
        <f t="shared" si="9"/>
        <v>32561.88338029632</v>
      </c>
      <c r="CO17" s="204">
        <f t="shared" si="9"/>
        <v>32561.88338029632</v>
      </c>
      <c r="CP17" s="204">
        <f t="shared" si="9"/>
        <v>32561.883380296324</v>
      </c>
      <c r="CQ17" s="204">
        <f t="shared" si="9"/>
        <v>32561.883380296324</v>
      </c>
      <c r="CR17" s="204">
        <f t="shared" si="9"/>
        <v>32561.883380296324</v>
      </c>
      <c r="CS17" s="204">
        <f t="shared" si="11"/>
        <v>32561.883380296324</v>
      </c>
      <c r="CT17" s="204">
        <f t="shared" si="11"/>
        <v>32561.883380296324</v>
      </c>
      <c r="CU17" s="204">
        <f t="shared" si="11"/>
        <v>32561.883380296324</v>
      </c>
      <c r="CV17" s="204">
        <f t="shared" si="11"/>
        <v>32561.883380296324</v>
      </c>
      <c r="CW17" s="204">
        <f t="shared" si="11"/>
        <v>32561.883380296324</v>
      </c>
      <c r="CX17" s="204">
        <f t="shared" si="11"/>
        <v>32561.883380296324</v>
      </c>
      <c r="CY17" s="204">
        <f t="shared" si="11"/>
        <v>32561.883380296331</v>
      </c>
      <c r="CZ17" s="204">
        <f t="shared" si="11"/>
        <v>32561.883380296331</v>
      </c>
      <c r="DA17" s="204">
        <f t="shared" si="11"/>
        <v>32561.883380296331</v>
      </c>
    </row>
    <row r="18" spans="1:105">
      <c r="A18" s="201" t="s">
        <v>85</v>
      </c>
      <c r="B18" s="203">
        <f>Income!B90</f>
        <v>15455.331897566068</v>
      </c>
      <c r="C18" s="203">
        <f>Income!C90</f>
        <v>46349.003380296323</v>
      </c>
      <c r="D18" s="203">
        <f>Income!D90</f>
        <v>46349.003380296323</v>
      </c>
      <c r="E18" s="203">
        <f>Income!E90</f>
        <v>46349.003380296323</v>
      </c>
      <c r="F18" s="204">
        <f t="shared" ref="F18:U18" si="12">IF(F$2&lt;=($B$2+$C$2+$D$2),IF(F$2&lt;=($B$2+$C$2),IF(F$2&lt;=$B$2,$B18,$C18),$D18),$E18)</f>
        <v>46349.003380296323</v>
      </c>
      <c r="G18" s="204">
        <f t="shared" si="12"/>
        <v>46349.003380296323</v>
      </c>
      <c r="H18" s="204">
        <f t="shared" si="12"/>
        <v>46349.003380296323</v>
      </c>
      <c r="I18" s="204">
        <f t="shared" si="12"/>
        <v>46349.003380296323</v>
      </c>
      <c r="J18" s="204">
        <f t="shared" si="12"/>
        <v>46349.003380296323</v>
      </c>
      <c r="K18" s="204">
        <f t="shared" si="12"/>
        <v>46349.003380296323</v>
      </c>
      <c r="L18" s="204">
        <f t="shared" si="12"/>
        <v>46349.003380296323</v>
      </c>
      <c r="M18" s="204">
        <f t="shared" si="12"/>
        <v>46349.003380296323</v>
      </c>
      <c r="N18" s="204">
        <f t="shared" si="12"/>
        <v>46349.003380296323</v>
      </c>
      <c r="O18" s="204">
        <f t="shared" si="12"/>
        <v>46349.003380296323</v>
      </c>
      <c r="P18" s="204">
        <f t="shared" si="12"/>
        <v>46349.003380296323</v>
      </c>
      <c r="Q18" s="204">
        <f t="shared" si="12"/>
        <v>46349.003380296323</v>
      </c>
      <c r="R18" s="204">
        <f t="shared" si="12"/>
        <v>46349.003380296323</v>
      </c>
      <c r="S18" s="204">
        <f t="shared" si="12"/>
        <v>46349.003380296323</v>
      </c>
      <c r="T18" s="204">
        <f t="shared" si="12"/>
        <v>46349.003380296323</v>
      </c>
      <c r="U18" s="204">
        <f t="shared" si="12"/>
        <v>46349.003380296323</v>
      </c>
      <c r="V18" s="204">
        <f t="shared" si="6"/>
        <v>46349.003380296323</v>
      </c>
      <c r="W18" s="204">
        <f t="shared" si="6"/>
        <v>46349.003380296323</v>
      </c>
      <c r="X18" s="204">
        <f t="shared" si="6"/>
        <v>46349.003380296323</v>
      </c>
      <c r="Y18" s="204">
        <f t="shared" si="6"/>
        <v>46349.003380296323</v>
      </c>
      <c r="Z18" s="204">
        <f t="shared" si="6"/>
        <v>46349.003380296323</v>
      </c>
      <c r="AA18" s="204">
        <f t="shared" si="6"/>
        <v>46349.003380296323</v>
      </c>
      <c r="AB18" s="204">
        <f t="shared" si="6"/>
        <v>46349.003380296323</v>
      </c>
      <c r="AC18" s="204">
        <f t="shared" si="6"/>
        <v>46349.003380296323</v>
      </c>
      <c r="AD18" s="204">
        <f t="shared" si="6"/>
        <v>46349.003380296323</v>
      </c>
      <c r="AE18" s="204">
        <f t="shared" si="6"/>
        <v>46349.003380296323</v>
      </c>
      <c r="AF18" s="204">
        <f t="shared" si="6"/>
        <v>46349.003380296323</v>
      </c>
      <c r="AG18" s="204">
        <f t="shared" si="6"/>
        <v>46349.003380296323</v>
      </c>
      <c r="AH18" s="204">
        <f t="shared" si="6"/>
        <v>46349.003380296323</v>
      </c>
      <c r="AI18" s="204">
        <f t="shared" si="6"/>
        <v>46349.003380296323</v>
      </c>
      <c r="AJ18" s="204">
        <f t="shared" si="6"/>
        <v>46349.003380296323</v>
      </c>
      <c r="AK18" s="204">
        <f t="shared" si="6"/>
        <v>46349.003380296323</v>
      </c>
      <c r="AL18" s="204">
        <f t="shared" si="7"/>
        <v>46349.003380296323</v>
      </c>
      <c r="AM18" s="204">
        <f t="shared" si="7"/>
        <v>46349.003380296323</v>
      </c>
      <c r="AN18" s="204">
        <f t="shared" si="7"/>
        <v>46349.003380296323</v>
      </c>
      <c r="AO18" s="204">
        <f t="shared" si="7"/>
        <v>46349.003380296323</v>
      </c>
      <c r="AP18" s="204">
        <f t="shared" si="7"/>
        <v>46349.003380296323</v>
      </c>
      <c r="AQ18" s="204">
        <f t="shared" si="7"/>
        <v>46349.003380296323</v>
      </c>
      <c r="AR18" s="204">
        <f t="shared" si="7"/>
        <v>46349.003380296323</v>
      </c>
      <c r="AS18" s="204">
        <f t="shared" si="7"/>
        <v>46349.003380296323</v>
      </c>
      <c r="AT18" s="204">
        <f t="shared" si="7"/>
        <v>46349.003380296323</v>
      </c>
      <c r="AU18" s="204">
        <f t="shared" si="7"/>
        <v>46349.003380296323</v>
      </c>
      <c r="AV18" s="204">
        <f t="shared" si="7"/>
        <v>46349.003380296323</v>
      </c>
      <c r="AW18" s="204">
        <f t="shared" si="7"/>
        <v>46349.003380296323</v>
      </c>
      <c r="AX18" s="204">
        <f t="shared" si="8"/>
        <v>46349.003380296323</v>
      </c>
      <c r="AY18" s="204">
        <f t="shared" si="8"/>
        <v>46349.003380296323</v>
      </c>
      <c r="AZ18" s="204">
        <f t="shared" si="8"/>
        <v>46349.003380296323</v>
      </c>
      <c r="BA18" s="204">
        <f t="shared" si="8"/>
        <v>46349.003380296323</v>
      </c>
      <c r="BB18" s="204">
        <f t="shared" si="8"/>
        <v>46349.003380296323</v>
      </c>
      <c r="BC18" s="204">
        <f t="shared" si="8"/>
        <v>46349.003380296323</v>
      </c>
      <c r="BD18" s="204">
        <f t="shared" si="8"/>
        <v>46349.003380296323</v>
      </c>
      <c r="BE18" s="204">
        <f t="shared" si="8"/>
        <v>46349.003380296323</v>
      </c>
      <c r="BF18" s="204">
        <f t="shared" si="8"/>
        <v>46349.003380296323</v>
      </c>
      <c r="BG18" s="204">
        <f t="shared" si="8"/>
        <v>46349.003380296323</v>
      </c>
      <c r="BH18" s="204">
        <f t="shared" si="8"/>
        <v>46349.003380296323</v>
      </c>
      <c r="BI18" s="204">
        <f t="shared" si="8"/>
        <v>46349.003380296323</v>
      </c>
      <c r="BJ18" s="204">
        <f t="shared" si="8"/>
        <v>46349.003380296323</v>
      </c>
      <c r="BK18" s="204">
        <f t="shared" si="8"/>
        <v>46349.003380296323</v>
      </c>
      <c r="BL18" s="204">
        <f t="shared" ref="BL18:BZ18" si="13">IF(BL$2&lt;=($B$2+$C$2+$D$2),IF(BL$2&lt;=($B$2+$C$2),IF(BL$2&lt;=$B$2,$B18,$C18),$D18),$E18)</f>
        <v>46349.003380296323</v>
      </c>
      <c r="BM18" s="204">
        <f t="shared" si="13"/>
        <v>46349.003380296323</v>
      </c>
      <c r="BN18" s="204">
        <f t="shared" si="13"/>
        <v>46349.003380296323</v>
      </c>
      <c r="BO18" s="204">
        <f t="shared" si="13"/>
        <v>46349.003380296323</v>
      </c>
      <c r="BP18" s="204">
        <f t="shared" si="13"/>
        <v>46349.003380296323</v>
      </c>
      <c r="BQ18" s="204">
        <f t="shared" si="13"/>
        <v>46349.003380296323</v>
      </c>
      <c r="BR18" s="204">
        <f t="shared" si="13"/>
        <v>46349.003380296323</v>
      </c>
      <c r="BS18" s="204">
        <f t="shared" si="13"/>
        <v>46349.003380296323</v>
      </c>
      <c r="BT18" s="204">
        <f t="shared" si="13"/>
        <v>46349.003380296323</v>
      </c>
      <c r="BU18" s="204">
        <f t="shared" si="13"/>
        <v>46349.003380296323</v>
      </c>
      <c r="BV18" s="204">
        <f t="shared" si="13"/>
        <v>46349.003380296323</v>
      </c>
      <c r="BW18" s="204">
        <f t="shared" si="13"/>
        <v>46349.003380296323</v>
      </c>
      <c r="BX18" s="204">
        <f t="shared" si="13"/>
        <v>46349.003380296323</v>
      </c>
      <c r="BY18" s="204">
        <f t="shared" si="13"/>
        <v>46349.003380296323</v>
      </c>
      <c r="BZ18" s="204">
        <f t="shared" si="13"/>
        <v>46349.003380296323</v>
      </c>
      <c r="CA18" s="204">
        <f t="shared" si="10"/>
        <v>46349.003380296323</v>
      </c>
      <c r="CB18" s="204">
        <f t="shared" si="10"/>
        <v>46349.003380296323</v>
      </c>
      <c r="CC18" s="204">
        <f t="shared" si="9"/>
        <v>46349.003380296323</v>
      </c>
      <c r="CD18" s="204">
        <f t="shared" si="9"/>
        <v>46349.003380296323</v>
      </c>
      <c r="CE18" s="204">
        <f t="shared" si="9"/>
        <v>46349.003380296323</v>
      </c>
      <c r="CF18" s="204">
        <f t="shared" si="9"/>
        <v>46349.003380296323</v>
      </c>
      <c r="CG18" s="204">
        <f t="shared" si="9"/>
        <v>46349.003380296323</v>
      </c>
      <c r="CH18" s="204">
        <f t="shared" si="9"/>
        <v>46349.003380296323</v>
      </c>
      <c r="CI18" s="204">
        <f t="shared" si="9"/>
        <v>46349.003380296323</v>
      </c>
      <c r="CJ18" s="204">
        <f t="shared" si="9"/>
        <v>46349.003380296323</v>
      </c>
      <c r="CK18" s="204">
        <f t="shared" si="9"/>
        <v>46349.003380296323</v>
      </c>
      <c r="CL18" s="204">
        <f t="shared" si="9"/>
        <v>46349.003380296323</v>
      </c>
      <c r="CM18" s="204">
        <f t="shared" si="9"/>
        <v>46349.003380296323</v>
      </c>
      <c r="CN18" s="204">
        <f t="shared" si="9"/>
        <v>46349.003380296323</v>
      </c>
      <c r="CO18" s="204">
        <f t="shared" si="9"/>
        <v>46349.003380296323</v>
      </c>
      <c r="CP18" s="204">
        <f t="shared" si="9"/>
        <v>46349.003380296323</v>
      </c>
      <c r="CQ18" s="204">
        <f t="shared" si="9"/>
        <v>46349.003380296323</v>
      </c>
      <c r="CR18" s="204">
        <f t="shared" si="9"/>
        <v>46349.003380296323</v>
      </c>
      <c r="CS18" s="204">
        <f t="shared" si="11"/>
        <v>46349.003380296323</v>
      </c>
      <c r="CT18" s="204">
        <f t="shared" si="11"/>
        <v>46349.003380296323</v>
      </c>
      <c r="CU18" s="204">
        <f t="shared" si="11"/>
        <v>46349.003380296323</v>
      </c>
      <c r="CV18" s="204">
        <f t="shared" si="11"/>
        <v>46349.003380296323</v>
      </c>
      <c r="CW18" s="204">
        <f t="shared" si="11"/>
        <v>46349.003380296323</v>
      </c>
      <c r="CX18" s="204">
        <f t="shared" si="11"/>
        <v>46349.003380296323</v>
      </c>
      <c r="CY18" s="204">
        <f t="shared" si="11"/>
        <v>46349.003380296323</v>
      </c>
      <c r="CZ18" s="204">
        <f t="shared" si="11"/>
        <v>46349.003380296323</v>
      </c>
      <c r="DA18" s="204">
        <f t="shared" si="11"/>
        <v>46349.003380296323</v>
      </c>
    </row>
    <row r="19" spans="1:105">
      <c r="A19" s="201" t="s">
        <v>116</v>
      </c>
      <c r="F19" s="201">
        <f>IF(F$22&lt;$E$24,IF(F$22&lt;$D$24,IF(F$22&lt;$C$24,IF(F$22&lt;$B$24,"",$B$16+(F$22-$B$24)*(($C$16-$B$16)/($C$24-$B$24))),$C$16+(F$22-$C$24)*(($D$16-$C$16)/($D$24-$C$24))),$D$16+(F$22-$D$24)*(($E$16-$D$16)/($E$24-$D$24))),"")</f>
        <v>0</v>
      </c>
      <c r="G19" s="201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>754.88117251062624</v>
      </c>
      <c r="H19" s="201">
        <f t="shared" si="14"/>
        <v>1509.7623450212525</v>
      </c>
      <c r="I19" s="201">
        <f t="shared" si="14"/>
        <v>2264.6435175318788</v>
      </c>
      <c r="J19" s="201">
        <f t="shared" si="14"/>
        <v>3019.524690042505</v>
      </c>
      <c r="K19" s="201">
        <f t="shared" si="14"/>
        <v>3774.4058625531311</v>
      </c>
      <c r="L19" s="201">
        <f t="shared" si="14"/>
        <v>4529.2870350637577</v>
      </c>
      <c r="M19" s="201">
        <f t="shared" si="14"/>
        <v>5284.1682075743838</v>
      </c>
      <c r="N19" s="201">
        <f t="shared" si="14"/>
        <v>6039.0493800850099</v>
      </c>
      <c r="O19" s="201">
        <f t="shared" si="14"/>
        <v>6793.9305525956361</v>
      </c>
      <c r="P19" s="201">
        <f t="shared" si="14"/>
        <v>7548.8117251062622</v>
      </c>
      <c r="Q19" s="201">
        <f t="shared" si="14"/>
        <v>8303.6928976168892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9058.5740701275154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9813.4552426381415</v>
      </c>
      <c r="T19" s="201">
        <f t="shared" si="14"/>
        <v>10568.336415148768</v>
      </c>
      <c r="U19" s="201">
        <f t="shared" si="14"/>
        <v>11323.217587659394</v>
      </c>
      <c r="V19" s="201">
        <f t="shared" si="14"/>
        <v>12078.09876017002</v>
      </c>
      <c r="W19" s="201">
        <f t="shared" si="14"/>
        <v>12832.979932680646</v>
      </c>
      <c r="X19" s="201">
        <f t="shared" si="14"/>
        <v>13587.861105191272</v>
      </c>
      <c r="Y19" s="201">
        <f t="shared" si="14"/>
        <v>14342.742277701898</v>
      </c>
      <c r="Z19" s="201">
        <f t="shared" si="14"/>
        <v>15097.623450212524</v>
      </c>
      <c r="AA19" s="201">
        <f t="shared" si="14"/>
        <v>15852.504622723151</v>
      </c>
      <c r="AB19" s="201">
        <f t="shared" si="14"/>
        <v>16607.385795233778</v>
      </c>
      <c r="AC19" s="201">
        <f t="shared" si="14"/>
        <v>17362.266967744403</v>
      </c>
      <c r="AD19" s="201">
        <f t="shared" si="14"/>
        <v>18117.148140255031</v>
      </c>
      <c r="AE19" s="201">
        <f t="shared" si="14"/>
        <v>18872.029312765655</v>
      </c>
      <c r="AF19" s="201">
        <f t="shared" si="14"/>
        <v>19626.910485276283</v>
      </c>
      <c r="AG19" s="201">
        <f t="shared" si="14"/>
        <v>20381.791657786907</v>
      </c>
      <c r="AH19" s="201">
        <f t="shared" si="14"/>
        <v>21136.672830297535</v>
      </c>
      <c r="AI19" s="201">
        <f t="shared" si="14"/>
        <v>21891.55400280816</v>
      </c>
      <c r="AJ19" s="201">
        <f t="shared" si="14"/>
        <v>22646.435175318788</v>
      </c>
      <c r="AK19" s="201">
        <f t="shared" si="14"/>
        <v>23401.316347829412</v>
      </c>
      <c r="AL19" s="201">
        <f t="shared" si="14"/>
        <v>24156.19752034004</v>
      </c>
      <c r="AM19" s="201">
        <f t="shared" si="14"/>
        <v>24911.078692850668</v>
      </c>
      <c r="AN19" s="201">
        <f t="shared" si="14"/>
        <v>25665.959865361292</v>
      </c>
      <c r="AO19" s="201">
        <f t="shared" si="14"/>
        <v>26420.84103787192</v>
      </c>
      <c r="AP19" s="201">
        <f t="shared" si="14"/>
        <v>27175.722210382544</v>
      </c>
      <c r="AQ19" s="201">
        <f t="shared" si="14"/>
        <v>27930.603382893172</v>
      </c>
      <c r="AR19" s="201">
        <f t="shared" si="14"/>
        <v>28685.484555403797</v>
      </c>
      <c r="AS19" s="201">
        <f t="shared" si="14"/>
        <v>29440.365727914424</v>
      </c>
      <c r="AT19" s="201">
        <f t="shared" si="14"/>
        <v>30195.246900425049</v>
      </c>
      <c r="AU19" s="201">
        <f t="shared" si="14"/>
        <v>30950.128072935677</v>
      </c>
      <c r="AV19" s="201">
        <f t="shared" si="14"/>
        <v>31705.009245446301</v>
      </c>
      <c r="AW19" s="201">
        <f t="shared" si="14"/>
        <v>32459.890417956929</v>
      </c>
      <c r="AX19" s="201">
        <f t="shared" si="14"/>
        <v>33214.771590467557</v>
      </c>
      <c r="AY19" s="201">
        <f t="shared" si="14"/>
        <v>33740.518587323073</v>
      </c>
      <c r="AZ19" s="201">
        <f t="shared" si="14"/>
        <v>34266.265584178589</v>
      </c>
      <c r="BA19" s="201">
        <f t="shared" si="14"/>
        <v>34792.012581034105</v>
      </c>
      <c r="BB19" s="201">
        <f t="shared" si="14"/>
        <v>35317.759577889621</v>
      </c>
      <c r="BC19" s="201">
        <f t="shared" si="14"/>
        <v>35843.506574745137</v>
      </c>
      <c r="BD19" s="201">
        <f t="shared" si="14"/>
        <v>36369.253571600653</v>
      </c>
      <c r="BE19" s="201">
        <f t="shared" si="14"/>
        <v>36895.000568456169</v>
      </c>
      <c r="BF19" s="201">
        <f t="shared" si="14"/>
        <v>37420.747565311685</v>
      </c>
      <c r="BG19" s="201">
        <f t="shared" si="14"/>
        <v>37946.494562167201</v>
      </c>
      <c r="BH19" s="201">
        <f t="shared" si="14"/>
        <v>38472.241559022717</v>
      </c>
      <c r="BI19" s="201">
        <f t="shared" si="14"/>
        <v>38997.988555878226</v>
      </c>
      <c r="BJ19" s="201">
        <f t="shared" si="14"/>
        <v>39523.73555273375</v>
      </c>
      <c r="BK19" s="201">
        <f t="shared" si="14"/>
        <v>40049.482549589258</v>
      </c>
      <c r="BL19" s="201">
        <f t="shared" si="14"/>
        <v>40575.229546444774</v>
      </c>
      <c r="BM19" s="201">
        <f t="shared" si="14"/>
        <v>41100.97654330029</v>
      </c>
      <c r="BN19" s="201">
        <f t="shared" si="14"/>
        <v>41626.723540155806</v>
      </c>
      <c r="BO19" s="201">
        <f t="shared" si="14"/>
        <v>42152.470537011322</v>
      </c>
      <c r="BP19" s="201">
        <f t="shared" si="14"/>
        <v>42678.217533866838</v>
      </c>
      <c r="BQ19" s="201">
        <f t="shared" si="14"/>
        <v>43203.964530722355</v>
      </c>
      <c r="BR19" s="201">
        <f t="shared" si="14"/>
        <v>43729.711527577871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44255.458524433387</v>
      </c>
      <c r="BT19" s="201">
        <f t="shared" si="15"/>
        <v>44781.205521288903</v>
      </c>
      <c r="BU19" s="201">
        <f t="shared" si="15"/>
        <v>45306.952518144419</v>
      </c>
      <c r="BV19" s="201">
        <f t="shared" si="15"/>
        <v>45832.699514999935</v>
      </c>
      <c r="BW19" s="201">
        <f t="shared" si="15"/>
        <v>46358.446511855451</v>
      </c>
      <c r="BX19" s="201">
        <f t="shared" si="15"/>
        <v>46884.193508710967</v>
      </c>
      <c r="BY19" s="201">
        <f t="shared" si="15"/>
        <v>47409.940505566483</v>
      </c>
      <c r="BZ19" s="201">
        <f t="shared" si="15"/>
        <v>47935.687502421999</v>
      </c>
      <c r="CA19" s="201">
        <f t="shared" si="15"/>
        <v>48461.434499277515</v>
      </c>
      <c r="CB19" s="201">
        <f t="shared" si="15"/>
        <v>48987.181496133024</v>
      </c>
      <c r="CC19" s="201">
        <f t="shared" si="15"/>
        <v>49512.928492988547</v>
      </c>
      <c r="CD19" s="201">
        <f t="shared" si="15"/>
        <v>50038.675489844056</v>
      </c>
      <c r="CE19" s="201">
        <f t="shared" si="15"/>
        <v>50564.422486699579</v>
      </c>
      <c r="CF19" s="201">
        <f t="shared" si="15"/>
        <v>51090.169483555088</v>
      </c>
      <c r="CG19" s="201">
        <f t="shared" si="15"/>
        <v>51615.916480410611</v>
      </c>
      <c r="CH19" s="201">
        <f t="shared" si="15"/>
        <v>52141.66347726612</v>
      </c>
      <c r="CI19" s="201">
        <f t="shared" si="15"/>
        <v>52667.410474121643</v>
      </c>
      <c r="CJ19" s="201">
        <f t="shared" si="15"/>
        <v>53193.157470977152</v>
      </c>
      <c r="CK19" s="201">
        <f t="shared" si="15"/>
        <v>53718.904467832668</v>
      </c>
      <c r="CL19" s="201">
        <f t="shared" si="15"/>
        <v>54244.651464688184</v>
      </c>
      <c r="CM19" s="201">
        <f t="shared" si="15"/>
        <v>54770.3984615437</v>
      </c>
      <c r="CN19" s="201">
        <f t="shared" si="15"/>
        <v>55296.145458399216</v>
      </c>
      <c r="CO19" s="201">
        <f t="shared" si="15"/>
        <v>55821.892455254732</v>
      </c>
      <c r="CP19" s="201">
        <f t="shared" si="15"/>
        <v>56347.639452110248</v>
      </c>
      <c r="CQ19" s="201">
        <f t="shared" si="15"/>
        <v>56873.386448965764</v>
      </c>
      <c r="CR19" s="201">
        <f t="shared" si="15"/>
        <v>57399.13344582128</v>
      </c>
      <c r="CS19" s="201">
        <f t="shared" si="15"/>
        <v>57924.880442676797</v>
      </c>
      <c r="CT19" s="201">
        <f t="shared" si="15"/>
        <v>58450.627439532313</v>
      </c>
      <c r="CU19" s="201">
        <f t="shared" si="15"/>
        <v>70277.299554932528</v>
      </c>
      <c r="CV19" s="201">
        <f t="shared" si="15"/>
        <v>93404.896788877464</v>
      </c>
      <c r="CW19" s="201">
        <f t="shared" si="15"/>
        <v>116532.4940228224</v>
      </c>
      <c r="CX19" s="201">
        <f t="shared" si="15"/>
        <v>139660.09125676734</v>
      </c>
      <c r="CY19" s="201">
        <f t="shared" si="15"/>
        <v>162787.68849071226</v>
      </c>
      <c r="CZ19" s="201">
        <f t="shared" si="15"/>
        <v>185915.28572465718</v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0</v>
      </c>
      <c r="C22" s="205">
        <f>C2*100</f>
        <v>88</v>
      </c>
      <c r="D22" s="205">
        <f>D2*100</f>
        <v>9</v>
      </c>
      <c r="E22" s="205">
        <f>E2*100</f>
        <v>3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0</v>
      </c>
      <c r="C23" s="206">
        <f>SUM($B22:C22)</f>
        <v>88</v>
      </c>
      <c r="D23" s="206">
        <f>SUM($B22:D22)</f>
        <v>97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0</v>
      </c>
      <c r="C24" s="208">
        <f>B23+(C23-B23)/2</f>
        <v>44</v>
      </c>
      <c r="D24" s="208">
        <f>C23+(D23-C23)/2</f>
        <v>92.5</v>
      </c>
      <c r="E24" s="208">
        <f>D23+(E23-D23)/2</f>
        <v>98.5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1522.4323399352331</v>
      </c>
      <c r="D25" s="203">
        <f>Income!D72</f>
        <v>2730.3354495003523</v>
      </c>
      <c r="E25" s="203">
        <f>Income!E72</f>
        <v>5005.414575722798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34.600734998528026</v>
      </c>
      <c r="H25" s="210">
        <f t="shared" si="16"/>
        <v>69.201469997056051</v>
      </c>
      <c r="I25" s="210">
        <f t="shared" si="16"/>
        <v>103.80220499558408</v>
      </c>
      <c r="J25" s="210">
        <f t="shared" si="16"/>
        <v>138.4029399941121</v>
      </c>
      <c r="K25" s="210">
        <f t="shared" si="16"/>
        <v>173.00367499264013</v>
      </c>
      <c r="L25" s="210">
        <f t="shared" si="16"/>
        <v>207.60440999116815</v>
      </c>
      <c r="M25" s="210">
        <f t="shared" si="16"/>
        <v>242.20514498969621</v>
      </c>
      <c r="N25" s="210">
        <f t="shared" si="16"/>
        <v>276.80587998822421</v>
      </c>
      <c r="O25" s="210">
        <f t="shared" si="16"/>
        <v>311.40661498675223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346.00734998528026</v>
      </c>
      <c r="Q25" s="210">
        <f t="shared" si="17"/>
        <v>380.60808498380828</v>
      </c>
      <c r="R25" s="210">
        <f t="shared" si="17"/>
        <v>415.20881998233631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449.80955498086428</v>
      </c>
      <c r="T25" s="210">
        <f t="shared" si="17"/>
        <v>484.41028997939242</v>
      </c>
      <c r="U25" s="210">
        <f t="shared" si="17"/>
        <v>519.01102497792044</v>
      </c>
      <c r="V25" s="210">
        <f t="shared" si="17"/>
        <v>553.61175997644841</v>
      </c>
      <c r="W25" s="210">
        <f t="shared" si="17"/>
        <v>588.21249497497638</v>
      </c>
      <c r="X25" s="210">
        <f t="shared" si="17"/>
        <v>622.81322997350446</v>
      </c>
      <c r="Y25" s="210">
        <f t="shared" si="17"/>
        <v>657.41396497203255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692.01469997056051</v>
      </c>
      <c r="AA25" s="210">
        <f t="shared" si="18"/>
        <v>726.6154349690886</v>
      </c>
      <c r="AB25" s="210">
        <f t="shared" si="18"/>
        <v>761.21616996761657</v>
      </c>
      <c r="AC25" s="210">
        <f t="shared" si="18"/>
        <v>795.81690496614465</v>
      </c>
      <c r="AD25" s="210">
        <f t="shared" si="18"/>
        <v>830.41763996467262</v>
      </c>
      <c r="AE25" s="210">
        <f t="shared" si="18"/>
        <v>865.0183749632007</v>
      </c>
      <c r="AF25" s="210">
        <f t="shared" si="18"/>
        <v>899.61910996172855</v>
      </c>
      <c r="AG25" s="210">
        <f t="shared" si="18"/>
        <v>934.21984496025664</v>
      </c>
      <c r="AH25" s="210">
        <f t="shared" si="18"/>
        <v>968.82057995878483</v>
      </c>
      <c r="AI25" s="210">
        <f t="shared" si="18"/>
        <v>1003.4213149573127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1038.0220499558409</v>
      </c>
      <c r="AK25" s="210">
        <f t="shared" si="19"/>
        <v>1072.6227849543686</v>
      </c>
      <c r="AL25" s="210">
        <f t="shared" si="19"/>
        <v>1107.2235199528968</v>
      </c>
      <c r="AM25" s="210">
        <f t="shared" si="19"/>
        <v>1141.824254951425</v>
      </c>
      <c r="AN25" s="210">
        <f t="shared" si="19"/>
        <v>1176.4249899499528</v>
      </c>
      <c r="AO25" s="210">
        <f t="shared" si="19"/>
        <v>1211.025724948481</v>
      </c>
      <c r="AP25" s="210">
        <f t="shared" si="19"/>
        <v>1245.6264599470089</v>
      </c>
      <c r="AQ25" s="210">
        <f t="shared" si="19"/>
        <v>1280.2271949455369</v>
      </c>
      <c r="AR25" s="210">
        <f t="shared" si="19"/>
        <v>1314.8279299440651</v>
      </c>
      <c r="AS25" s="210">
        <f t="shared" si="19"/>
        <v>1349.4286649425931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1384.029399941121</v>
      </c>
      <c r="AU25" s="210">
        <f t="shared" si="20"/>
        <v>1418.630134939649</v>
      </c>
      <c r="AV25" s="210">
        <f t="shared" si="20"/>
        <v>1453.2308699381772</v>
      </c>
      <c r="AW25" s="210">
        <f t="shared" si="20"/>
        <v>1487.8316049367052</v>
      </c>
      <c r="AX25" s="210">
        <f t="shared" si="20"/>
        <v>1522.4323399352331</v>
      </c>
      <c r="AY25" s="210">
        <f t="shared" si="20"/>
        <v>1547.3375586891532</v>
      </c>
      <c r="AZ25" s="210">
        <f t="shared" si="20"/>
        <v>1572.242777443073</v>
      </c>
      <c r="BA25" s="210">
        <f t="shared" si="20"/>
        <v>1597.1479961969931</v>
      </c>
      <c r="BB25" s="210">
        <f t="shared" si="20"/>
        <v>1622.0532149509131</v>
      </c>
      <c r="BC25" s="210">
        <f t="shared" si="20"/>
        <v>1646.9584337048329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1671.863652458753</v>
      </c>
      <c r="BE25" s="210">
        <f t="shared" si="21"/>
        <v>1696.768871212673</v>
      </c>
      <c r="BF25" s="210">
        <f t="shared" si="21"/>
        <v>1721.6740899665929</v>
      </c>
      <c r="BG25" s="210">
        <f t="shared" si="21"/>
        <v>1746.5793087205129</v>
      </c>
      <c r="BH25" s="210">
        <f t="shared" si="21"/>
        <v>1771.484527474433</v>
      </c>
      <c r="BI25" s="210">
        <f t="shared" si="21"/>
        <v>1796.389746228353</v>
      </c>
      <c r="BJ25" s="210">
        <f t="shared" si="21"/>
        <v>1821.2949649822729</v>
      </c>
      <c r="BK25" s="210">
        <f t="shared" si="21"/>
        <v>1846.2001837361929</v>
      </c>
      <c r="BL25" s="210">
        <f t="shared" si="21"/>
        <v>1871.105402490113</v>
      </c>
      <c r="BM25" s="210">
        <f t="shared" si="21"/>
        <v>1896.0106212440328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1920.9158399979528</v>
      </c>
      <c r="BO25" s="210">
        <f t="shared" si="22"/>
        <v>1945.8210587518729</v>
      </c>
      <c r="BP25" s="210">
        <f t="shared" si="22"/>
        <v>1970.726277505793</v>
      </c>
      <c r="BQ25" s="210">
        <f t="shared" si="22"/>
        <v>1995.6314962597128</v>
      </c>
      <c r="BR25" s="210">
        <f t="shared" si="22"/>
        <v>2020.5367150136328</v>
      </c>
      <c r="BS25" s="210">
        <f t="shared" si="22"/>
        <v>2045.4419337675527</v>
      </c>
      <c r="BT25" s="210">
        <f t="shared" si="22"/>
        <v>2070.3471525214727</v>
      </c>
      <c r="BU25" s="210">
        <f t="shared" si="22"/>
        <v>2095.2523712753928</v>
      </c>
      <c r="BV25" s="210">
        <f t="shared" si="22"/>
        <v>2120.1575900293128</v>
      </c>
      <c r="BW25" s="210">
        <f t="shared" si="22"/>
        <v>2145.0628087832329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2169.9680275371529</v>
      </c>
      <c r="BY25" s="210">
        <f t="shared" si="23"/>
        <v>2194.873246291073</v>
      </c>
      <c r="BZ25" s="210">
        <f t="shared" si="23"/>
        <v>2219.7784650449926</v>
      </c>
      <c r="CA25" s="210">
        <f t="shared" si="23"/>
        <v>2244.6836837989126</v>
      </c>
      <c r="CB25" s="210">
        <f t="shared" si="23"/>
        <v>2269.5889025528327</v>
      </c>
      <c r="CC25" s="210">
        <f t="shared" si="23"/>
        <v>2294.4941213067523</v>
      </c>
      <c r="CD25" s="210">
        <f t="shared" si="23"/>
        <v>2319.3993400606723</v>
      </c>
      <c r="CE25" s="210">
        <f t="shared" si="23"/>
        <v>2344.3045588145924</v>
      </c>
      <c r="CF25" s="210">
        <f t="shared" si="23"/>
        <v>2369.2097775685124</v>
      </c>
      <c r="CG25" s="210">
        <f t="shared" si="23"/>
        <v>2394.1149963224325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2419.0202150763525</v>
      </c>
      <c r="CI25" s="210">
        <f t="shared" si="24"/>
        <v>2443.9254338302726</v>
      </c>
      <c r="CJ25" s="210">
        <f t="shared" si="24"/>
        <v>2468.8306525841926</v>
      </c>
      <c r="CK25" s="210">
        <f t="shared" si="24"/>
        <v>2493.7358713381127</v>
      </c>
      <c r="CL25" s="210">
        <f t="shared" si="24"/>
        <v>2518.6410900920323</v>
      </c>
      <c r="CM25" s="210">
        <f t="shared" si="24"/>
        <v>2543.5463088459524</v>
      </c>
      <c r="CN25" s="210">
        <f t="shared" si="24"/>
        <v>2568.4515275998724</v>
      </c>
      <c r="CO25" s="210">
        <f t="shared" si="24"/>
        <v>2593.3567463537925</v>
      </c>
      <c r="CP25" s="210">
        <f t="shared" si="24"/>
        <v>2618.2619651077121</v>
      </c>
      <c r="CQ25" s="210">
        <f t="shared" si="24"/>
        <v>2643.1671838616321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2668.0724026155522</v>
      </c>
      <c r="CS25" s="210">
        <f t="shared" si="25"/>
        <v>2692.9776213694722</v>
      </c>
      <c r="CT25" s="210">
        <f t="shared" si="25"/>
        <v>2717.8828401233923</v>
      </c>
      <c r="CU25" s="210">
        <f t="shared" si="25"/>
        <v>2919.9253766855563</v>
      </c>
      <c r="CV25" s="210">
        <f t="shared" si="25"/>
        <v>3299.1052310559635</v>
      </c>
      <c r="CW25" s="210">
        <f t="shared" si="25"/>
        <v>3678.2850854263711</v>
      </c>
      <c r="CX25" s="210">
        <f t="shared" si="25"/>
        <v>4057.4649397967787</v>
      </c>
      <c r="CY25" s="210">
        <f t="shared" si="25"/>
        <v>4436.6447941671868</v>
      </c>
      <c r="CZ25" s="210">
        <f t="shared" si="25"/>
        <v>4815.8246485375948</v>
      </c>
      <c r="DA25" s="210">
        <f t="shared" si="25"/>
        <v>5005.414575722798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848.09031269292984</v>
      </c>
      <c r="E26" s="203">
        <f>Income!E73</f>
        <v>4457.6635054393246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17.486398199854225</v>
      </c>
      <c r="AZ26" s="210">
        <f t="shared" si="20"/>
        <v>34.97279639970845</v>
      </c>
      <c r="BA26" s="210">
        <f t="shared" si="20"/>
        <v>52.459194599562672</v>
      </c>
      <c r="BB26" s="210">
        <f t="shared" si="20"/>
        <v>69.9455927994169</v>
      </c>
      <c r="BC26" s="210">
        <f t="shared" si="20"/>
        <v>87.431990999271122</v>
      </c>
      <c r="BD26" s="210">
        <f t="shared" si="21"/>
        <v>104.91838919912534</v>
      </c>
      <c r="BE26" s="210">
        <f t="shared" si="21"/>
        <v>122.40478739897956</v>
      </c>
      <c r="BF26" s="210">
        <f t="shared" si="21"/>
        <v>139.8911855988338</v>
      </c>
      <c r="BG26" s="210">
        <f t="shared" si="21"/>
        <v>157.37758379868802</v>
      </c>
      <c r="BH26" s="210">
        <f t="shared" si="21"/>
        <v>174.86398199854224</v>
      </c>
      <c r="BI26" s="210">
        <f t="shared" si="21"/>
        <v>192.35038019839646</v>
      </c>
      <c r="BJ26" s="210">
        <f t="shared" si="21"/>
        <v>209.83677839825069</v>
      </c>
      <c r="BK26" s="210">
        <f t="shared" si="21"/>
        <v>227.32317659810491</v>
      </c>
      <c r="BL26" s="210">
        <f t="shared" si="21"/>
        <v>244.80957479795913</v>
      </c>
      <c r="BM26" s="210">
        <f t="shared" si="21"/>
        <v>262.29597299781335</v>
      </c>
      <c r="BN26" s="210">
        <f t="shared" si="22"/>
        <v>279.7823711976676</v>
      </c>
      <c r="BO26" s="210">
        <f t="shared" si="22"/>
        <v>297.26876939752179</v>
      </c>
      <c r="BP26" s="210">
        <f t="shared" si="22"/>
        <v>314.75516759737604</v>
      </c>
      <c r="BQ26" s="210">
        <f t="shared" si="22"/>
        <v>332.24156579723024</v>
      </c>
      <c r="BR26" s="210">
        <f t="shared" si="22"/>
        <v>349.72796399708449</v>
      </c>
      <c r="BS26" s="210">
        <f t="shared" si="22"/>
        <v>367.21436219693874</v>
      </c>
      <c r="BT26" s="210">
        <f t="shared" si="22"/>
        <v>384.70076039679293</v>
      </c>
      <c r="BU26" s="210">
        <f t="shared" si="22"/>
        <v>402.18715859664718</v>
      </c>
      <c r="BV26" s="210">
        <f t="shared" si="22"/>
        <v>419.67355679650137</v>
      </c>
      <c r="BW26" s="210">
        <f t="shared" si="22"/>
        <v>437.15995499635562</v>
      </c>
      <c r="BX26" s="210">
        <f t="shared" si="23"/>
        <v>454.64635319620982</v>
      </c>
      <c r="BY26" s="210">
        <f t="shared" si="23"/>
        <v>472.13275139606407</v>
      </c>
      <c r="BZ26" s="210">
        <f t="shared" si="23"/>
        <v>489.61914959591826</v>
      </c>
      <c r="CA26" s="210">
        <f t="shared" si="23"/>
        <v>507.10554779577251</v>
      </c>
      <c r="CB26" s="210">
        <f t="shared" si="23"/>
        <v>524.5919459956267</v>
      </c>
      <c r="CC26" s="210">
        <f t="shared" si="23"/>
        <v>542.07834419548089</v>
      </c>
      <c r="CD26" s="210">
        <f t="shared" si="23"/>
        <v>559.5647423953352</v>
      </c>
      <c r="CE26" s="210">
        <f t="shared" si="23"/>
        <v>577.05114059518939</v>
      </c>
      <c r="CF26" s="210">
        <f t="shared" si="23"/>
        <v>594.53753879504359</v>
      </c>
      <c r="CG26" s="210">
        <f t="shared" si="23"/>
        <v>612.02393699489778</v>
      </c>
      <c r="CH26" s="210">
        <f t="shared" si="24"/>
        <v>629.51033519475209</v>
      </c>
      <c r="CI26" s="210">
        <f t="shared" si="24"/>
        <v>646.99673339460628</v>
      </c>
      <c r="CJ26" s="210">
        <f t="shared" si="24"/>
        <v>664.48313159446047</v>
      </c>
      <c r="CK26" s="210">
        <f t="shared" si="24"/>
        <v>681.96952979431467</v>
      </c>
      <c r="CL26" s="210">
        <f t="shared" si="24"/>
        <v>699.45592799416897</v>
      </c>
      <c r="CM26" s="210">
        <f t="shared" si="24"/>
        <v>716.94232619402317</v>
      </c>
      <c r="CN26" s="210">
        <f t="shared" si="24"/>
        <v>734.42872439387747</v>
      </c>
      <c r="CO26" s="210">
        <f t="shared" si="24"/>
        <v>751.91512259373155</v>
      </c>
      <c r="CP26" s="210">
        <f t="shared" si="24"/>
        <v>769.40152079358586</v>
      </c>
      <c r="CQ26" s="210">
        <f t="shared" si="24"/>
        <v>786.88791899344005</v>
      </c>
      <c r="CR26" s="210">
        <f t="shared" si="25"/>
        <v>804.37431719329436</v>
      </c>
      <c r="CS26" s="210">
        <f t="shared" si="25"/>
        <v>821.86071539314844</v>
      </c>
      <c r="CT26" s="210">
        <f t="shared" si="25"/>
        <v>839.34711359300275</v>
      </c>
      <c r="CU26" s="210">
        <f t="shared" si="25"/>
        <v>1148.8880787551293</v>
      </c>
      <c r="CV26" s="210">
        <f t="shared" si="25"/>
        <v>1750.4836108795284</v>
      </c>
      <c r="CW26" s="210">
        <f t="shared" si="25"/>
        <v>2352.0791430039276</v>
      </c>
      <c r="CX26" s="210">
        <f t="shared" si="25"/>
        <v>2953.6746751283267</v>
      </c>
      <c r="CY26" s="210">
        <f t="shared" si="25"/>
        <v>3555.2702072527259</v>
      </c>
      <c r="CZ26" s="210">
        <f t="shared" si="25"/>
        <v>4156.8657393771255</v>
      </c>
      <c r="DA26" s="210">
        <f t="shared" si="25"/>
        <v>4457.6635054393246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750.51432023490486</v>
      </c>
      <c r="E27" s="203">
        <f>Income!E74</f>
        <v>1391.6572068677385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15.47452206669907</v>
      </c>
      <c r="AZ27" s="210">
        <f t="shared" si="20"/>
        <v>30.949044133398139</v>
      </c>
      <c r="BA27" s="210">
        <f t="shared" si="20"/>
        <v>46.423566200097206</v>
      </c>
      <c r="BB27" s="210">
        <f t="shared" si="20"/>
        <v>61.898088266796279</v>
      </c>
      <c r="BC27" s="210">
        <f t="shared" si="20"/>
        <v>77.372610333495345</v>
      </c>
      <c r="BD27" s="210">
        <f t="shared" si="21"/>
        <v>92.847132400194411</v>
      </c>
      <c r="BE27" s="210">
        <f t="shared" si="21"/>
        <v>108.32165446689349</v>
      </c>
      <c r="BF27" s="210">
        <f t="shared" si="21"/>
        <v>123.79617653359256</v>
      </c>
      <c r="BG27" s="210">
        <f t="shared" si="21"/>
        <v>139.27069860029161</v>
      </c>
      <c r="BH27" s="210">
        <f t="shared" si="21"/>
        <v>154.74522066699069</v>
      </c>
      <c r="BI27" s="210">
        <f t="shared" si="21"/>
        <v>170.21974273368977</v>
      </c>
      <c r="BJ27" s="210">
        <f t="shared" si="21"/>
        <v>185.69426480038882</v>
      </c>
      <c r="BK27" s="210">
        <f t="shared" si="21"/>
        <v>201.16878686708787</v>
      </c>
      <c r="BL27" s="210">
        <f t="shared" si="21"/>
        <v>216.64330893378698</v>
      </c>
      <c r="BM27" s="210">
        <f t="shared" si="21"/>
        <v>232.11783100048604</v>
      </c>
      <c r="BN27" s="210">
        <f t="shared" si="22"/>
        <v>247.59235306718512</v>
      </c>
      <c r="BO27" s="210">
        <f t="shared" si="22"/>
        <v>263.0668751338842</v>
      </c>
      <c r="BP27" s="210">
        <f t="shared" si="22"/>
        <v>278.54139720058322</v>
      </c>
      <c r="BQ27" s="210">
        <f t="shared" si="22"/>
        <v>294.01591926728236</v>
      </c>
      <c r="BR27" s="210">
        <f t="shared" si="22"/>
        <v>309.49044133398138</v>
      </c>
      <c r="BS27" s="210">
        <f t="shared" si="22"/>
        <v>324.96496340068046</v>
      </c>
      <c r="BT27" s="210">
        <f t="shared" si="22"/>
        <v>340.43948546737954</v>
      </c>
      <c r="BU27" s="210">
        <f t="shared" si="22"/>
        <v>355.91400753407862</v>
      </c>
      <c r="BV27" s="210">
        <f t="shared" si="22"/>
        <v>371.38852960077764</v>
      </c>
      <c r="BW27" s="210">
        <f t="shared" si="22"/>
        <v>386.86305166747673</v>
      </c>
      <c r="BX27" s="210">
        <f t="shared" si="23"/>
        <v>402.33757373417575</v>
      </c>
      <c r="BY27" s="210">
        <f t="shared" si="23"/>
        <v>417.81209580087489</v>
      </c>
      <c r="BZ27" s="210">
        <f t="shared" si="23"/>
        <v>433.28661786757397</v>
      </c>
      <c r="CA27" s="210">
        <f t="shared" si="23"/>
        <v>448.76113993427299</v>
      </c>
      <c r="CB27" s="210">
        <f t="shared" si="23"/>
        <v>464.23566200097207</v>
      </c>
      <c r="CC27" s="210">
        <f t="shared" si="23"/>
        <v>479.71018406767109</v>
      </c>
      <c r="CD27" s="210">
        <f t="shared" si="23"/>
        <v>495.18470613437023</v>
      </c>
      <c r="CE27" s="210">
        <f t="shared" si="23"/>
        <v>510.65922820106931</v>
      </c>
      <c r="CF27" s="210">
        <f t="shared" si="23"/>
        <v>526.13375026776839</v>
      </c>
      <c r="CG27" s="210">
        <f t="shared" si="23"/>
        <v>541.60827233446742</v>
      </c>
      <c r="CH27" s="210">
        <f t="shared" si="24"/>
        <v>557.08279440116644</v>
      </c>
      <c r="CI27" s="210">
        <f t="shared" si="24"/>
        <v>572.55731646786558</v>
      </c>
      <c r="CJ27" s="210">
        <f t="shared" si="24"/>
        <v>588.03183853456471</v>
      </c>
      <c r="CK27" s="210">
        <f t="shared" si="24"/>
        <v>603.50636060126374</v>
      </c>
      <c r="CL27" s="210">
        <f t="shared" si="24"/>
        <v>618.98088266796276</v>
      </c>
      <c r="CM27" s="210">
        <f t="shared" si="24"/>
        <v>634.45540473466178</v>
      </c>
      <c r="CN27" s="210">
        <f t="shared" si="24"/>
        <v>649.92992680136092</v>
      </c>
      <c r="CO27" s="210">
        <f t="shared" si="24"/>
        <v>665.40444886806006</v>
      </c>
      <c r="CP27" s="210">
        <f t="shared" si="24"/>
        <v>680.87897093475908</v>
      </c>
      <c r="CQ27" s="210">
        <f t="shared" si="24"/>
        <v>696.35349300145811</v>
      </c>
      <c r="CR27" s="210">
        <f t="shared" si="25"/>
        <v>711.82801506815724</v>
      </c>
      <c r="CS27" s="210">
        <f t="shared" si="25"/>
        <v>727.30253713485615</v>
      </c>
      <c r="CT27" s="210">
        <f t="shared" si="25"/>
        <v>742.77705920155529</v>
      </c>
      <c r="CU27" s="210">
        <f t="shared" si="25"/>
        <v>803.9428941209743</v>
      </c>
      <c r="CV27" s="210">
        <f t="shared" si="25"/>
        <v>910.8000418931133</v>
      </c>
      <c r="CW27" s="210">
        <f t="shared" si="25"/>
        <v>1017.6571896652522</v>
      </c>
      <c r="CX27" s="210">
        <f t="shared" si="25"/>
        <v>1124.5143374373911</v>
      </c>
      <c r="CY27" s="210">
        <f t="shared" si="25"/>
        <v>1231.37148520953</v>
      </c>
      <c r="CZ27" s="210">
        <f t="shared" si="25"/>
        <v>1338.2286329816691</v>
      </c>
      <c r="DA27" s="210">
        <f t="shared" si="25"/>
        <v>1391.6572068677385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11342.466594582016</v>
      </c>
      <c r="E29" s="203">
        <f>Income!E76</f>
        <v>32989.527023457493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233.86529060993848</v>
      </c>
      <c r="AZ29" s="210">
        <f t="shared" si="20"/>
        <v>467.73058121987697</v>
      </c>
      <c r="BA29" s="210">
        <f t="shared" si="20"/>
        <v>701.59587182981545</v>
      </c>
      <c r="BB29" s="210">
        <f t="shared" si="20"/>
        <v>935.46116243975393</v>
      </c>
      <c r="BC29" s="210">
        <f t="shared" si="20"/>
        <v>1169.3264530496924</v>
      </c>
      <c r="BD29" s="210">
        <f t="shared" si="21"/>
        <v>1403.1917436596309</v>
      </c>
      <c r="BE29" s="210">
        <f t="shared" si="21"/>
        <v>1637.0570342695694</v>
      </c>
      <c r="BF29" s="210">
        <f t="shared" si="21"/>
        <v>1870.9223248795079</v>
      </c>
      <c r="BG29" s="210">
        <f t="shared" si="21"/>
        <v>2104.7876154894461</v>
      </c>
      <c r="BH29" s="210">
        <f t="shared" si="21"/>
        <v>2338.6529060993848</v>
      </c>
      <c r="BI29" s="210">
        <f t="shared" si="21"/>
        <v>2572.5181967093231</v>
      </c>
      <c r="BJ29" s="210">
        <f t="shared" si="21"/>
        <v>2806.3834873192618</v>
      </c>
      <c r="BK29" s="210">
        <f t="shared" si="21"/>
        <v>3040.2487779292001</v>
      </c>
      <c r="BL29" s="210">
        <f t="shared" si="21"/>
        <v>3274.1140685391388</v>
      </c>
      <c r="BM29" s="210">
        <f t="shared" si="21"/>
        <v>3507.979359149077</v>
      </c>
      <c r="BN29" s="210">
        <f t="shared" si="22"/>
        <v>3741.8446497590157</v>
      </c>
      <c r="BO29" s="210">
        <f t="shared" si="22"/>
        <v>3975.709940368954</v>
      </c>
      <c r="BP29" s="210">
        <f t="shared" si="22"/>
        <v>4209.5752309788923</v>
      </c>
      <c r="BQ29" s="210">
        <f t="shared" si="22"/>
        <v>4443.440521588831</v>
      </c>
      <c r="BR29" s="210">
        <f t="shared" si="22"/>
        <v>4677.3058121987697</v>
      </c>
      <c r="BS29" s="210">
        <f t="shared" si="22"/>
        <v>4911.1711028087084</v>
      </c>
      <c r="BT29" s="210">
        <f t="shared" si="22"/>
        <v>5145.0363934186462</v>
      </c>
      <c r="BU29" s="210">
        <f t="shared" si="22"/>
        <v>5378.9016840285849</v>
      </c>
      <c r="BV29" s="210">
        <f t="shared" si="22"/>
        <v>5612.7669746385236</v>
      </c>
      <c r="BW29" s="210">
        <f t="shared" si="22"/>
        <v>5846.6322652484623</v>
      </c>
      <c r="BX29" s="210">
        <f t="shared" si="23"/>
        <v>6080.4975558584001</v>
      </c>
      <c r="BY29" s="210">
        <f t="shared" si="23"/>
        <v>6314.3628464683388</v>
      </c>
      <c r="BZ29" s="210">
        <f t="shared" si="23"/>
        <v>6548.2281370782775</v>
      </c>
      <c r="CA29" s="210">
        <f t="shared" si="23"/>
        <v>6782.0934276882163</v>
      </c>
      <c r="CB29" s="210">
        <f t="shared" si="23"/>
        <v>7015.9587182981541</v>
      </c>
      <c r="CC29" s="210">
        <f t="shared" si="23"/>
        <v>7249.8240089080928</v>
      </c>
      <c r="CD29" s="210">
        <f t="shared" si="23"/>
        <v>7483.6892995180315</v>
      </c>
      <c r="CE29" s="210">
        <f t="shared" si="23"/>
        <v>7717.5545901279693</v>
      </c>
      <c r="CF29" s="210">
        <f t="shared" si="23"/>
        <v>7951.419880737908</v>
      </c>
      <c r="CG29" s="210">
        <f t="shared" si="23"/>
        <v>8185.2851713478467</v>
      </c>
      <c r="CH29" s="210">
        <f t="shared" si="24"/>
        <v>8419.1504619577845</v>
      </c>
      <c r="CI29" s="210">
        <f t="shared" si="24"/>
        <v>8653.0157525677241</v>
      </c>
      <c r="CJ29" s="210">
        <f t="shared" si="24"/>
        <v>8886.8810431776619</v>
      </c>
      <c r="CK29" s="210">
        <f t="shared" si="24"/>
        <v>9120.7463337875997</v>
      </c>
      <c r="CL29" s="210">
        <f t="shared" si="24"/>
        <v>9354.6116243975393</v>
      </c>
      <c r="CM29" s="210">
        <f t="shared" si="24"/>
        <v>9588.4769150074771</v>
      </c>
      <c r="CN29" s="210">
        <f t="shared" si="24"/>
        <v>9822.3422056174168</v>
      </c>
      <c r="CO29" s="210">
        <f t="shared" si="24"/>
        <v>10056.207496227355</v>
      </c>
      <c r="CP29" s="210">
        <f t="shared" si="24"/>
        <v>10290.072786837292</v>
      </c>
      <c r="CQ29" s="210">
        <f t="shared" si="24"/>
        <v>10523.938077447232</v>
      </c>
      <c r="CR29" s="210">
        <f t="shared" si="25"/>
        <v>10757.80336805717</v>
      </c>
      <c r="CS29" s="210">
        <f t="shared" si="25"/>
        <v>10991.668658667109</v>
      </c>
      <c r="CT29" s="210">
        <f t="shared" si="25"/>
        <v>11225.533949277047</v>
      </c>
      <c r="CU29" s="210">
        <f t="shared" si="25"/>
        <v>13146.388296988305</v>
      </c>
      <c r="CV29" s="210">
        <f t="shared" si="25"/>
        <v>16754.231701800883</v>
      </c>
      <c r="CW29" s="210">
        <f t="shared" si="25"/>
        <v>20362.075106613462</v>
      </c>
      <c r="CX29" s="210">
        <f t="shared" si="25"/>
        <v>23969.918511426047</v>
      </c>
      <c r="CY29" s="210">
        <f t="shared" si="25"/>
        <v>27577.761916238625</v>
      </c>
      <c r="CZ29" s="210">
        <f t="shared" si="25"/>
        <v>31185.605321051204</v>
      </c>
      <c r="DA29" s="210">
        <f t="shared" si="25"/>
        <v>32989.527023457493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59.307014873631459</v>
      </c>
      <c r="D30" s="203">
        <f>Income!D77</f>
        <v>438.08916300746995</v>
      </c>
      <c r="E30" s="203">
        <f>Income!E77</f>
        <v>0</v>
      </c>
      <c r="F30" s="210">
        <f t="shared" si="16"/>
        <v>0</v>
      </c>
      <c r="G30" s="210">
        <f t="shared" si="16"/>
        <v>1.3478867016734422</v>
      </c>
      <c r="H30" s="210">
        <f t="shared" si="16"/>
        <v>2.6957734033468843</v>
      </c>
      <c r="I30" s="210">
        <f t="shared" si="16"/>
        <v>4.0436601050203267</v>
      </c>
      <c r="J30" s="210">
        <f t="shared" si="16"/>
        <v>5.3915468066937686</v>
      </c>
      <c r="K30" s="210">
        <f t="shared" si="16"/>
        <v>6.7394335083672123</v>
      </c>
      <c r="L30" s="210">
        <f t="shared" si="16"/>
        <v>8.0873202100406534</v>
      </c>
      <c r="M30" s="210">
        <f t="shared" si="16"/>
        <v>9.4352069117140953</v>
      </c>
      <c r="N30" s="210">
        <f t="shared" si="16"/>
        <v>10.783093613387537</v>
      </c>
      <c r="O30" s="210">
        <f t="shared" si="16"/>
        <v>12.130980315060981</v>
      </c>
      <c r="P30" s="210">
        <f t="shared" si="17"/>
        <v>13.478867016734425</v>
      </c>
      <c r="Q30" s="210">
        <f t="shared" si="17"/>
        <v>14.826753718407865</v>
      </c>
      <c r="R30" s="210">
        <f t="shared" si="17"/>
        <v>16.174640420081307</v>
      </c>
      <c r="S30" s="210">
        <f t="shared" si="17"/>
        <v>17.522527121754749</v>
      </c>
      <c r="T30" s="210">
        <f t="shared" si="17"/>
        <v>18.870413823428191</v>
      </c>
      <c r="U30" s="210">
        <f t="shared" si="17"/>
        <v>20.218300525101633</v>
      </c>
      <c r="V30" s="210">
        <f t="shared" si="17"/>
        <v>21.566187226775074</v>
      </c>
      <c r="W30" s="210">
        <f t="shared" si="17"/>
        <v>22.91407392844852</v>
      </c>
      <c r="X30" s="210">
        <f t="shared" si="17"/>
        <v>24.261960630121962</v>
      </c>
      <c r="Y30" s="210">
        <f t="shared" si="17"/>
        <v>25.609847331795404</v>
      </c>
      <c r="Z30" s="210">
        <f t="shared" si="18"/>
        <v>26.957734033468849</v>
      </c>
      <c r="AA30" s="210">
        <f t="shared" si="18"/>
        <v>28.305620735142284</v>
      </c>
      <c r="AB30" s="210">
        <f t="shared" si="18"/>
        <v>29.65350743681573</v>
      </c>
      <c r="AC30" s="210">
        <f t="shared" si="18"/>
        <v>31.001394138489172</v>
      </c>
      <c r="AD30" s="210">
        <f t="shared" si="18"/>
        <v>32.349280840162614</v>
      </c>
      <c r="AE30" s="210">
        <f t="shared" si="18"/>
        <v>33.697167541836059</v>
      </c>
      <c r="AF30" s="210">
        <f t="shared" si="18"/>
        <v>35.045054243509497</v>
      </c>
      <c r="AG30" s="210">
        <f t="shared" si="18"/>
        <v>36.392940945182943</v>
      </c>
      <c r="AH30" s="210">
        <f t="shared" si="18"/>
        <v>37.740827646856381</v>
      </c>
      <c r="AI30" s="210">
        <f t="shared" si="18"/>
        <v>39.088714348529827</v>
      </c>
      <c r="AJ30" s="210">
        <f t="shared" si="19"/>
        <v>40.436601050203265</v>
      </c>
      <c r="AK30" s="210">
        <f t="shared" si="19"/>
        <v>41.784487751876711</v>
      </c>
      <c r="AL30" s="210">
        <f t="shared" si="19"/>
        <v>43.132374453550149</v>
      </c>
      <c r="AM30" s="210">
        <f t="shared" si="19"/>
        <v>44.480261155223594</v>
      </c>
      <c r="AN30" s="210">
        <f t="shared" si="19"/>
        <v>45.82814785689704</v>
      </c>
      <c r="AO30" s="210">
        <f t="shared" si="19"/>
        <v>47.176034558570478</v>
      </c>
      <c r="AP30" s="210">
        <f t="shared" si="19"/>
        <v>48.523921260243924</v>
      </c>
      <c r="AQ30" s="210">
        <f t="shared" si="19"/>
        <v>49.871807961917369</v>
      </c>
      <c r="AR30" s="210">
        <f t="shared" si="19"/>
        <v>51.219694663590808</v>
      </c>
      <c r="AS30" s="210">
        <f t="shared" si="19"/>
        <v>52.567581365264253</v>
      </c>
      <c r="AT30" s="210">
        <f t="shared" si="20"/>
        <v>53.915468066937699</v>
      </c>
      <c r="AU30" s="210">
        <f t="shared" si="20"/>
        <v>55.26335476861113</v>
      </c>
      <c r="AV30" s="210">
        <f t="shared" si="20"/>
        <v>56.611241470284568</v>
      </c>
      <c r="AW30" s="210">
        <f t="shared" si="20"/>
        <v>57.959128171958014</v>
      </c>
      <c r="AX30" s="210">
        <f t="shared" si="20"/>
        <v>59.307014873631459</v>
      </c>
      <c r="AY30" s="210">
        <f t="shared" si="20"/>
        <v>67.1169560722673</v>
      </c>
      <c r="AZ30" s="210">
        <f t="shared" si="20"/>
        <v>74.926897270903154</v>
      </c>
      <c r="BA30" s="210">
        <f t="shared" si="20"/>
        <v>82.736838469538995</v>
      </c>
      <c r="BB30" s="210">
        <f t="shared" si="20"/>
        <v>90.54677966817485</v>
      </c>
      <c r="BC30" s="210">
        <f t="shared" si="20"/>
        <v>98.35672086681069</v>
      </c>
      <c r="BD30" s="210">
        <f t="shared" si="21"/>
        <v>106.16666206544653</v>
      </c>
      <c r="BE30" s="210">
        <f t="shared" si="21"/>
        <v>113.97660326408237</v>
      </c>
      <c r="BF30" s="210">
        <f t="shared" si="21"/>
        <v>121.78654446271823</v>
      </c>
      <c r="BG30" s="210">
        <f t="shared" si="21"/>
        <v>129.59648566135408</v>
      </c>
      <c r="BH30" s="210">
        <f t="shared" si="21"/>
        <v>137.40642685998992</v>
      </c>
      <c r="BI30" s="210">
        <f t="shared" si="21"/>
        <v>145.21636805862576</v>
      </c>
      <c r="BJ30" s="210">
        <f t="shared" si="21"/>
        <v>153.0263092572616</v>
      </c>
      <c r="BK30" s="210">
        <f t="shared" si="21"/>
        <v>160.83625045589747</v>
      </c>
      <c r="BL30" s="210">
        <f t="shared" si="21"/>
        <v>168.64619165453331</v>
      </c>
      <c r="BM30" s="210">
        <f t="shared" si="21"/>
        <v>176.45613285316915</v>
      </c>
      <c r="BN30" s="210">
        <f t="shared" si="22"/>
        <v>184.26607405180499</v>
      </c>
      <c r="BO30" s="210">
        <f t="shared" si="22"/>
        <v>192.07601525044083</v>
      </c>
      <c r="BP30" s="210">
        <f t="shared" si="22"/>
        <v>199.8859564490767</v>
      </c>
      <c r="BQ30" s="210">
        <f t="shared" si="22"/>
        <v>207.69589764771251</v>
      </c>
      <c r="BR30" s="210">
        <f t="shared" si="22"/>
        <v>215.50583884634838</v>
      </c>
      <c r="BS30" s="210">
        <f t="shared" si="22"/>
        <v>223.31578004498422</v>
      </c>
      <c r="BT30" s="210">
        <f t="shared" si="22"/>
        <v>231.12572124362006</v>
      </c>
      <c r="BU30" s="210">
        <f t="shared" si="22"/>
        <v>238.93566244225593</v>
      </c>
      <c r="BV30" s="210">
        <f t="shared" si="22"/>
        <v>246.74560364089174</v>
      </c>
      <c r="BW30" s="210">
        <f t="shared" si="22"/>
        <v>254.55554483952758</v>
      </c>
      <c r="BX30" s="210">
        <f t="shared" si="23"/>
        <v>262.36548603816345</v>
      </c>
      <c r="BY30" s="210">
        <f t="shared" si="23"/>
        <v>270.17542723679929</v>
      </c>
      <c r="BZ30" s="210">
        <f t="shared" si="23"/>
        <v>277.98536843543513</v>
      </c>
      <c r="CA30" s="210">
        <f t="shared" si="23"/>
        <v>285.79530963407103</v>
      </c>
      <c r="CB30" s="210">
        <f t="shared" si="23"/>
        <v>293.60525083270682</v>
      </c>
      <c r="CC30" s="210">
        <f t="shared" si="23"/>
        <v>301.41519203134271</v>
      </c>
      <c r="CD30" s="210">
        <f t="shared" si="23"/>
        <v>309.2251332299785</v>
      </c>
      <c r="CE30" s="210">
        <f t="shared" si="23"/>
        <v>317.03507442861439</v>
      </c>
      <c r="CF30" s="210">
        <f t="shared" si="23"/>
        <v>324.84501562725018</v>
      </c>
      <c r="CG30" s="210">
        <f t="shared" si="23"/>
        <v>332.65495682588607</v>
      </c>
      <c r="CH30" s="210">
        <f t="shared" si="24"/>
        <v>340.46489802452197</v>
      </c>
      <c r="CI30" s="210">
        <f t="shared" si="24"/>
        <v>348.27483922315776</v>
      </c>
      <c r="CJ30" s="210">
        <f t="shared" si="24"/>
        <v>356.08478042179354</v>
      </c>
      <c r="CK30" s="210">
        <f t="shared" si="24"/>
        <v>363.89472162042944</v>
      </c>
      <c r="CL30" s="210">
        <f t="shared" si="24"/>
        <v>371.70466281906533</v>
      </c>
      <c r="CM30" s="210">
        <f t="shared" si="24"/>
        <v>379.51460401770112</v>
      </c>
      <c r="CN30" s="210">
        <f t="shared" si="24"/>
        <v>387.32454521633701</v>
      </c>
      <c r="CO30" s="210">
        <f t="shared" si="24"/>
        <v>395.1344864149728</v>
      </c>
      <c r="CP30" s="210">
        <f t="shared" si="24"/>
        <v>402.9444276136087</v>
      </c>
      <c r="CQ30" s="210">
        <f t="shared" si="24"/>
        <v>410.75436881224448</v>
      </c>
      <c r="CR30" s="210">
        <f t="shared" si="25"/>
        <v>418.56431001088038</v>
      </c>
      <c r="CS30" s="210">
        <f t="shared" si="25"/>
        <v>426.37425120951616</v>
      </c>
      <c r="CT30" s="210">
        <f t="shared" si="25"/>
        <v>434.18419240815206</v>
      </c>
      <c r="CU30" s="210">
        <f t="shared" si="25"/>
        <v>401.58173275684743</v>
      </c>
      <c r="CV30" s="210">
        <f t="shared" si="25"/>
        <v>328.56687225560245</v>
      </c>
      <c r="CW30" s="210">
        <f t="shared" si="25"/>
        <v>255.55201175435747</v>
      </c>
      <c r="CX30" s="210">
        <f t="shared" si="25"/>
        <v>182.53715125311246</v>
      </c>
      <c r="CY30" s="210">
        <f t="shared" si="25"/>
        <v>109.5222907518675</v>
      </c>
      <c r="CZ30" s="210">
        <f t="shared" si="25"/>
        <v>36.507430250622463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295.71018503004223</v>
      </c>
      <c r="E31" s="203">
        <f>Income!E78</f>
        <v>88960.522310447195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6.0971172171142731</v>
      </c>
      <c r="AZ31" s="210">
        <f t="shared" si="20"/>
        <v>12.194234434228546</v>
      </c>
      <c r="BA31" s="210">
        <f t="shared" si="20"/>
        <v>18.291351651342818</v>
      </c>
      <c r="BB31" s="210">
        <f t="shared" si="20"/>
        <v>24.388468868457092</v>
      </c>
      <c r="BC31" s="210">
        <f t="shared" si="20"/>
        <v>30.485586085571367</v>
      </c>
      <c r="BD31" s="210">
        <f t="shared" si="21"/>
        <v>36.582703302685637</v>
      </c>
      <c r="BE31" s="210">
        <f t="shared" si="21"/>
        <v>42.679820519799904</v>
      </c>
      <c r="BF31" s="210">
        <f t="shared" si="21"/>
        <v>48.776937736914185</v>
      </c>
      <c r="BG31" s="210">
        <f t="shared" si="21"/>
        <v>54.874054954028459</v>
      </c>
      <c r="BH31" s="210">
        <f t="shared" si="21"/>
        <v>60.971172171142733</v>
      </c>
      <c r="BI31" s="210">
        <f t="shared" si="21"/>
        <v>67.068289388257</v>
      </c>
      <c r="BJ31" s="210">
        <f t="shared" si="21"/>
        <v>73.165406605371274</v>
      </c>
      <c r="BK31" s="210">
        <f t="shared" si="21"/>
        <v>79.262523822485548</v>
      </c>
      <c r="BL31" s="210">
        <f t="shared" si="21"/>
        <v>85.359641039599808</v>
      </c>
      <c r="BM31" s="210">
        <f t="shared" si="21"/>
        <v>91.456758256714082</v>
      </c>
      <c r="BN31" s="210">
        <f t="shared" si="22"/>
        <v>97.55387547382837</v>
      </c>
      <c r="BO31" s="210">
        <f t="shared" si="22"/>
        <v>103.65099269094264</v>
      </c>
      <c r="BP31" s="210">
        <f t="shared" si="22"/>
        <v>109.74810990805692</v>
      </c>
      <c r="BQ31" s="210">
        <f t="shared" si="22"/>
        <v>115.84522712517119</v>
      </c>
      <c r="BR31" s="210">
        <f t="shared" si="22"/>
        <v>121.94234434228547</v>
      </c>
      <c r="BS31" s="210">
        <f t="shared" si="22"/>
        <v>128.03946155939971</v>
      </c>
      <c r="BT31" s="210">
        <f t="shared" si="22"/>
        <v>134.136578776514</v>
      </c>
      <c r="BU31" s="210">
        <f t="shared" si="22"/>
        <v>140.23369599362826</v>
      </c>
      <c r="BV31" s="210">
        <f t="shared" si="22"/>
        <v>146.33081321074255</v>
      </c>
      <c r="BW31" s="210">
        <f t="shared" si="22"/>
        <v>152.42793042785681</v>
      </c>
      <c r="BX31" s="210">
        <f t="shared" si="23"/>
        <v>158.5250476449711</v>
      </c>
      <c r="BY31" s="210">
        <f t="shared" si="23"/>
        <v>164.62216486208536</v>
      </c>
      <c r="BZ31" s="210">
        <f t="shared" si="23"/>
        <v>170.71928207919962</v>
      </c>
      <c r="CA31" s="210">
        <f t="shared" si="23"/>
        <v>176.8163992963139</v>
      </c>
      <c r="CB31" s="210">
        <f t="shared" si="23"/>
        <v>182.91351651342816</v>
      </c>
      <c r="CC31" s="210">
        <f t="shared" si="23"/>
        <v>189.01063373054245</v>
      </c>
      <c r="CD31" s="210">
        <f t="shared" si="23"/>
        <v>195.10775094765674</v>
      </c>
      <c r="CE31" s="210">
        <f t="shared" si="23"/>
        <v>201.204868164771</v>
      </c>
      <c r="CF31" s="210">
        <f t="shared" si="23"/>
        <v>207.30198538188529</v>
      </c>
      <c r="CG31" s="210">
        <f t="shared" si="23"/>
        <v>213.39910259899955</v>
      </c>
      <c r="CH31" s="210">
        <f t="shared" si="24"/>
        <v>219.49621981611384</v>
      </c>
      <c r="CI31" s="210">
        <f t="shared" si="24"/>
        <v>225.5933370332281</v>
      </c>
      <c r="CJ31" s="210">
        <f t="shared" si="24"/>
        <v>231.69045425034238</v>
      </c>
      <c r="CK31" s="210">
        <f t="shared" si="24"/>
        <v>237.78757146745664</v>
      </c>
      <c r="CL31" s="210">
        <f t="shared" si="24"/>
        <v>243.88468868457093</v>
      </c>
      <c r="CM31" s="210">
        <f t="shared" si="24"/>
        <v>249.98180590168516</v>
      </c>
      <c r="CN31" s="210">
        <f t="shared" si="24"/>
        <v>256.07892311879942</v>
      </c>
      <c r="CO31" s="210">
        <f t="shared" si="24"/>
        <v>262.17604033591374</v>
      </c>
      <c r="CP31" s="210">
        <f t="shared" si="24"/>
        <v>268.273157553028</v>
      </c>
      <c r="CQ31" s="210">
        <f t="shared" si="24"/>
        <v>274.37027477014226</v>
      </c>
      <c r="CR31" s="210">
        <f t="shared" si="25"/>
        <v>280.46739198725652</v>
      </c>
      <c r="CS31" s="210">
        <f t="shared" si="25"/>
        <v>286.56450920437084</v>
      </c>
      <c r="CT31" s="210">
        <f t="shared" si="25"/>
        <v>292.6616264214851</v>
      </c>
      <c r="CU31" s="210">
        <f t="shared" si="25"/>
        <v>7684.4445288148054</v>
      </c>
      <c r="CV31" s="210">
        <f t="shared" si="25"/>
        <v>22461.913216384331</v>
      </c>
      <c r="CW31" s="210">
        <f t="shared" si="25"/>
        <v>37239.381903953858</v>
      </c>
      <c r="CX31" s="210">
        <f t="shared" si="25"/>
        <v>52016.850591523376</v>
      </c>
      <c r="CY31" s="210">
        <f t="shared" si="25"/>
        <v>66794.319279092902</v>
      </c>
      <c r="CZ31" s="210">
        <f t="shared" si="25"/>
        <v>81571.787966662436</v>
      </c>
      <c r="DA31" s="210">
        <f t="shared" si="25"/>
        <v>88960.522310447195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42701.050709014657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3558.4208924178879</v>
      </c>
      <c r="CV32" s="210">
        <f t="shared" si="25"/>
        <v>10675.262677253664</v>
      </c>
      <c r="CW32" s="210">
        <f t="shared" si="25"/>
        <v>17792.104462089439</v>
      </c>
      <c r="CX32" s="210">
        <f t="shared" si="25"/>
        <v>24908.946246925218</v>
      </c>
      <c r="CY32" s="210">
        <f t="shared" si="25"/>
        <v>32025.788031760992</v>
      </c>
      <c r="CZ32" s="210">
        <f t="shared" si="25"/>
        <v>39142.629816596767</v>
      </c>
      <c r="DA32" s="210">
        <f t="shared" si="25"/>
        <v>42701.050709014657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10675.262677253664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889.60522310447197</v>
      </c>
      <c r="CV33" s="210">
        <f t="shared" si="25"/>
        <v>2668.815669313416</v>
      </c>
      <c r="CW33" s="210">
        <f t="shared" si="25"/>
        <v>4448.0261155223598</v>
      </c>
      <c r="CX33" s="210">
        <f t="shared" si="25"/>
        <v>6227.2365617313044</v>
      </c>
      <c r="CY33" s="210">
        <f t="shared" si="25"/>
        <v>8006.4470079402481</v>
      </c>
      <c r="CZ33" s="210">
        <f t="shared" si="25"/>
        <v>9785.6574541491918</v>
      </c>
      <c r="DA33" s="210">
        <f t="shared" si="25"/>
        <v>10675.262677253664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29979.696018620703</v>
      </c>
      <c r="D34" s="203">
        <f>Income!D82</f>
        <v>29979.6960186207</v>
      </c>
      <c r="E34" s="203">
        <f>Income!E82</f>
        <v>11297.986333426794</v>
      </c>
      <c r="F34" s="210">
        <f t="shared" si="16"/>
        <v>0</v>
      </c>
      <c r="G34" s="210">
        <f t="shared" si="16"/>
        <v>681.35672769592509</v>
      </c>
      <c r="H34" s="210">
        <f t="shared" si="16"/>
        <v>1362.7134553918502</v>
      </c>
      <c r="I34" s="210">
        <f t="shared" si="16"/>
        <v>2044.0701830877754</v>
      </c>
      <c r="J34" s="210">
        <f t="shared" si="16"/>
        <v>2725.4269107837004</v>
      </c>
      <c r="K34" s="210">
        <f t="shared" si="16"/>
        <v>3406.7836384796251</v>
      </c>
      <c r="L34" s="210">
        <f t="shared" si="16"/>
        <v>4088.1403661755508</v>
      </c>
      <c r="M34" s="210">
        <f t="shared" si="16"/>
        <v>4769.497093871475</v>
      </c>
      <c r="N34" s="210">
        <f t="shared" si="16"/>
        <v>5450.8538215674007</v>
      </c>
      <c r="O34" s="210">
        <f t="shared" si="16"/>
        <v>6132.2105492633264</v>
      </c>
      <c r="P34" s="210">
        <f t="shared" si="17"/>
        <v>6813.5672769592502</v>
      </c>
      <c r="Q34" s="210">
        <f t="shared" si="17"/>
        <v>7494.9240046551749</v>
      </c>
      <c r="R34" s="210">
        <f t="shared" si="17"/>
        <v>8176.2807323511015</v>
      </c>
      <c r="S34" s="210">
        <f t="shared" si="17"/>
        <v>8857.6374600470263</v>
      </c>
      <c r="T34" s="210">
        <f t="shared" si="17"/>
        <v>9538.9941877429501</v>
      </c>
      <c r="U34" s="210">
        <f t="shared" si="17"/>
        <v>10220.350915438876</v>
      </c>
      <c r="V34" s="210">
        <f t="shared" si="17"/>
        <v>10901.707643134801</v>
      </c>
      <c r="W34" s="210">
        <f t="shared" si="17"/>
        <v>11583.064370830725</v>
      </c>
      <c r="X34" s="210">
        <f t="shared" si="17"/>
        <v>12264.421098526653</v>
      </c>
      <c r="Y34" s="210">
        <f t="shared" si="17"/>
        <v>12945.777826222575</v>
      </c>
      <c r="Z34" s="210">
        <f t="shared" si="18"/>
        <v>13627.1345539185</v>
      </c>
      <c r="AA34" s="210">
        <f t="shared" si="18"/>
        <v>14308.491281614428</v>
      </c>
      <c r="AB34" s="210">
        <f t="shared" si="18"/>
        <v>14989.84800931035</v>
      </c>
      <c r="AC34" s="210">
        <f t="shared" si="18"/>
        <v>15671.204737006277</v>
      </c>
      <c r="AD34" s="210">
        <f t="shared" si="18"/>
        <v>16352.561464702203</v>
      </c>
      <c r="AE34" s="210">
        <f t="shared" si="18"/>
        <v>17033.918192398127</v>
      </c>
      <c r="AF34" s="210">
        <f t="shared" si="18"/>
        <v>17715.274920094053</v>
      </c>
      <c r="AG34" s="210">
        <f t="shared" si="18"/>
        <v>18396.631647789978</v>
      </c>
      <c r="AH34" s="210">
        <f t="shared" si="18"/>
        <v>19077.9883754859</v>
      </c>
      <c r="AI34" s="210">
        <f t="shared" si="18"/>
        <v>19759.345103181826</v>
      </c>
      <c r="AJ34" s="210">
        <f t="shared" si="19"/>
        <v>20440.701830877751</v>
      </c>
      <c r="AK34" s="210">
        <f t="shared" si="19"/>
        <v>21122.058558573677</v>
      </c>
      <c r="AL34" s="210">
        <f t="shared" si="19"/>
        <v>21803.415286269603</v>
      </c>
      <c r="AM34" s="210">
        <f t="shared" si="19"/>
        <v>22484.772013965528</v>
      </c>
      <c r="AN34" s="210">
        <f t="shared" si="19"/>
        <v>23166.12874166145</v>
      </c>
      <c r="AO34" s="210">
        <f t="shared" si="19"/>
        <v>23847.485469357376</v>
      </c>
      <c r="AP34" s="210">
        <f t="shared" si="19"/>
        <v>24528.842197053305</v>
      </c>
      <c r="AQ34" s="210">
        <f t="shared" si="19"/>
        <v>25210.198924749227</v>
      </c>
      <c r="AR34" s="210">
        <f t="shared" si="19"/>
        <v>25891.555652445149</v>
      </c>
      <c r="AS34" s="210">
        <f t="shared" si="19"/>
        <v>26572.912380141079</v>
      </c>
      <c r="AT34" s="210">
        <f t="shared" si="20"/>
        <v>27254.269107837001</v>
      </c>
      <c r="AU34" s="210">
        <f t="shared" si="20"/>
        <v>27935.625835532926</v>
      </c>
      <c r="AV34" s="210">
        <f t="shared" si="20"/>
        <v>28616.982563228856</v>
      </c>
      <c r="AW34" s="210">
        <f t="shared" si="20"/>
        <v>29298.339290924778</v>
      </c>
      <c r="AX34" s="210">
        <f t="shared" si="20"/>
        <v>29979.6960186207</v>
      </c>
      <c r="AY34" s="210">
        <f t="shared" si="20"/>
        <v>29979.696018620703</v>
      </c>
      <c r="AZ34" s="210">
        <f t="shared" si="20"/>
        <v>29979.696018620703</v>
      </c>
      <c r="BA34" s="210">
        <f t="shared" si="20"/>
        <v>29979.696018620703</v>
      </c>
      <c r="BB34" s="210">
        <f t="shared" si="20"/>
        <v>29979.696018620703</v>
      </c>
      <c r="BC34" s="210">
        <f t="shared" si="20"/>
        <v>29979.696018620703</v>
      </c>
      <c r="BD34" s="210">
        <f t="shared" si="21"/>
        <v>29979.696018620703</v>
      </c>
      <c r="BE34" s="210">
        <f t="shared" si="21"/>
        <v>29979.696018620703</v>
      </c>
      <c r="BF34" s="210">
        <f t="shared" si="21"/>
        <v>29979.696018620703</v>
      </c>
      <c r="BG34" s="210">
        <f t="shared" si="21"/>
        <v>29979.696018620703</v>
      </c>
      <c r="BH34" s="210">
        <f t="shared" si="21"/>
        <v>29979.696018620703</v>
      </c>
      <c r="BI34" s="210">
        <f t="shared" si="21"/>
        <v>29979.696018620703</v>
      </c>
      <c r="BJ34" s="210">
        <f t="shared" si="21"/>
        <v>29979.696018620703</v>
      </c>
      <c r="BK34" s="210">
        <f t="shared" si="21"/>
        <v>29979.696018620703</v>
      </c>
      <c r="BL34" s="210">
        <f t="shared" si="21"/>
        <v>29979.696018620703</v>
      </c>
      <c r="BM34" s="210">
        <f t="shared" si="21"/>
        <v>29979.696018620703</v>
      </c>
      <c r="BN34" s="210">
        <f t="shared" si="22"/>
        <v>29979.696018620703</v>
      </c>
      <c r="BO34" s="210">
        <f t="shared" si="22"/>
        <v>29979.696018620703</v>
      </c>
      <c r="BP34" s="210">
        <f t="shared" si="22"/>
        <v>29979.696018620703</v>
      </c>
      <c r="BQ34" s="210">
        <f t="shared" si="22"/>
        <v>29979.696018620703</v>
      </c>
      <c r="BR34" s="210">
        <f t="shared" si="22"/>
        <v>29979.696018620703</v>
      </c>
      <c r="BS34" s="210">
        <f t="shared" si="22"/>
        <v>29979.696018620703</v>
      </c>
      <c r="BT34" s="210">
        <f t="shared" si="22"/>
        <v>29979.696018620703</v>
      </c>
      <c r="BU34" s="210">
        <f t="shared" si="22"/>
        <v>29979.696018620703</v>
      </c>
      <c r="BV34" s="210">
        <f t="shared" si="22"/>
        <v>29979.696018620703</v>
      </c>
      <c r="BW34" s="210">
        <f t="shared" si="22"/>
        <v>29979.6960186207</v>
      </c>
      <c r="BX34" s="210">
        <f t="shared" si="23"/>
        <v>29979.6960186207</v>
      </c>
      <c r="BY34" s="210">
        <f t="shared" si="23"/>
        <v>29979.6960186207</v>
      </c>
      <c r="BZ34" s="210">
        <f t="shared" si="23"/>
        <v>29979.6960186207</v>
      </c>
      <c r="CA34" s="210">
        <f t="shared" si="23"/>
        <v>29979.6960186207</v>
      </c>
      <c r="CB34" s="210">
        <f t="shared" si="23"/>
        <v>29979.6960186207</v>
      </c>
      <c r="CC34" s="210">
        <f t="shared" si="23"/>
        <v>29979.6960186207</v>
      </c>
      <c r="CD34" s="210">
        <f t="shared" si="23"/>
        <v>29979.6960186207</v>
      </c>
      <c r="CE34" s="210">
        <f t="shared" si="23"/>
        <v>29979.6960186207</v>
      </c>
      <c r="CF34" s="210">
        <f t="shared" si="23"/>
        <v>29979.6960186207</v>
      </c>
      <c r="CG34" s="210">
        <f t="shared" si="23"/>
        <v>29979.6960186207</v>
      </c>
      <c r="CH34" s="210">
        <f t="shared" si="24"/>
        <v>29979.6960186207</v>
      </c>
      <c r="CI34" s="210">
        <f t="shared" si="24"/>
        <v>29979.6960186207</v>
      </c>
      <c r="CJ34" s="210">
        <f t="shared" si="24"/>
        <v>29979.6960186207</v>
      </c>
      <c r="CK34" s="210">
        <f t="shared" si="24"/>
        <v>29979.6960186207</v>
      </c>
      <c r="CL34" s="210">
        <f t="shared" si="24"/>
        <v>29979.6960186207</v>
      </c>
      <c r="CM34" s="210">
        <f t="shared" si="24"/>
        <v>29979.6960186207</v>
      </c>
      <c r="CN34" s="210">
        <f t="shared" si="24"/>
        <v>29979.6960186207</v>
      </c>
      <c r="CO34" s="210">
        <f t="shared" si="24"/>
        <v>29979.6960186207</v>
      </c>
      <c r="CP34" s="210">
        <f t="shared" si="24"/>
        <v>29979.6960186207</v>
      </c>
      <c r="CQ34" s="210">
        <f t="shared" si="24"/>
        <v>29979.6960186207</v>
      </c>
      <c r="CR34" s="210">
        <f t="shared" si="25"/>
        <v>29979.6960186207</v>
      </c>
      <c r="CS34" s="210">
        <f t="shared" si="25"/>
        <v>29979.6960186207</v>
      </c>
      <c r="CT34" s="210">
        <f t="shared" si="25"/>
        <v>29979.6960186207</v>
      </c>
      <c r="CU34" s="210">
        <f t="shared" si="25"/>
        <v>28422.886878187874</v>
      </c>
      <c r="CV34" s="210">
        <f t="shared" si="25"/>
        <v>25309.268597322225</v>
      </c>
      <c r="CW34" s="210">
        <f t="shared" si="25"/>
        <v>22195.650316456573</v>
      </c>
      <c r="CX34" s="210">
        <f t="shared" si="25"/>
        <v>19082.032035590921</v>
      </c>
      <c r="CY34" s="210">
        <f t="shared" si="25"/>
        <v>15968.41375472527</v>
      </c>
      <c r="CZ34" s="210">
        <f t="shared" si="25"/>
        <v>12854.79547385962</v>
      </c>
      <c r="DA34" s="210">
        <f t="shared" si="25"/>
        <v>11297.986333426794</v>
      </c>
    </row>
    <row r="35" spans="1:105">
      <c r="A35" s="201" t="str">
        <f>Income!A83</f>
        <v>Food transfer - official</v>
      </c>
      <c r="B35" s="203">
        <f>Income!B83</f>
        <v>0</v>
      </c>
      <c r="C35" s="203">
        <f>Income!C83</f>
        <v>1653.3362170379899</v>
      </c>
      <c r="D35" s="203">
        <f>Income!D83</f>
        <v>1653.3362170379896</v>
      </c>
      <c r="E35" s="203">
        <f>Income!E83</f>
        <v>0</v>
      </c>
      <c r="F35" s="210">
        <f t="shared" si="16"/>
        <v>0</v>
      </c>
      <c r="G35" s="210">
        <f t="shared" si="16"/>
        <v>37.575823114499769</v>
      </c>
      <c r="H35" s="210">
        <f t="shared" si="16"/>
        <v>75.151646228999539</v>
      </c>
      <c r="I35" s="210">
        <f t="shared" si="16"/>
        <v>112.72746934349931</v>
      </c>
      <c r="J35" s="210">
        <f t="shared" si="16"/>
        <v>150.30329245799908</v>
      </c>
      <c r="K35" s="210">
        <f t="shared" si="16"/>
        <v>187.87911557249888</v>
      </c>
      <c r="L35" s="210">
        <f t="shared" si="16"/>
        <v>225.45493868699862</v>
      </c>
      <c r="M35" s="210">
        <f t="shared" si="16"/>
        <v>263.03076180149839</v>
      </c>
      <c r="N35" s="210">
        <f t="shared" si="16"/>
        <v>300.60658491599816</v>
      </c>
      <c r="O35" s="210">
        <f t="shared" si="16"/>
        <v>338.18240803049792</v>
      </c>
      <c r="P35" s="210">
        <f t="shared" si="17"/>
        <v>375.75823114499775</v>
      </c>
      <c r="Q35" s="210">
        <f t="shared" si="17"/>
        <v>413.33405425949746</v>
      </c>
      <c r="R35" s="210">
        <f t="shared" si="17"/>
        <v>450.90987737399723</v>
      </c>
      <c r="S35" s="210">
        <f t="shared" si="17"/>
        <v>488.485700488497</v>
      </c>
      <c r="T35" s="210">
        <f t="shared" si="17"/>
        <v>526.06152360299677</v>
      </c>
      <c r="U35" s="210">
        <f t="shared" si="17"/>
        <v>563.63734671749648</v>
      </c>
      <c r="V35" s="210">
        <f t="shared" si="17"/>
        <v>601.21316983199631</v>
      </c>
      <c r="W35" s="210">
        <f t="shared" si="17"/>
        <v>638.78899294649614</v>
      </c>
      <c r="X35" s="210">
        <f t="shared" si="17"/>
        <v>676.36481606099585</v>
      </c>
      <c r="Y35" s="210">
        <f t="shared" si="17"/>
        <v>713.94063917549568</v>
      </c>
      <c r="Z35" s="210">
        <f t="shared" si="18"/>
        <v>751.5164622899955</v>
      </c>
      <c r="AA35" s="210">
        <f t="shared" si="18"/>
        <v>789.0922854044951</v>
      </c>
      <c r="AB35" s="210">
        <f t="shared" si="18"/>
        <v>826.66810851899493</v>
      </c>
      <c r="AC35" s="210">
        <f t="shared" si="18"/>
        <v>864.24393163349475</v>
      </c>
      <c r="AD35" s="210">
        <f t="shared" si="18"/>
        <v>901.81975474799447</v>
      </c>
      <c r="AE35" s="210">
        <f t="shared" si="18"/>
        <v>939.39557786249429</v>
      </c>
      <c r="AF35" s="210">
        <f t="shared" si="18"/>
        <v>976.971400976994</v>
      </c>
      <c r="AG35" s="210">
        <f t="shared" si="18"/>
        <v>1014.5472240914937</v>
      </c>
      <c r="AH35" s="210">
        <f t="shared" si="18"/>
        <v>1052.1230472059935</v>
      </c>
      <c r="AI35" s="210">
        <f t="shared" si="18"/>
        <v>1089.6988703204934</v>
      </c>
      <c r="AJ35" s="210">
        <f t="shared" si="19"/>
        <v>1127.274693434993</v>
      </c>
      <c r="AK35" s="210">
        <f t="shared" si="19"/>
        <v>1164.8505165494928</v>
      </c>
      <c r="AL35" s="210">
        <f t="shared" si="19"/>
        <v>1202.4263396639926</v>
      </c>
      <c r="AM35" s="210">
        <f t="shared" si="19"/>
        <v>1240.0021627784924</v>
      </c>
      <c r="AN35" s="210">
        <f t="shared" si="19"/>
        <v>1277.5779858929923</v>
      </c>
      <c r="AO35" s="210">
        <f t="shared" si="19"/>
        <v>1315.1538090074919</v>
      </c>
      <c r="AP35" s="210">
        <f t="shared" si="19"/>
        <v>1352.7296321219917</v>
      </c>
      <c r="AQ35" s="210">
        <f t="shared" si="19"/>
        <v>1390.3054552364915</v>
      </c>
      <c r="AR35" s="210">
        <f t="shared" si="19"/>
        <v>1427.8812783509914</v>
      </c>
      <c r="AS35" s="210">
        <f t="shared" si="19"/>
        <v>1465.457101465491</v>
      </c>
      <c r="AT35" s="210">
        <f t="shared" si="20"/>
        <v>1503.032924579991</v>
      </c>
      <c r="AU35" s="210">
        <f t="shared" si="20"/>
        <v>1540.6087476944906</v>
      </c>
      <c r="AV35" s="210">
        <f t="shared" si="20"/>
        <v>1578.1845708089902</v>
      </c>
      <c r="AW35" s="210">
        <f t="shared" si="20"/>
        <v>1615.7603939234903</v>
      </c>
      <c r="AX35" s="210">
        <f t="shared" si="20"/>
        <v>1653.3362170379899</v>
      </c>
      <c r="AY35" s="210">
        <f t="shared" si="20"/>
        <v>1653.3362170379899</v>
      </c>
      <c r="AZ35" s="210">
        <f t="shared" si="20"/>
        <v>1653.3362170379899</v>
      </c>
      <c r="BA35" s="210">
        <f t="shared" si="20"/>
        <v>1653.3362170379899</v>
      </c>
      <c r="BB35" s="210">
        <f t="shared" si="20"/>
        <v>1653.3362170379899</v>
      </c>
      <c r="BC35" s="210">
        <f t="shared" si="20"/>
        <v>1653.3362170379899</v>
      </c>
      <c r="BD35" s="210">
        <f t="shared" si="21"/>
        <v>1653.3362170379899</v>
      </c>
      <c r="BE35" s="210">
        <f t="shared" si="21"/>
        <v>1653.3362170379899</v>
      </c>
      <c r="BF35" s="210">
        <f t="shared" si="21"/>
        <v>1653.3362170379899</v>
      </c>
      <c r="BG35" s="210">
        <f t="shared" si="21"/>
        <v>1653.3362170379899</v>
      </c>
      <c r="BH35" s="210">
        <f t="shared" si="21"/>
        <v>1653.3362170379899</v>
      </c>
      <c r="BI35" s="210">
        <f t="shared" si="21"/>
        <v>1653.3362170379899</v>
      </c>
      <c r="BJ35" s="210">
        <f t="shared" si="21"/>
        <v>1653.3362170379899</v>
      </c>
      <c r="BK35" s="210">
        <f t="shared" si="21"/>
        <v>1653.3362170379899</v>
      </c>
      <c r="BL35" s="210">
        <f t="shared" si="21"/>
        <v>1653.3362170379899</v>
      </c>
      <c r="BM35" s="210">
        <f t="shared" si="21"/>
        <v>1653.3362170379899</v>
      </c>
      <c r="BN35" s="210">
        <f t="shared" si="22"/>
        <v>1653.3362170379899</v>
      </c>
      <c r="BO35" s="210">
        <f t="shared" si="22"/>
        <v>1653.3362170379899</v>
      </c>
      <c r="BP35" s="210">
        <f t="shared" si="22"/>
        <v>1653.3362170379899</v>
      </c>
      <c r="BQ35" s="210">
        <f t="shared" si="22"/>
        <v>1653.3362170379899</v>
      </c>
      <c r="BR35" s="210">
        <f t="shared" si="22"/>
        <v>1653.3362170379899</v>
      </c>
      <c r="BS35" s="210">
        <f t="shared" si="22"/>
        <v>1653.3362170379899</v>
      </c>
      <c r="BT35" s="210">
        <f t="shared" si="22"/>
        <v>1653.3362170379899</v>
      </c>
      <c r="BU35" s="210">
        <f t="shared" si="22"/>
        <v>1653.3362170379899</v>
      </c>
      <c r="BV35" s="210">
        <f t="shared" si="22"/>
        <v>1653.3362170379899</v>
      </c>
      <c r="BW35" s="210">
        <f t="shared" si="22"/>
        <v>1653.3362170379896</v>
      </c>
      <c r="BX35" s="210">
        <f t="shared" si="23"/>
        <v>1653.3362170379896</v>
      </c>
      <c r="BY35" s="210">
        <f t="shared" si="23"/>
        <v>1653.3362170379896</v>
      </c>
      <c r="BZ35" s="210">
        <f t="shared" si="23"/>
        <v>1653.3362170379896</v>
      </c>
      <c r="CA35" s="210">
        <f t="shared" si="23"/>
        <v>1653.3362170379896</v>
      </c>
      <c r="CB35" s="210">
        <f t="shared" si="23"/>
        <v>1653.3362170379896</v>
      </c>
      <c r="CC35" s="210">
        <f t="shared" si="23"/>
        <v>1653.3362170379896</v>
      </c>
      <c r="CD35" s="210">
        <f t="shared" si="23"/>
        <v>1653.3362170379896</v>
      </c>
      <c r="CE35" s="210">
        <f t="shared" si="23"/>
        <v>1653.3362170379896</v>
      </c>
      <c r="CF35" s="210">
        <f t="shared" si="23"/>
        <v>1653.3362170379896</v>
      </c>
      <c r="CG35" s="210">
        <f t="shared" si="23"/>
        <v>1653.3362170379896</v>
      </c>
      <c r="CH35" s="210">
        <f t="shared" si="24"/>
        <v>1653.3362170379896</v>
      </c>
      <c r="CI35" s="210">
        <f t="shared" si="24"/>
        <v>1653.3362170379896</v>
      </c>
      <c r="CJ35" s="210">
        <f t="shared" si="24"/>
        <v>1653.3362170379896</v>
      </c>
      <c r="CK35" s="210">
        <f t="shared" si="24"/>
        <v>1653.3362170379896</v>
      </c>
      <c r="CL35" s="210">
        <f t="shared" si="24"/>
        <v>1653.3362170379896</v>
      </c>
      <c r="CM35" s="210">
        <f t="shared" si="24"/>
        <v>1653.3362170379896</v>
      </c>
      <c r="CN35" s="210">
        <f t="shared" si="24"/>
        <v>1653.3362170379896</v>
      </c>
      <c r="CO35" s="210">
        <f t="shared" si="24"/>
        <v>1653.3362170379896</v>
      </c>
      <c r="CP35" s="210">
        <f t="shared" si="24"/>
        <v>1653.3362170379896</v>
      </c>
      <c r="CQ35" s="210">
        <f t="shared" si="24"/>
        <v>1653.3362170379896</v>
      </c>
      <c r="CR35" s="210">
        <f t="shared" si="25"/>
        <v>1653.3362170379896</v>
      </c>
      <c r="CS35" s="210">
        <f t="shared" si="25"/>
        <v>1653.3362170379896</v>
      </c>
      <c r="CT35" s="210">
        <f t="shared" si="25"/>
        <v>1653.3362170379896</v>
      </c>
      <c r="CU35" s="210">
        <f t="shared" si="25"/>
        <v>1515.5581989514906</v>
      </c>
      <c r="CV35" s="210">
        <f t="shared" si="25"/>
        <v>1240.0021627784922</v>
      </c>
      <c r="CW35" s="210">
        <f t="shared" si="25"/>
        <v>964.44612660549399</v>
      </c>
      <c r="CX35" s="210">
        <f t="shared" si="25"/>
        <v>688.89009043249564</v>
      </c>
      <c r="CY35" s="210">
        <f t="shared" si="25"/>
        <v>413.33405425949741</v>
      </c>
      <c r="CZ35" s="210">
        <f t="shared" si="25"/>
        <v>137.77801808649929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0</v>
      </c>
      <c r="D36" s="203">
        <f>Income!D85</f>
        <v>10675.262677253662</v>
      </c>
      <c r="E36" s="203">
        <f>Income!E85</f>
        <v>0</v>
      </c>
      <c r="F36" s="210">
        <f t="shared" si="16"/>
        <v>0</v>
      </c>
      <c r="G36" s="210">
        <f t="shared" si="16"/>
        <v>0</v>
      </c>
      <c r="H36" s="210">
        <f t="shared" si="16"/>
        <v>0</v>
      </c>
      <c r="I36" s="210">
        <f t="shared" si="16"/>
        <v>0</v>
      </c>
      <c r="J36" s="210">
        <f t="shared" si="16"/>
        <v>0</v>
      </c>
      <c r="K36" s="210">
        <f t="shared" si="16"/>
        <v>0</v>
      </c>
      <c r="L36" s="210">
        <f t="shared" si="16"/>
        <v>0</v>
      </c>
      <c r="M36" s="210">
        <f t="shared" si="16"/>
        <v>0</v>
      </c>
      <c r="N36" s="210">
        <f t="shared" si="16"/>
        <v>0</v>
      </c>
      <c r="O36" s="210">
        <f t="shared" si="16"/>
        <v>0</v>
      </c>
      <c r="P36" s="210">
        <f t="shared" si="16"/>
        <v>0</v>
      </c>
      <c r="Q36" s="210">
        <f t="shared" si="16"/>
        <v>0</v>
      </c>
      <c r="R36" s="210">
        <f t="shared" si="16"/>
        <v>0</v>
      </c>
      <c r="S36" s="210">
        <f t="shared" si="16"/>
        <v>0</v>
      </c>
      <c r="T36" s="210">
        <f t="shared" si="16"/>
        <v>0</v>
      </c>
      <c r="U36" s="210">
        <f t="shared" si="16"/>
        <v>0</v>
      </c>
      <c r="V36" s="210">
        <f t="shared" si="17"/>
        <v>0</v>
      </c>
      <c r="W36" s="210">
        <f t="shared" si="17"/>
        <v>0</v>
      </c>
      <c r="X36" s="210">
        <f t="shared" si="17"/>
        <v>0</v>
      </c>
      <c r="Y36" s="210">
        <f t="shared" si="17"/>
        <v>0</v>
      </c>
      <c r="Z36" s="210">
        <f t="shared" si="17"/>
        <v>0</v>
      </c>
      <c r="AA36" s="210">
        <f t="shared" si="17"/>
        <v>0</v>
      </c>
      <c r="AB36" s="210">
        <f t="shared" si="17"/>
        <v>0</v>
      </c>
      <c r="AC36" s="210">
        <f t="shared" si="17"/>
        <v>0</v>
      </c>
      <c r="AD36" s="210">
        <f t="shared" si="17"/>
        <v>0</v>
      </c>
      <c r="AE36" s="210">
        <f t="shared" si="17"/>
        <v>0</v>
      </c>
      <c r="AF36" s="210">
        <f t="shared" si="18"/>
        <v>0</v>
      </c>
      <c r="AG36" s="210">
        <f t="shared" si="18"/>
        <v>0</v>
      </c>
      <c r="AH36" s="210">
        <f t="shared" si="18"/>
        <v>0</v>
      </c>
      <c r="AI36" s="210">
        <f t="shared" si="18"/>
        <v>0</v>
      </c>
      <c r="AJ36" s="210">
        <f t="shared" si="18"/>
        <v>0</v>
      </c>
      <c r="AK36" s="210">
        <f t="shared" si="18"/>
        <v>0</v>
      </c>
      <c r="AL36" s="210">
        <f t="shared" si="18"/>
        <v>0</v>
      </c>
      <c r="AM36" s="210">
        <f t="shared" si="18"/>
        <v>0</v>
      </c>
      <c r="AN36" s="210">
        <f t="shared" si="18"/>
        <v>0</v>
      </c>
      <c r="AO36" s="210">
        <f t="shared" si="18"/>
        <v>0</v>
      </c>
      <c r="AP36" s="210">
        <f t="shared" si="19"/>
        <v>0</v>
      </c>
      <c r="AQ36" s="210">
        <f t="shared" si="19"/>
        <v>0</v>
      </c>
      <c r="AR36" s="210">
        <f t="shared" si="19"/>
        <v>0</v>
      </c>
      <c r="AS36" s="210">
        <f t="shared" si="19"/>
        <v>0</v>
      </c>
      <c r="AT36" s="210">
        <f t="shared" si="19"/>
        <v>0</v>
      </c>
      <c r="AU36" s="210">
        <f t="shared" si="19"/>
        <v>0</v>
      </c>
      <c r="AV36" s="210">
        <f t="shared" si="19"/>
        <v>0</v>
      </c>
      <c r="AW36" s="210">
        <f t="shared" si="19"/>
        <v>0</v>
      </c>
      <c r="AX36" s="210">
        <f t="shared" si="19"/>
        <v>0</v>
      </c>
      <c r="AY36" s="210">
        <f t="shared" si="19"/>
        <v>220.10850880935385</v>
      </c>
      <c r="AZ36" s="210">
        <f t="shared" si="20"/>
        <v>440.2170176187077</v>
      </c>
      <c r="BA36" s="210">
        <f t="shared" si="20"/>
        <v>660.32552642806161</v>
      </c>
      <c r="BB36" s="210">
        <f t="shared" si="20"/>
        <v>880.4340352374154</v>
      </c>
      <c r="BC36" s="210">
        <f t="shared" si="20"/>
        <v>1100.5425440467693</v>
      </c>
      <c r="BD36" s="210">
        <f t="shared" si="20"/>
        <v>1320.6510528561232</v>
      </c>
      <c r="BE36" s="210">
        <f t="shared" si="20"/>
        <v>1540.7595616654771</v>
      </c>
      <c r="BF36" s="210">
        <f t="shared" si="20"/>
        <v>1760.8680704748308</v>
      </c>
      <c r="BG36" s="210">
        <f t="shared" si="20"/>
        <v>1980.9765792841847</v>
      </c>
      <c r="BH36" s="210">
        <f t="shared" si="20"/>
        <v>2201.0850880935386</v>
      </c>
      <c r="BI36" s="210">
        <f t="shared" si="20"/>
        <v>2421.1935969028923</v>
      </c>
      <c r="BJ36" s="210">
        <f t="shared" si="21"/>
        <v>2641.3021057122464</v>
      </c>
      <c r="BK36" s="210">
        <f t="shared" si="21"/>
        <v>2861.4106145216001</v>
      </c>
      <c r="BL36" s="210">
        <f t="shared" si="21"/>
        <v>3081.5191233309542</v>
      </c>
      <c r="BM36" s="210">
        <f t="shared" si="21"/>
        <v>3301.6276321403079</v>
      </c>
      <c r="BN36" s="210">
        <f t="shared" si="21"/>
        <v>3521.7361409496616</v>
      </c>
      <c r="BO36" s="210">
        <f t="shared" si="21"/>
        <v>3741.8446497590157</v>
      </c>
      <c r="BP36" s="210">
        <f t="shared" si="21"/>
        <v>3961.9531585683694</v>
      </c>
      <c r="BQ36" s="210">
        <f t="shared" si="21"/>
        <v>4182.0616673777231</v>
      </c>
      <c r="BR36" s="210">
        <f t="shared" si="21"/>
        <v>4402.1701761870772</v>
      </c>
      <c r="BS36" s="210">
        <f t="shared" si="21"/>
        <v>4622.2786849964314</v>
      </c>
      <c r="BT36" s="210">
        <f t="shared" si="22"/>
        <v>4842.3871938057846</v>
      </c>
      <c r="BU36" s="210">
        <f t="shared" si="22"/>
        <v>5062.4957026151387</v>
      </c>
      <c r="BV36" s="210">
        <f t="shared" si="22"/>
        <v>5282.6042114244929</v>
      </c>
      <c r="BW36" s="210">
        <f t="shared" si="22"/>
        <v>5502.7127202338461</v>
      </c>
      <c r="BX36" s="210">
        <f t="shared" si="22"/>
        <v>5722.8212290432002</v>
      </c>
      <c r="BY36" s="210">
        <f t="shared" si="22"/>
        <v>5942.9297378525534</v>
      </c>
      <c r="BZ36" s="210">
        <f t="shared" si="22"/>
        <v>6163.0382466619085</v>
      </c>
      <c r="CA36" s="210">
        <f t="shared" si="22"/>
        <v>6383.1467554712617</v>
      </c>
      <c r="CB36" s="210">
        <f t="shared" si="22"/>
        <v>6603.2552642806158</v>
      </c>
      <c r="CC36" s="210">
        <f t="shared" si="22"/>
        <v>6823.3637730899691</v>
      </c>
      <c r="CD36" s="210">
        <f t="shared" si="23"/>
        <v>7043.4722818993232</v>
      </c>
      <c r="CE36" s="210">
        <f t="shared" si="23"/>
        <v>7263.5807907086783</v>
      </c>
      <c r="CF36" s="210">
        <f t="shared" si="23"/>
        <v>7483.6892995180315</v>
      </c>
      <c r="CG36" s="210">
        <f t="shared" si="23"/>
        <v>7703.7978083273856</v>
      </c>
      <c r="CH36" s="210">
        <f t="shared" si="23"/>
        <v>7923.9063171367388</v>
      </c>
      <c r="CI36" s="210">
        <f t="shared" si="23"/>
        <v>8144.014825946093</v>
      </c>
      <c r="CJ36" s="210">
        <f t="shared" si="23"/>
        <v>8364.1233347554462</v>
      </c>
      <c r="CK36" s="210">
        <f t="shared" si="23"/>
        <v>8584.2318435648012</v>
      </c>
      <c r="CL36" s="210">
        <f t="shared" si="23"/>
        <v>8804.3403523741545</v>
      </c>
      <c r="CM36" s="210">
        <f t="shared" si="23"/>
        <v>9024.4488611835095</v>
      </c>
      <c r="CN36" s="210">
        <f t="shared" si="24"/>
        <v>9244.5573699928627</v>
      </c>
      <c r="CO36" s="210">
        <f t="shared" si="24"/>
        <v>9464.665878802216</v>
      </c>
      <c r="CP36" s="210">
        <f t="shared" si="24"/>
        <v>9684.7743876115692</v>
      </c>
      <c r="CQ36" s="210">
        <f t="shared" si="24"/>
        <v>9904.8828964209242</v>
      </c>
      <c r="CR36" s="210">
        <f t="shared" si="24"/>
        <v>10124.991405230277</v>
      </c>
      <c r="CS36" s="210">
        <f t="shared" si="24"/>
        <v>10345.099914039631</v>
      </c>
      <c r="CT36" s="210">
        <f t="shared" si="24"/>
        <v>10565.208422848986</v>
      </c>
      <c r="CU36" s="210">
        <f t="shared" si="24"/>
        <v>9785.65745414919</v>
      </c>
      <c r="CV36" s="210">
        <f t="shared" si="24"/>
        <v>8006.4470079402472</v>
      </c>
      <c r="CW36" s="210">
        <f t="shared" si="24"/>
        <v>6227.2365617313035</v>
      </c>
      <c r="CX36" s="210">
        <f t="shared" si="25"/>
        <v>4448.0261155223589</v>
      </c>
      <c r="CY36" s="210">
        <f t="shared" si="25"/>
        <v>2668.815669313416</v>
      </c>
      <c r="CZ36" s="210">
        <f t="shared" si="25"/>
        <v>889.60522310447232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0</v>
      </c>
      <c r="C38" s="203">
        <f>Income!C88</f>
        <v>33214.771590467557</v>
      </c>
      <c r="D38" s="203">
        <f>Income!D88</f>
        <v>58713.500937960067</v>
      </c>
      <c r="E38" s="203">
        <f>Income!E88</f>
        <v>197479.08434162967</v>
      </c>
      <c r="F38" s="204">
        <f t="shared" ref="F38:AK38" si="26">SUM(F25:F37)</f>
        <v>0</v>
      </c>
      <c r="G38" s="204">
        <f t="shared" si="26"/>
        <v>754.88117251062636</v>
      </c>
      <c r="H38" s="204">
        <f t="shared" si="26"/>
        <v>1509.7623450212527</v>
      </c>
      <c r="I38" s="204">
        <f t="shared" si="26"/>
        <v>2264.6435175318788</v>
      </c>
      <c r="J38" s="204">
        <f t="shared" si="26"/>
        <v>3019.5246900425054</v>
      </c>
      <c r="K38" s="204">
        <f t="shared" si="26"/>
        <v>3774.4058625531311</v>
      </c>
      <c r="L38" s="204">
        <f t="shared" si="26"/>
        <v>4529.2870350637577</v>
      </c>
      <c r="M38" s="204">
        <f t="shared" si="26"/>
        <v>5284.1682075743838</v>
      </c>
      <c r="N38" s="204">
        <f t="shared" si="26"/>
        <v>6039.0493800850109</v>
      </c>
      <c r="O38" s="204">
        <f t="shared" si="26"/>
        <v>6793.930552595637</v>
      </c>
      <c r="P38" s="204">
        <f t="shared" si="26"/>
        <v>7548.8117251062622</v>
      </c>
      <c r="Q38" s="204">
        <f t="shared" si="26"/>
        <v>8303.6928976168892</v>
      </c>
      <c r="R38" s="204">
        <f t="shared" si="26"/>
        <v>9058.5740701275154</v>
      </c>
      <c r="S38" s="204">
        <f t="shared" si="26"/>
        <v>9813.4552426381415</v>
      </c>
      <c r="T38" s="204">
        <f t="shared" si="26"/>
        <v>10568.336415148768</v>
      </c>
      <c r="U38" s="204">
        <f t="shared" si="26"/>
        <v>11323.217587659394</v>
      </c>
      <c r="V38" s="204">
        <f t="shared" si="26"/>
        <v>12078.098760170022</v>
      </c>
      <c r="W38" s="204">
        <f t="shared" si="26"/>
        <v>12832.979932680646</v>
      </c>
      <c r="X38" s="204">
        <f t="shared" si="26"/>
        <v>13587.861105191274</v>
      </c>
      <c r="Y38" s="204">
        <f t="shared" si="26"/>
        <v>14342.742277701898</v>
      </c>
      <c r="Z38" s="204">
        <f t="shared" si="26"/>
        <v>15097.623450212524</v>
      </c>
      <c r="AA38" s="204">
        <f t="shared" si="26"/>
        <v>15852.504622723154</v>
      </c>
      <c r="AB38" s="204">
        <f t="shared" si="26"/>
        <v>16607.385795233778</v>
      </c>
      <c r="AC38" s="204">
        <f t="shared" si="26"/>
        <v>17362.266967744403</v>
      </c>
      <c r="AD38" s="204">
        <f t="shared" si="26"/>
        <v>18117.148140255031</v>
      </c>
      <c r="AE38" s="204">
        <f t="shared" si="26"/>
        <v>18872.029312765659</v>
      </c>
      <c r="AF38" s="204">
        <f t="shared" si="26"/>
        <v>19626.910485276283</v>
      </c>
      <c r="AG38" s="204">
        <f t="shared" si="26"/>
        <v>20381.791657786911</v>
      </c>
      <c r="AH38" s="204">
        <f t="shared" si="26"/>
        <v>21136.672830297535</v>
      </c>
      <c r="AI38" s="204">
        <f t="shared" si="26"/>
        <v>21891.55400280816</v>
      </c>
      <c r="AJ38" s="204">
        <f t="shared" si="26"/>
        <v>22646.435175318788</v>
      </c>
      <c r="AK38" s="204">
        <f t="shared" si="26"/>
        <v>23401.316347829415</v>
      </c>
      <c r="AL38" s="204">
        <f t="shared" ref="AL38:BQ38" si="27">SUM(AL25:AL37)</f>
        <v>24156.197520340043</v>
      </c>
      <c r="AM38" s="204">
        <f t="shared" si="27"/>
        <v>24911.078692850668</v>
      </c>
      <c r="AN38" s="204">
        <f t="shared" si="27"/>
        <v>25665.959865361292</v>
      </c>
      <c r="AO38" s="204">
        <f t="shared" si="27"/>
        <v>26420.84103787192</v>
      </c>
      <c r="AP38" s="204">
        <f t="shared" si="27"/>
        <v>27175.722210382548</v>
      </c>
      <c r="AQ38" s="204">
        <f t="shared" si="27"/>
        <v>27930.603382893172</v>
      </c>
      <c r="AR38" s="204">
        <f t="shared" si="27"/>
        <v>28685.484555403797</v>
      </c>
      <c r="AS38" s="204">
        <f t="shared" si="27"/>
        <v>29440.365727914428</v>
      </c>
      <c r="AT38" s="204">
        <f t="shared" si="27"/>
        <v>30195.246900425049</v>
      </c>
      <c r="AU38" s="204">
        <f t="shared" si="27"/>
        <v>30950.12807293568</v>
      </c>
      <c r="AV38" s="204">
        <f t="shared" si="27"/>
        <v>31705.009245446308</v>
      </c>
      <c r="AW38" s="204">
        <f t="shared" si="27"/>
        <v>32459.890417956933</v>
      </c>
      <c r="AX38" s="204">
        <f t="shared" si="27"/>
        <v>33214.771590467557</v>
      </c>
      <c r="AY38" s="204">
        <f t="shared" si="27"/>
        <v>33740.518587323073</v>
      </c>
      <c r="AZ38" s="204">
        <f t="shared" si="27"/>
        <v>34266.265584178589</v>
      </c>
      <c r="BA38" s="204">
        <f t="shared" si="27"/>
        <v>34792.012581034105</v>
      </c>
      <c r="BB38" s="204">
        <f t="shared" si="27"/>
        <v>35317.759577889621</v>
      </c>
      <c r="BC38" s="204">
        <f t="shared" si="27"/>
        <v>35843.506574745137</v>
      </c>
      <c r="BD38" s="204">
        <f t="shared" si="27"/>
        <v>36369.253571600661</v>
      </c>
      <c r="BE38" s="204">
        <f t="shared" si="27"/>
        <v>36895.000568456169</v>
      </c>
      <c r="BF38" s="204">
        <f t="shared" si="27"/>
        <v>37420.747565311685</v>
      </c>
      <c r="BG38" s="204">
        <f t="shared" si="27"/>
        <v>37946.494562167201</v>
      </c>
      <c r="BH38" s="204">
        <f t="shared" si="27"/>
        <v>38472.241559022717</v>
      </c>
      <c r="BI38" s="204">
        <f t="shared" si="27"/>
        <v>38997.988555878233</v>
      </c>
      <c r="BJ38" s="204">
        <f t="shared" si="27"/>
        <v>39523.73555273375</v>
      </c>
      <c r="BK38" s="204">
        <f t="shared" si="27"/>
        <v>40049.482549589266</v>
      </c>
      <c r="BL38" s="204">
        <f t="shared" si="27"/>
        <v>40575.229546444782</v>
      </c>
      <c r="BM38" s="204">
        <f t="shared" si="27"/>
        <v>41100.97654330029</v>
      </c>
      <c r="BN38" s="204">
        <f t="shared" si="27"/>
        <v>41626.723540155806</v>
      </c>
      <c r="BO38" s="204">
        <f t="shared" si="27"/>
        <v>42152.470537011322</v>
      </c>
      <c r="BP38" s="204">
        <f t="shared" si="27"/>
        <v>42678.217533866846</v>
      </c>
      <c r="BQ38" s="204">
        <f t="shared" si="27"/>
        <v>43203.964530722362</v>
      </c>
      <c r="BR38" s="204">
        <f t="shared" ref="BR38:CW38" si="28">SUM(BR25:BR37)</f>
        <v>43729.711527577878</v>
      </c>
      <c r="BS38" s="204">
        <f t="shared" si="28"/>
        <v>44255.458524433394</v>
      </c>
      <c r="BT38" s="204">
        <f t="shared" si="28"/>
        <v>44781.205521288903</v>
      </c>
      <c r="BU38" s="204">
        <f t="shared" si="28"/>
        <v>45306.952518144419</v>
      </c>
      <c r="BV38" s="204">
        <f t="shared" si="28"/>
        <v>45832.699514999935</v>
      </c>
      <c r="BW38" s="204">
        <f t="shared" si="28"/>
        <v>46358.446511855451</v>
      </c>
      <c r="BX38" s="204">
        <f t="shared" si="28"/>
        <v>46884.193508710967</v>
      </c>
      <c r="BY38" s="204">
        <f t="shared" si="28"/>
        <v>47409.940505566476</v>
      </c>
      <c r="BZ38" s="204">
        <f t="shared" si="28"/>
        <v>47935.687502421992</v>
      </c>
      <c r="CA38" s="204">
        <f t="shared" si="28"/>
        <v>48461.434499277515</v>
      </c>
      <c r="CB38" s="204">
        <f t="shared" si="28"/>
        <v>48987.181496133031</v>
      </c>
      <c r="CC38" s="204">
        <f t="shared" si="28"/>
        <v>49512.928492988547</v>
      </c>
      <c r="CD38" s="204">
        <f t="shared" si="28"/>
        <v>50038.675489844056</v>
      </c>
      <c r="CE38" s="204">
        <f t="shared" si="28"/>
        <v>50564.422486699579</v>
      </c>
      <c r="CF38" s="204">
        <f t="shared" si="28"/>
        <v>51090.169483555088</v>
      </c>
      <c r="CG38" s="204">
        <f t="shared" si="28"/>
        <v>51615.916480410611</v>
      </c>
      <c r="CH38" s="204">
        <f t="shared" si="28"/>
        <v>52141.66347726612</v>
      </c>
      <c r="CI38" s="204">
        <f t="shared" si="28"/>
        <v>52667.410474121636</v>
      </c>
      <c r="CJ38" s="204">
        <f t="shared" si="28"/>
        <v>53193.157470977152</v>
      </c>
      <c r="CK38" s="204">
        <f t="shared" si="28"/>
        <v>53718.904467832675</v>
      </c>
      <c r="CL38" s="204">
        <f t="shared" si="28"/>
        <v>54244.651464688184</v>
      </c>
      <c r="CM38" s="204">
        <f t="shared" si="28"/>
        <v>54770.3984615437</v>
      </c>
      <c r="CN38" s="204">
        <f t="shared" si="28"/>
        <v>55296.145458399224</v>
      </c>
      <c r="CO38" s="204">
        <f t="shared" si="28"/>
        <v>55821.892455254732</v>
      </c>
      <c r="CP38" s="204">
        <f t="shared" si="28"/>
        <v>56347.639452110248</v>
      </c>
      <c r="CQ38" s="204">
        <f t="shared" si="28"/>
        <v>56873.386448965764</v>
      </c>
      <c r="CR38" s="204">
        <f t="shared" si="28"/>
        <v>57399.13344582128</v>
      </c>
      <c r="CS38" s="204">
        <f t="shared" si="28"/>
        <v>57924.880442676797</v>
      </c>
      <c r="CT38" s="204">
        <f t="shared" si="28"/>
        <v>58450.627439532313</v>
      </c>
      <c r="CU38" s="204">
        <f t="shared" si="28"/>
        <v>70277.299554932528</v>
      </c>
      <c r="CV38" s="204">
        <f t="shared" si="28"/>
        <v>93404.896788877479</v>
      </c>
      <c r="CW38" s="204">
        <f t="shared" si="28"/>
        <v>116532.4940228224</v>
      </c>
      <c r="CX38" s="204">
        <f>SUM(CX25:CX37)</f>
        <v>139660.09125676734</v>
      </c>
      <c r="CY38" s="204">
        <f>SUM(CY25:CY37)</f>
        <v>162787.68849071226</v>
      </c>
      <c r="CZ38" s="204">
        <f>SUM(CZ25:CZ37)</f>
        <v>185915.28572465721</v>
      </c>
      <c r="DA38" s="204">
        <f>SUM(DA25:DA37)</f>
        <v>197479.08434162967</v>
      </c>
    </row>
    <row r="39" spans="1:105">
      <c r="A39" s="201" t="str">
        <f>Income!A89</f>
        <v>Food Poverty line</v>
      </c>
      <c r="B39" s="203">
        <f>Income!B89</f>
        <v>15455.331897566068</v>
      </c>
      <c r="C39" s="203">
        <f>Income!C89</f>
        <v>32561.88338029632</v>
      </c>
      <c r="D39" s="203">
        <f>Income!D89</f>
        <v>32561.883380296324</v>
      </c>
      <c r="E39" s="203">
        <f>Income!E89</f>
        <v>32561.883380296331</v>
      </c>
      <c r="F39" s="204">
        <f t="shared" ref="F39:U39" si="29">IF(F$2&lt;=($B$2+$C$2+$D$2),IF(F$2&lt;=($B$2+$C$2),IF(F$2&lt;=$B$2,$B39,$C39),$D39),$E39)</f>
        <v>32561.88338029632</v>
      </c>
      <c r="G39" s="204">
        <f t="shared" si="29"/>
        <v>32561.88338029632</v>
      </c>
      <c r="H39" s="204">
        <f t="shared" si="29"/>
        <v>32561.88338029632</v>
      </c>
      <c r="I39" s="204">
        <f t="shared" si="29"/>
        <v>32561.88338029632</v>
      </c>
      <c r="J39" s="204">
        <f t="shared" si="29"/>
        <v>32561.88338029632</v>
      </c>
      <c r="K39" s="204">
        <f t="shared" si="29"/>
        <v>32561.88338029632</v>
      </c>
      <c r="L39" s="204">
        <f t="shared" si="29"/>
        <v>32561.88338029632</v>
      </c>
      <c r="M39" s="204">
        <f t="shared" si="29"/>
        <v>32561.88338029632</v>
      </c>
      <c r="N39" s="204">
        <f t="shared" si="29"/>
        <v>32561.88338029632</v>
      </c>
      <c r="O39" s="204">
        <f t="shared" si="29"/>
        <v>32561.88338029632</v>
      </c>
      <c r="P39" s="204">
        <f t="shared" si="29"/>
        <v>32561.88338029632</v>
      </c>
      <c r="Q39" s="204">
        <f t="shared" si="29"/>
        <v>32561.88338029632</v>
      </c>
      <c r="R39" s="204">
        <f t="shared" si="29"/>
        <v>32561.88338029632</v>
      </c>
      <c r="S39" s="204">
        <f t="shared" si="29"/>
        <v>32561.88338029632</v>
      </c>
      <c r="T39" s="204">
        <f t="shared" si="29"/>
        <v>32561.88338029632</v>
      </c>
      <c r="U39" s="204">
        <f t="shared" si="29"/>
        <v>32561.88338029632</v>
      </c>
      <c r="V39" s="204">
        <f t="shared" ref="V39:AK40" si="30">IF(V$2&lt;=($B$2+$C$2+$D$2),IF(V$2&lt;=($B$2+$C$2),IF(V$2&lt;=$B$2,$B39,$C39),$D39),$E39)</f>
        <v>32561.88338029632</v>
      </c>
      <c r="W39" s="204">
        <f t="shared" si="30"/>
        <v>32561.88338029632</v>
      </c>
      <c r="X39" s="204">
        <f t="shared" si="30"/>
        <v>32561.88338029632</v>
      </c>
      <c r="Y39" s="204">
        <f t="shared" si="30"/>
        <v>32561.88338029632</v>
      </c>
      <c r="Z39" s="204">
        <f t="shared" si="30"/>
        <v>32561.88338029632</v>
      </c>
      <c r="AA39" s="204">
        <f t="shared" si="30"/>
        <v>32561.88338029632</v>
      </c>
      <c r="AB39" s="204">
        <f t="shared" si="30"/>
        <v>32561.88338029632</v>
      </c>
      <c r="AC39" s="204">
        <f t="shared" si="30"/>
        <v>32561.88338029632</v>
      </c>
      <c r="AD39" s="204">
        <f t="shared" si="30"/>
        <v>32561.88338029632</v>
      </c>
      <c r="AE39" s="204">
        <f t="shared" si="30"/>
        <v>32561.88338029632</v>
      </c>
      <c r="AF39" s="204">
        <f t="shared" si="30"/>
        <v>32561.88338029632</v>
      </c>
      <c r="AG39" s="204">
        <f t="shared" si="30"/>
        <v>32561.88338029632</v>
      </c>
      <c r="AH39" s="204">
        <f t="shared" si="30"/>
        <v>32561.88338029632</v>
      </c>
      <c r="AI39" s="204">
        <f t="shared" si="30"/>
        <v>32561.88338029632</v>
      </c>
      <c r="AJ39" s="204">
        <f t="shared" si="30"/>
        <v>32561.88338029632</v>
      </c>
      <c r="AK39" s="204">
        <f t="shared" si="30"/>
        <v>32561.88338029632</v>
      </c>
      <c r="AL39" s="204">
        <f t="shared" ref="AL39:BA40" si="31">IF(AL$2&lt;=($B$2+$C$2+$D$2),IF(AL$2&lt;=($B$2+$C$2),IF(AL$2&lt;=$B$2,$B39,$C39),$D39),$E39)</f>
        <v>32561.88338029632</v>
      </c>
      <c r="AM39" s="204">
        <f t="shared" si="31"/>
        <v>32561.88338029632</v>
      </c>
      <c r="AN39" s="204">
        <f t="shared" si="31"/>
        <v>32561.88338029632</v>
      </c>
      <c r="AO39" s="204">
        <f t="shared" si="31"/>
        <v>32561.88338029632</v>
      </c>
      <c r="AP39" s="204">
        <f t="shared" si="31"/>
        <v>32561.88338029632</v>
      </c>
      <c r="AQ39" s="204">
        <f t="shared" si="31"/>
        <v>32561.88338029632</v>
      </c>
      <c r="AR39" s="204">
        <f t="shared" si="31"/>
        <v>32561.88338029632</v>
      </c>
      <c r="AS39" s="204">
        <f t="shared" si="31"/>
        <v>32561.88338029632</v>
      </c>
      <c r="AT39" s="204">
        <f t="shared" si="31"/>
        <v>32561.88338029632</v>
      </c>
      <c r="AU39" s="204">
        <f t="shared" si="31"/>
        <v>32561.88338029632</v>
      </c>
      <c r="AV39" s="204">
        <f t="shared" si="31"/>
        <v>32561.88338029632</v>
      </c>
      <c r="AW39" s="204">
        <f t="shared" si="31"/>
        <v>32561.88338029632</v>
      </c>
      <c r="AX39" s="204">
        <f t="shared" si="31"/>
        <v>32561.88338029632</v>
      </c>
      <c r="AY39" s="204">
        <f t="shared" si="31"/>
        <v>32561.88338029632</v>
      </c>
      <c r="AZ39" s="204">
        <f t="shared" si="31"/>
        <v>32561.88338029632</v>
      </c>
      <c r="BA39" s="204">
        <f t="shared" si="31"/>
        <v>32561.88338029632</v>
      </c>
      <c r="BB39" s="204">
        <f t="shared" ref="BB39:CD40" si="32">IF(BB$2&lt;=($B$2+$C$2+$D$2),IF(BB$2&lt;=($B$2+$C$2),IF(BB$2&lt;=$B$2,$B39,$C39),$D39),$E39)</f>
        <v>32561.88338029632</v>
      </c>
      <c r="BC39" s="204">
        <f t="shared" si="32"/>
        <v>32561.88338029632</v>
      </c>
      <c r="BD39" s="204">
        <f t="shared" si="32"/>
        <v>32561.88338029632</v>
      </c>
      <c r="BE39" s="204">
        <f t="shared" si="32"/>
        <v>32561.88338029632</v>
      </c>
      <c r="BF39" s="204">
        <f t="shared" si="32"/>
        <v>32561.88338029632</v>
      </c>
      <c r="BG39" s="204">
        <f t="shared" si="32"/>
        <v>32561.88338029632</v>
      </c>
      <c r="BH39" s="204">
        <f t="shared" si="32"/>
        <v>32561.88338029632</v>
      </c>
      <c r="BI39" s="204">
        <f t="shared" si="32"/>
        <v>32561.88338029632</v>
      </c>
      <c r="BJ39" s="204">
        <f t="shared" si="32"/>
        <v>32561.88338029632</v>
      </c>
      <c r="BK39" s="204">
        <f t="shared" si="32"/>
        <v>32561.88338029632</v>
      </c>
      <c r="BL39" s="204">
        <f t="shared" si="32"/>
        <v>32561.88338029632</v>
      </c>
      <c r="BM39" s="204">
        <f t="shared" si="32"/>
        <v>32561.88338029632</v>
      </c>
      <c r="BN39" s="204">
        <f t="shared" si="32"/>
        <v>32561.88338029632</v>
      </c>
      <c r="BO39" s="204">
        <f t="shared" si="32"/>
        <v>32561.88338029632</v>
      </c>
      <c r="BP39" s="204">
        <f t="shared" si="32"/>
        <v>32561.88338029632</v>
      </c>
      <c r="BQ39" s="204">
        <f t="shared" si="32"/>
        <v>32561.88338029632</v>
      </c>
      <c r="BR39" s="204">
        <f t="shared" si="32"/>
        <v>32561.88338029632</v>
      </c>
      <c r="BS39" s="204">
        <f t="shared" si="32"/>
        <v>32561.88338029632</v>
      </c>
      <c r="BT39" s="204">
        <f t="shared" si="32"/>
        <v>32561.88338029632</v>
      </c>
      <c r="BU39" s="204">
        <f t="shared" si="32"/>
        <v>32561.88338029632</v>
      </c>
      <c r="BV39" s="204">
        <f t="shared" si="32"/>
        <v>32561.88338029632</v>
      </c>
      <c r="BW39" s="204">
        <f t="shared" si="32"/>
        <v>32561.88338029632</v>
      </c>
      <c r="BX39" s="204">
        <f t="shared" si="32"/>
        <v>32561.88338029632</v>
      </c>
      <c r="BY39" s="204">
        <f t="shared" si="32"/>
        <v>32561.88338029632</v>
      </c>
      <c r="BZ39" s="204">
        <f t="shared" si="32"/>
        <v>32561.88338029632</v>
      </c>
      <c r="CA39" s="204">
        <f t="shared" si="32"/>
        <v>32561.88338029632</v>
      </c>
      <c r="CB39" s="204">
        <f t="shared" si="32"/>
        <v>32561.88338029632</v>
      </c>
      <c r="CC39" s="204">
        <f t="shared" si="32"/>
        <v>32561.88338029632</v>
      </c>
      <c r="CD39" s="204">
        <f t="shared" si="32"/>
        <v>32561.88338029632</v>
      </c>
      <c r="CE39" s="204">
        <f t="shared" ref="CE39:CR40" si="33">IF(CE$2&lt;=($B$2+$C$2+$D$2),IF(CE$2&lt;=($B$2+$C$2),IF(CE$2&lt;=$B$2,$B39,$C39),$D39),$E39)</f>
        <v>32561.88338029632</v>
      </c>
      <c r="CF39" s="204">
        <f t="shared" si="33"/>
        <v>32561.88338029632</v>
      </c>
      <c r="CG39" s="204">
        <f t="shared" si="33"/>
        <v>32561.88338029632</v>
      </c>
      <c r="CH39" s="204">
        <f t="shared" si="33"/>
        <v>32561.88338029632</v>
      </c>
      <c r="CI39" s="204">
        <f t="shared" si="33"/>
        <v>32561.88338029632</v>
      </c>
      <c r="CJ39" s="204">
        <f t="shared" si="33"/>
        <v>32561.88338029632</v>
      </c>
      <c r="CK39" s="204">
        <f t="shared" si="33"/>
        <v>32561.88338029632</v>
      </c>
      <c r="CL39" s="204">
        <f t="shared" si="33"/>
        <v>32561.88338029632</v>
      </c>
      <c r="CM39" s="204">
        <f t="shared" si="33"/>
        <v>32561.88338029632</v>
      </c>
      <c r="CN39" s="204">
        <f t="shared" si="33"/>
        <v>32561.88338029632</v>
      </c>
      <c r="CO39" s="204">
        <f t="shared" si="33"/>
        <v>32561.88338029632</v>
      </c>
      <c r="CP39" s="204">
        <f t="shared" si="33"/>
        <v>32561.883380296324</v>
      </c>
      <c r="CQ39" s="204">
        <f t="shared" si="33"/>
        <v>32561.883380296324</v>
      </c>
      <c r="CR39" s="204">
        <f t="shared" si="33"/>
        <v>32561.883380296324</v>
      </c>
      <c r="CS39" s="204">
        <f t="shared" ref="CS39:DA40" si="34">IF(CS$2&lt;=($B$2+$C$2+$D$2),IF(CS$2&lt;=($B$2+$C$2),IF(CS$2&lt;=$B$2,$B39,$C39),$D39),$E39)</f>
        <v>32561.883380296324</v>
      </c>
      <c r="CT39" s="204">
        <f t="shared" si="34"/>
        <v>32561.883380296324</v>
      </c>
      <c r="CU39" s="204">
        <f t="shared" si="34"/>
        <v>32561.883380296324</v>
      </c>
      <c r="CV39" s="204">
        <f t="shared" si="34"/>
        <v>32561.883380296324</v>
      </c>
      <c r="CW39" s="204">
        <f t="shared" si="34"/>
        <v>32561.883380296324</v>
      </c>
      <c r="CX39" s="204">
        <f t="shared" si="34"/>
        <v>32561.883380296324</v>
      </c>
      <c r="CY39" s="204">
        <f t="shared" si="34"/>
        <v>32561.883380296331</v>
      </c>
      <c r="CZ39" s="204">
        <f t="shared" si="34"/>
        <v>32561.883380296331</v>
      </c>
      <c r="DA39" s="204">
        <f t="shared" si="34"/>
        <v>32561.883380296331</v>
      </c>
    </row>
    <row r="40" spans="1:105">
      <c r="A40" s="201" t="str">
        <f>Income!A90</f>
        <v>Lower Bound Poverty line</v>
      </c>
      <c r="B40" s="203">
        <f>Income!B90</f>
        <v>15455.331897566068</v>
      </c>
      <c r="C40" s="203">
        <f>Income!C90</f>
        <v>46349.003380296323</v>
      </c>
      <c r="D40" s="203">
        <f>Income!D90</f>
        <v>46349.003380296323</v>
      </c>
      <c r="E40" s="203">
        <f>Income!E90</f>
        <v>46349.003380296323</v>
      </c>
      <c r="F40" s="204">
        <f t="shared" ref="F40:U40" si="35">IF(F$2&lt;=($B$2+$C$2+$D$2),IF(F$2&lt;=($B$2+$C$2),IF(F$2&lt;=$B$2,$B40,$C40),$D40),$E40)</f>
        <v>46349.003380296323</v>
      </c>
      <c r="G40" s="204">
        <f t="shared" si="35"/>
        <v>46349.003380296323</v>
      </c>
      <c r="H40" s="204">
        <f t="shared" si="35"/>
        <v>46349.003380296323</v>
      </c>
      <c r="I40" s="204">
        <f t="shared" si="35"/>
        <v>46349.003380296323</v>
      </c>
      <c r="J40" s="204">
        <f t="shared" si="35"/>
        <v>46349.003380296323</v>
      </c>
      <c r="K40" s="204">
        <f t="shared" si="35"/>
        <v>46349.003380296323</v>
      </c>
      <c r="L40" s="204">
        <f t="shared" si="35"/>
        <v>46349.003380296323</v>
      </c>
      <c r="M40" s="204">
        <f t="shared" si="35"/>
        <v>46349.003380296323</v>
      </c>
      <c r="N40" s="204">
        <f t="shared" si="35"/>
        <v>46349.003380296323</v>
      </c>
      <c r="O40" s="204">
        <f t="shared" si="35"/>
        <v>46349.003380296323</v>
      </c>
      <c r="P40" s="204">
        <f t="shared" si="35"/>
        <v>46349.003380296323</v>
      </c>
      <c r="Q40" s="204">
        <f t="shared" si="35"/>
        <v>46349.003380296323</v>
      </c>
      <c r="R40" s="204">
        <f t="shared" si="35"/>
        <v>46349.003380296323</v>
      </c>
      <c r="S40" s="204">
        <f t="shared" si="35"/>
        <v>46349.003380296323</v>
      </c>
      <c r="T40" s="204">
        <f t="shared" si="35"/>
        <v>46349.003380296323</v>
      </c>
      <c r="U40" s="204">
        <f t="shared" si="35"/>
        <v>46349.003380296323</v>
      </c>
      <c r="V40" s="204">
        <f t="shared" si="30"/>
        <v>46349.003380296323</v>
      </c>
      <c r="W40" s="204">
        <f t="shared" si="30"/>
        <v>46349.003380296323</v>
      </c>
      <c r="X40" s="204">
        <f t="shared" si="30"/>
        <v>46349.003380296323</v>
      </c>
      <c r="Y40" s="204">
        <f t="shared" si="30"/>
        <v>46349.003380296323</v>
      </c>
      <c r="Z40" s="204">
        <f t="shared" si="30"/>
        <v>46349.003380296323</v>
      </c>
      <c r="AA40" s="204">
        <f t="shared" si="30"/>
        <v>46349.003380296323</v>
      </c>
      <c r="AB40" s="204">
        <f t="shared" si="30"/>
        <v>46349.003380296323</v>
      </c>
      <c r="AC40" s="204">
        <f t="shared" si="30"/>
        <v>46349.003380296323</v>
      </c>
      <c r="AD40" s="204">
        <f t="shared" si="30"/>
        <v>46349.003380296323</v>
      </c>
      <c r="AE40" s="204">
        <f t="shared" si="30"/>
        <v>46349.003380296323</v>
      </c>
      <c r="AF40" s="204">
        <f t="shared" si="30"/>
        <v>46349.003380296323</v>
      </c>
      <c r="AG40" s="204">
        <f t="shared" si="30"/>
        <v>46349.003380296323</v>
      </c>
      <c r="AH40" s="204">
        <f t="shared" si="30"/>
        <v>46349.003380296323</v>
      </c>
      <c r="AI40" s="204">
        <f t="shared" si="30"/>
        <v>46349.003380296323</v>
      </c>
      <c r="AJ40" s="204">
        <f t="shared" si="30"/>
        <v>46349.003380296323</v>
      </c>
      <c r="AK40" s="204">
        <f t="shared" si="30"/>
        <v>46349.003380296323</v>
      </c>
      <c r="AL40" s="204">
        <f t="shared" si="31"/>
        <v>46349.003380296323</v>
      </c>
      <c r="AM40" s="204">
        <f t="shared" si="31"/>
        <v>46349.003380296323</v>
      </c>
      <c r="AN40" s="204">
        <f t="shared" si="31"/>
        <v>46349.003380296323</v>
      </c>
      <c r="AO40" s="204">
        <f t="shared" si="31"/>
        <v>46349.003380296323</v>
      </c>
      <c r="AP40" s="204">
        <f t="shared" si="31"/>
        <v>46349.003380296323</v>
      </c>
      <c r="AQ40" s="204">
        <f t="shared" si="31"/>
        <v>46349.003380296323</v>
      </c>
      <c r="AR40" s="204">
        <f t="shared" si="31"/>
        <v>46349.003380296323</v>
      </c>
      <c r="AS40" s="204">
        <f t="shared" si="31"/>
        <v>46349.003380296323</v>
      </c>
      <c r="AT40" s="204">
        <f t="shared" si="31"/>
        <v>46349.003380296323</v>
      </c>
      <c r="AU40" s="204">
        <f t="shared" si="31"/>
        <v>46349.003380296323</v>
      </c>
      <c r="AV40" s="204">
        <f t="shared" si="31"/>
        <v>46349.003380296323</v>
      </c>
      <c r="AW40" s="204">
        <f t="shared" si="31"/>
        <v>46349.003380296323</v>
      </c>
      <c r="AX40" s="204">
        <f t="shared" si="31"/>
        <v>46349.003380296323</v>
      </c>
      <c r="AY40" s="204">
        <f t="shared" si="31"/>
        <v>46349.003380296323</v>
      </c>
      <c r="AZ40" s="204">
        <f t="shared" si="31"/>
        <v>46349.003380296323</v>
      </c>
      <c r="BA40" s="204">
        <f t="shared" si="31"/>
        <v>46349.003380296323</v>
      </c>
      <c r="BB40" s="204">
        <f t="shared" si="32"/>
        <v>46349.003380296323</v>
      </c>
      <c r="BC40" s="204">
        <f t="shared" si="32"/>
        <v>46349.003380296323</v>
      </c>
      <c r="BD40" s="204">
        <f t="shared" si="32"/>
        <v>46349.003380296323</v>
      </c>
      <c r="BE40" s="204">
        <f t="shared" si="32"/>
        <v>46349.003380296323</v>
      </c>
      <c r="BF40" s="204">
        <f t="shared" si="32"/>
        <v>46349.003380296323</v>
      </c>
      <c r="BG40" s="204">
        <f t="shared" si="32"/>
        <v>46349.003380296323</v>
      </c>
      <c r="BH40" s="204">
        <f t="shared" si="32"/>
        <v>46349.003380296323</v>
      </c>
      <c r="BI40" s="204">
        <f t="shared" si="32"/>
        <v>46349.003380296323</v>
      </c>
      <c r="BJ40" s="204">
        <f t="shared" si="32"/>
        <v>46349.003380296323</v>
      </c>
      <c r="BK40" s="204">
        <f t="shared" si="32"/>
        <v>46349.003380296323</v>
      </c>
      <c r="BL40" s="204">
        <f t="shared" si="32"/>
        <v>46349.003380296323</v>
      </c>
      <c r="BM40" s="204">
        <f t="shared" si="32"/>
        <v>46349.003380296323</v>
      </c>
      <c r="BN40" s="204">
        <f t="shared" si="32"/>
        <v>46349.003380296323</v>
      </c>
      <c r="BO40" s="204">
        <f t="shared" si="32"/>
        <v>46349.003380296323</v>
      </c>
      <c r="BP40" s="204">
        <f t="shared" si="32"/>
        <v>46349.003380296323</v>
      </c>
      <c r="BQ40" s="204">
        <f t="shared" si="32"/>
        <v>46349.003380296323</v>
      </c>
      <c r="BR40" s="204">
        <f t="shared" si="32"/>
        <v>46349.003380296323</v>
      </c>
      <c r="BS40" s="204">
        <f t="shared" si="32"/>
        <v>46349.003380296323</v>
      </c>
      <c r="BT40" s="204">
        <f t="shared" si="32"/>
        <v>46349.003380296323</v>
      </c>
      <c r="BU40" s="204">
        <f t="shared" si="32"/>
        <v>46349.003380296323</v>
      </c>
      <c r="BV40" s="204">
        <f t="shared" si="32"/>
        <v>46349.003380296323</v>
      </c>
      <c r="BW40" s="204">
        <f t="shared" si="32"/>
        <v>46349.003380296323</v>
      </c>
      <c r="BX40" s="204">
        <f t="shared" si="32"/>
        <v>46349.003380296323</v>
      </c>
      <c r="BY40" s="204">
        <f t="shared" si="32"/>
        <v>46349.003380296323</v>
      </c>
      <c r="BZ40" s="204">
        <f t="shared" si="32"/>
        <v>46349.003380296323</v>
      </c>
      <c r="CA40" s="204">
        <f t="shared" si="32"/>
        <v>46349.003380296323</v>
      </c>
      <c r="CB40" s="204">
        <f t="shared" si="32"/>
        <v>46349.003380296323</v>
      </c>
      <c r="CC40" s="204">
        <f t="shared" si="32"/>
        <v>46349.003380296323</v>
      </c>
      <c r="CD40" s="204">
        <f t="shared" si="32"/>
        <v>46349.003380296323</v>
      </c>
      <c r="CE40" s="204">
        <f t="shared" si="33"/>
        <v>46349.003380296323</v>
      </c>
      <c r="CF40" s="204">
        <f t="shared" si="33"/>
        <v>46349.003380296323</v>
      </c>
      <c r="CG40" s="204">
        <f t="shared" si="33"/>
        <v>46349.003380296323</v>
      </c>
      <c r="CH40" s="204">
        <f t="shared" si="33"/>
        <v>46349.003380296323</v>
      </c>
      <c r="CI40" s="204">
        <f t="shared" si="33"/>
        <v>46349.003380296323</v>
      </c>
      <c r="CJ40" s="204">
        <f t="shared" si="33"/>
        <v>46349.003380296323</v>
      </c>
      <c r="CK40" s="204">
        <f t="shared" si="33"/>
        <v>46349.003380296323</v>
      </c>
      <c r="CL40" s="204">
        <f t="shared" si="33"/>
        <v>46349.003380296323</v>
      </c>
      <c r="CM40" s="204">
        <f t="shared" si="33"/>
        <v>46349.003380296323</v>
      </c>
      <c r="CN40" s="204">
        <f t="shared" si="33"/>
        <v>46349.003380296323</v>
      </c>
      <c r="CO40" s="204">
        <f t="shared" si="33"/>
        <v>46349.003380296323</v>
      </c>
      <c r="CP40" s="204">
        <f t="shared" si="33"/>
        <v>46349.003380296323</v>
      </c>
      <c r="CQ40" s="204">
        <f t="shared" si="33"/>
        <v>46349.003380296323</v>
      </c>
      <c r="CR40" s="204">
        <f t="shared" si="33"/>
        <v>46349.003380296323</v>
      </c>
      <c r="CS40" s="204">
        <f t="shared" si="34"/>
        <v>46349.003380296323</v>
      </c>
      <c r="CT40" s="204">
        <f t="shared" si="34"/>
        <v>46349.003380296323</v>
      </c>
      <c r="CU40" s="204">
        <f t="shared" si="34"/>
        <v>46349.003380296323</v>
      </c>
      <c r="CV40" s="204">
        <f t="shared" si="34"/>
        <v>46349.003380296323</v>
      </c>
      <c r="CW40" s="204">
        <f t="shared" si="34"/>
        <v>46349.003380296323</v>
      </c>
      <c r="CX40" s="204">
        <f t="shared" si="34"/>
        <v>46349.003380296323</v>
      </c>
      <c r="CY40" s="204">
        <f t="shared" si="34"/>
        <v>46349.003380296323</v>
      </c>
      <c r="CZ40" s="204">
        <f t="shared" si="34"/>
        <v>46349.003380296323</v>
      </c>
      <c r="DA40" s="204">
        <f t="shared" si="34"/>
        <v>46349.003380296323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34.600734998528026</v>
      </c>
      <c r="H42" s="210">
        <f t="shared" si="36"/>
        <v>34.600734998528026</v>
      </c>
      <c r="I42" s="210">
        <f t="shared" si="36"/>
        <v>34.600734998528026</v>
      </c>
      <c r="J42" s="210">
        <f t="shared" si="36"/>
        <v>34.600734998528026</v>
      </c>
      <c r="K42" s="210">
        <f t="shared" si="36"/>
        <v>34.600734998528026</v>
      </c>
      <c r="L42" s="210">
        <f t="shared" si="36"/>
        <v>34.600734998528026</v>
      </c>
      <c r="M42" s="210">
        <f t="shared" si="36"/>
        <v>34.600734998528026</v>
      </c>
      <c r="N42" s="210">
        <f t="shared" si="36"/>
        <v>34.600734998528026</v>
      </c>
      <c r="O42" s="210">
        <f t="shared" si="36"/>
        <v>34.600734998528026</v>
      </c>
      <c r="P42" s="210">
        <f t="shared" si="36"/>
        <v>34.600734998528026</v>
      </c>
      <c r="Q42" s="210">
        <f t="shared" si="36"/>
        <v>34.600734998528026</v>
      </c>
      <c r="R42" s="210">
        <f t="shared" si="36"/>
        <v>34.600734998528026</v>
      </c>
      <c r="S42" s="210">
        <f t="shared" si="36"/>
        <v>34.600734998528026</v>
      </c>
      <c r="T42" s="210">
        <f t="shared" si="36"/>
        <v>34.600734998528026</v>
      </c>
      <c r="U42" s="210">
        <f t="shared" si="36"/>
        <v>34.600734998528026</v>
      </c>
      <c r="V42" s="210">
        <f t="shared" si="36"/>
        <v>34.600734998528026</v>
      </c>
      <c r="W42" s="210">
        <f t="shared" si="36"/>
        <v>34.600734998528026</v>
      </c>
      <c r="X42" s="210">
        <f t="shared" si="36"/>
        <v>34.600734998528026</v>
      </c>
      <c r="Y42" s="210">
        <f t="shared" si="36"/>
        <v>34.600734998528026</v>
      </c>
      <c r="Z42" s="210">
        <f t="shared" si="36"/>
        <v>34.600734998528026</v>
      </c>
      <c r="AA42" s="210">
        <f t="shared" si="36"/>
        <v>34.600734998528026</v>
      </c>
      <c r="AB42" s="210">
        <f t="shared" si="36"/>
        <v>34.600734998528026</v>
      </c>
      <c r="AC42" s="210">
        <f t="shared" si="36"/>
        <v>34.600734998528026</v>
      </c>
      <c r="AD42" s="210">
        <f t="shared" si="36"/>
        <v>34.600734998528026</v>
      </c>
      <c r="AE42" s="210">
        <f t="shared" si="36"/>
        <v>34.600734998528026</v>
      </c>
      <c r="AF42" s="210">
        <f t="shared" si="36"/>
        <v>34.600734998528026</v>
      </c>
      <c r="AG42" s="210">
        <f t="shared" si="36"/>
        <v>34.600734998528026</v>
      </c>
      <c r="AH42" s="210">
        <f t="shared" si="36"/>
        <v>34.600734998528026</v>
      </c>
      <c r="AI42" s="210">
        <f t="shared" si="36"/>
        <v>34.600734998528026</v>
      </c>
      <c r="AJ42" s="210">
        <f t="shared" si="36"/>
        <v>34.600734998528026</v>
      </c>
      <c r="AK42" s="210">
        <f t="shared" si="36"/>
        <v>34.600734998528026</v>
      </c>
      <c r="AL42" s="210">
        <f t="shared" ref="AL42:BQ42" si="37">IF(AL$22&lt;=$E$24,IF(AL$22&lt;=$D$24,IF(AL$22&lt;=$C$24,IF(AL$22&lt;=$B$24,$B108,($C25-$B25)/($C$24-$B$24)),($D25-$C25)/($D$24-$C$24)),($E25-$D25)/($E$24-$D$24)),$F108)</f>
        <v>34.600734998528026</v>
      </c>
      <c r="AM42" s="210">
        <f t="shared" si="37"/>
        <v>34.600734998528026</v>
      </c>
      <c r="AN42" s="210">
        <f t="shared" si="37"/>
        <v>34.600734998528026</v>
      </c>
      <c r="AO42" s="210">
        <f t="shared" si="37"/>
        <v>34.600734998528026</v>
      </c>
      <c r="AP42" s="210">
        <f t="shared" si="37"/>
        <v>34.600734998528026</v>
      </c>
      <c r="AQ42" s="210">
        <f t="shared" si="37"/>
        <v>34.600734998528026</v>
      </c>
      <c r="AR42" s="210">
        <f t="shared" si="37"/>
        <v>34.600734998528026</v>
      </c>
      <c r="AS42" s="210">
        <f t="shared" si="37"/>
        <v>34.600734998528026</v>
      </c>
      <c r="AT42" s="210">
        <f t="shared" si="37"/>
        <v>34.600734998528026</v>
      </c>
      <c r="AU42" s="210">
        <f t="shared" si="37"/>
        <v>34.600734998528026</v>
      </c>
      <c r="AV42" s="210">
        <f t="shared" si="37"/>
        <v>34.600734998528026</v>
      </c>
      <c r="AW42" s="210">
        <f t="shared" si="37"/>
        <v>34.600734998528026</v>
      </c>
      <c r="AX42" s="210">
        <f t="shared" si="37"/>
        <v>34.600734998528026</v>
      </c>
      <c r="AY42" s="210">
        <f t="shared" si="37"/>
        <v>24.905218753919982</v>
      </c>
      <c r="AZ42" s="210">
        <f t="shared" si="37"/>
        <v>24.905218753919982</v>
      </c>
      <c r="BA42" s="210">
        <f t="shared" si="37"/>
        <v>24.905218753919982</v>
      </c>
      <c r="BB42" s="210">
        <f t="shared" si="37"/>
        <v>24.905218753919982</v>
      </c>
      <c r="BC42" s="210">
        <f t="shared" si="37"/>
        <v>24.905218753919982</v>
      </c>
      <c r="BD42" s="210">
        <f t="shared" si="37"/>
        <v>24.905218753919982</v>
      </c>
      <c r="BE42" s="210">
        <f t="shared" si="37"/>
        <v>24.905218753919982</v>
      </c>
      <c r="BF42" s="210">
        <f t="shared" si="37"/>
        <v>24.905218753919982</v>
      </c>
      <c r="BG42" s="210">
        <f t="shared" si="37"/>
        <v>24.905218753919982</v>
      </c>
      <c r="BH42" s="210">
        <f t="shared" si="37"/>
        <v>24.905218753919982</v>
      </c>
      <c r="BI42" s="210">
        <f t="shared" si="37"/>
        <v>24.905218753919982</v>
      </c>
      <c r="BJ42" s="210">
        <f t="shared" si="37"/>
        <v>24.905218753919982</v>
      </c>
      <c r="BK42" s="210">
        <f t="shared" si="37"/>
        <v>24.905218753919982</v>
      </c>
      <c r="BL42" s="210">
        <f t="shared" si="37"/>
        <v>24.905218753919982</v>
      </c>
      <c r="BM42" s="210">
        <f t="shared" si="37"/>
        <v>24.905218753919982</v>
      </c>
      <c r="BN42" s="210">
        <f t="shared" si="37"/>
        <v>24.905218753919982</v>
      </c>
      <c r="BO42" s="210">
        <f t="shared" si="37"/>
        <v>24.905218753919982</v>
      </c>
      <c r="BP42" s="210">
        <f t="shared" si="37"/>
        <v>24.905218753919982</v>
      </c>
      <c r="BQ42" s="210">
        <f t="shared" si="37"/>
        <v>24.905218753919982</v>
      </c>
      <c r="BR42" s="210">
        <f t="shared" ref="BR42:DA42" si="38">IF(BR$22&lt;=$E$24,IF(BR$22&lt;=$D$24,IF(BR$22&lt;=$C$24,IF(BR$22&lt;=$B$24,$B108,($C25-$B25)/($C$24-$B$24)),($D25-$C25)/($D$24-$C$24)),($E25-$D25)/($E$24-$D$24)),$F108)</f>
        <v>24.905218753919982</v>
      </c>
      <c r="BS42" s="210">
        <f t="shared" si="38"/>
        <v>24.905218753919982</v>
      </c>
      <c r="BT42" s="210">
        <f t="shared" si="38"/>
        <v>24.905218753919982</v>
      </c>
      <c r="BU42" s="210">
        <f t="shared" si="38"/>
        <v>24.905218753919982</v>
      </c>
      <c r="BV42" s="210">
        <f t="shared" si="38"/>
        <v>24.905218753919982</v>
      </c>
      <c r="BW42" s="210">
        <f t="shared" si="38"/>
        <v>24.905218753919982</v>
      </c>
      <c r="BX42" s="210">
        <f t="shared" si="38"/>
        <v>24.905218753919982</v>
      </c>
      <c r="BY42" s="210">
        <f t="shared" si="38"/>
        <v>24.905218753919982</v>
      </c>
      <c r="BZ42" s="210">
        <f t="shared" si="38"/>
        <v>24.905218753919982</v>
      </c>
      <c r="CA42" s="210">
        <f t="shared" si="38"/>
        <v>24.905218753919982</v>
      </c>
      <c r="CB42" s="210">
        <f t="shared" si="38"/>
        <v>24.905218753919982</v>
      </c>
      <c r="CC42" s="210">
        <f t="shared" si="38"/>
        <v>24.905218753919982</v>
      </c>
      <c r="CD42" s="210">
        <f t="shared" si="38"/>
        <v>24.905218753919982</v>
      </c>
      <c r="CE42" s="210">
        <f t="shared" si="38"/>
        <v>24.905218753919982</v>
      </c>
      <c r="CF42" s="210">
        <f t="shared" si="38"/>
        <v>24.905218753919982</v>
      </c>
      <c r="CG42" s="210">
        <f t="shared" si="38"/>
        <v>24.905218753919982</v>
      </c>
      <c r="CH42" s="210">
        <f t="shared" si="38"/>
        <v>24.905218753919982</v>
      </c>
      <c r="CI42" s="210">
        <f t="shared" si="38"/>
        <v>24.905218753919982</v>
      </c>
      <c r="CJ42" s="210">
        <f t="shared" si="38"/>
        <v>24.905218753919982</v>
      </c>
      <c r="CK42" s="210">
        <f t="shared" si="38"/>
        <v>24.905218753919982</v>
      </c>
      <c r="CL42" s="210">
        <f t="shared" si="38"/>
        <v>24.905218753919982</v>
      </c>
      <c r="CM42" s="210">
        <f t="shared" si="38"/>
        <v>24.905218753919982</v>
      </c>
      <c r="CN42" s="210">
        <f t="shared" si="38"/>
        <v>24.905218753919982</v>
      </c>
      <c r="CO42" s="210">
        <f t="shared" si="38"/>
        <v>24.905218753919982</v>
      </c>
      <c r="CP42" s="210">
        <f t="shared" si="38"/>
        <v>24.905218753919982</v>
      </c>
      <c r="CQ42" s="210">
        <f t="shared" si="38"/>
        <v>24.905218753919982</v>
      </c>
      <c r="CR42" s="210">
        <f t="shared" si="38"/>
        <v>24.905218753919982</v>
      </c>
      <c r="CS42" s="210">
        <f t="shared" si="38"/>
        <v>24.905218753919982</v>
      </c>
      <c r="CT42" s="210">
        <f t="shared" si="38"/>
        <v>24.905218753919982</v>
      </c>
      <c r="CU42" s="210">
        <f t="shared" si="38"/>
        <v>379.17985437040761</v>
      </c>
      <c r="CV42" s="210">
        <f t="shared" si="38"/>
        <v>379.17985437040761</v>
      </c>
      <c r="CW42" s="210">
        <f t="shared" si="38"/>
        <v>379.17985437040761</v>
      </c>
      <c r="CX42" s="210">
        <f t="shared" si="38"/>
        <v>379.17985437040761</v>
      </c>
      <c r="CY42" s="210">
        <f t="shared" si="38"/>
        <v>379.17985437040761</v>
      </c>
      <c r="CZ42" s="210">
        <f t="shared" si="38"/>
        <v>379.17985437040761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0</v>
      </c>
      <c r="H43" s="210">
        <f t="shared" si="39"/>
        <v>0</v>
      </c>
      <c r="I43" s="210">
        <f t="shared" si="39"/>
        <v>0</v>
      </c>
      <c r="J43" s="210">
        <f t="shared" si="39"/>
        <v>0</v>
      </c>
      <c r="K43" s="210">
        <f t="shared" si="39"/>
        <v>0</v>
      </c>
      <c r="L43" s="210">
        <f>IF(L$22&lt;=$E$24,IF(L$22&lt;=$D$24,IF(L$22&lt;=$C$24,IF(L$22&lt;=$B$24,$B109,($C26-$B26)/($C$24-$B$24)),($D26-$C26)/($D$24-$C$24)),($E26-$D26)/($E$24-$D$24)),$F109)</f>
        <v>0</v>
      </c>
      <c r="M43" s="210">
        <f t="shared" si="39"/>
        <v>0</v>
      </c>
      <c r="N43" s="210">
        <f t="shared" si="39"/>
        <v>0</v>
      </c>
      <c r="O43" s="210">
        <f t="shared" si="39"/>
        <v>0</v>
      </c>
      <c r="P43" s="210">
        <f t="shared" si="39"/>
        <v>0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17.486398199854225</v>
      </c>
      <c r="AZ43" s="210">
        <f t="shared" si="40"/>
        <v>17.486398199854225</v>
      </c>
      <c r="BA43" s="210">
        <f t="shared" si="40"/>
        <v>17.486398199854225</v>
      </c>
      <c r="BB43" s="210">
        <f t="shared" si="40"/>
        <v>17.486398199854225</v>
      </c>
      <c r="BC43" s="210">
        <f t="shared" si="40"/>
        <v>17.486398199854225</v>
      </c>
      <c r="BD43" s="210">
        <f t="shared" si="40"/>
        <v>17.486398199854225</v>
      </c>
      <c r="BE43" s="210">
        <f t="shared" si="40"/>
        <v>17.486398199854225</v>
      </c>
      <c r="BF43" s="210">
        <f t="shared" si="40"/>
        <v>17.486398199854225</v>
      </c>
      <c r="BG43" s="210">
        <f t="shared" si="40"/>
        <v>17.486398199854225</v>
      </c>
      <c r="BH43" s="210">
        <f t="shared" si="40"/>
        <v>17.486398199854225</v>
      </c>
      <c r="BI43" s="210">
        <f t="shared" si="40"/>
        <v>17.486398199854225</v>
      </c>
      <c r="BJ43" s="210">
        <f t="shared" si="40"/>
        <v>17.486398199854225</v>
      </c>
      <c r="BK43" s="210">
        <f t="shared" si="40"/>
        <v>17.486398199854225</v>
      </c>
      <c r="BL43" s="210">
        <f t="shared" si="40"/>
        <v>17.486398199854225</v>
      </c>
      <c r="BM43" s="210">
        <f t="shared" si="40"/>
        <v>17.486398199854225</v>
      </c>
      <c r="BN43" s="210">
        <f t="shared" si="40"/>
        <v>17.486398199854225</v>
      </c>
      <c r="BO43" s="210">
        <f t="shared" si="40"/>
        <v>17.486398199854225</v>
      </c>
      <c r="BP43" s="210">
        <f t="shared" si="40"/>
        <v>17.486398199854225</v>
      </c>
      <c r="BQ43" s="210">
        <f t="shared" si="40"/>
        <v>17.486398199854225</v>
      </c>
      <c r="BR43" s="210">
        <f t="shared" ref="BR43:DA43" si="41">IF(BR$22&lt;=$E$24,IF(BR$22&lt;=$D$24,IF(BR$22&lt;=$C$24,IF(BR$22&lt;=$B$24,$B109,($C26-$B26)/($C$24-$B$24)),($D26-$C26)/($D$24-$C$24)),($E26-$D26)/($E$24-$D$24)),$F109)</f>
        <v>17.486398199854225</v>
      </c>
      <c r="BS43" s="210">
        <f t="shared" si="41"/>
        <v>17.486398199854225</v>
      </c>
      <c r="BT43" s="210">
        <f t="shared" si="41"/>
        <v>17.486398199854225</v>
      </c>
      <c r="BU43" s="210">
        <f t="shared" si="41"/>
        <v>17.486398199854225</v>
      </c>
      <c r="BV43" s="210">
        <f t="shared" si="41"/>
        <v>17.486398199854225</v>
      </c>
      <c r="BW43" s="210">
        <f t="shared" si="41"/>
        <v>17.486398199854225</v>
      </c>
      <c r="BX43" s="210">
        <f t="shared" si="41"/>
        <v>17.486398199854225</v>
      </c>
      <c r="BY43" s="210">
        <f t="shared" si="41"/>
        <v>17.486398199854225</v>
      </c>
      <c r="BZ43" s="210">
        <f t="shared" si="41"/>
        <v>17.486398199854225</v>
      </c>
      <c r="CA43" s="210">
        <f t="shared" si="41"/>
        <v>17.486398199854225</v>
      </c>
      <c r="CB43" s="210">
        <f t="shared" si="41"/>
        <v>17.486398199854225</v>
      </c>
      <c r="CC43" s="210">
        <f t="shared" si="41"/>
        <v>17.486398199854225</v>
      </c>
      <c r="CD43" s="210">
        <f t="shared" si="41"/>
        <v>17.486398199854225</v>
      </c>
      <c r="CE43" s="210">
        <f t="shared" si="41"/>
        <v>17.486398199854225</v>
      </c>
      <c r="CF43" s="210">
        <f t="shared" si="41"/>
        <v>17.486398199854225</v>
      </c>
      <c r="CG43" s="210">
        <f t="shared" si="41"/>
        <v>17.486398199854225</v>
      </c>
      <c r="CH43" s="210">
        <f t="shared" si="41"/>
        <v>17.486398199854225</v>
      </c>
      <c r="CI43" s="210">
        <f t="shared" si="41"/>
        <v>17.486398199854225</v>
      </c>
      <c r="CJ43" s="210">
        <f t="shared" si="41"/>
        <v>17.486398199854225</v>
      </c>
      <c r="CK43" s="210">
        <f t="shared" si="41"/>
        <v>17.486398199854225</v>
      </c>
      <c r="CL43" s="210">
        <f t="shared" si="41"/>
        <v>17.486398199854225</v>
      </c>
      <c r="CM43" s="210">
        <f t="shared" si="41"/>
        <v>17.486398199854225</v>
      </c>
      <c r="CN43" s="210">
        <f t="shared" si="41"/>
        <v>17.486398199854225</v>
      </c>
      <c r="CO43" s="210">
        <f t="shared" si="41"/>
        <v>17.486398199854225</v>
      </c>
      <c r="CP43" s="210">
        <f t="shared" si="41"/>
        <v>17.486398199854225</v>
      </c>
      <c r="CQ43" s="210">
        <f t="shared" si="41"/>
        <v>17.486398199854225</v>
      </c>
      <c r="CR43" s="210">
        <f t="shared" si="41"/>
        <v>17.486398199854225</v>
      </c>
      <c r="CS43" s="210">
        <f t="shared" si="41"/>
        <v>17.486398199854225</v>
      </c>
      <c r="CT43" s="210">
        <f t="shared" si="41"/>
        <v>17.486398199854225</v>
      </c>
      <c r="CU43" s="210">
        <f t="shared" si="41"/>
        <v>601.59553212439914</v>
      </c>
      <c r="CV43" s="210">
        <f t="shared" si="41"/>
        <v>601.59553212439914</v>
      </c>
      <c r="CW43" s="210">
        <f t="shared" si="41"/>
        <v>601.59553212439914</v>
      </c>
      <c r="CX43" s="210">
        <f t="shared" si="41"/>
        <v>601.59553212439914</v>
      </c>
      <c r="CY43" s="210">
        <f t="shared" si="41"/>
        <v>601.59553212439914</v>
      </c>
      <c r="CZ43" s="210">
        <f t="shared" si="41"/>
        <v>601.59553212439914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15.47452206669907</v>
      </c>
      <c r="AZ44" s="210">
        <f t="shared" si="43"/>
        <v>15.47452206669907</v>
      </c>
      <c r="BA44" s="210">
        <f t="shared" si="43"/>
        <v>15.47452206669907</v>
      </c>
      <c r="BB44" s="210">
        <f t="shared" si="43"/>
        <v>15.47452206669907</v>
      </c>
      <c r="BC44" s="210">
        <f t="shared" si="43"/>
        <v>15.47452206669907</v>
      </c>
      <c r="BD44" s="210">
        <f t="shared" si="43"/>
        <v>15.47452206669907</v>
      </c>
      <c r="BE44" s="210">
        <f t="shared" si="43"/>
        <v>15.47452206669907</v>
      </c>
      <c r="BF44" s="210">
        <f t="shared" si="43"/>
        <v>15.47452206669907</v>
      </c>
      <c r="BG44" s="210">
        <f t="shared" si="43"/>
        <v>15.47452206669907</v>
      </c>
      <c r="BH44" s="210">
        <f t="shared" si="43"/>
        <v>15.47452206669907</v>
      </c>
      <c r="BI44" s="210">
        <f t="shared" si="43"/>
        <v>15.47452206669907</v>
      </c>
      <c r="BJ44" s="210">
        <f t="shared" si="43"/>
        <v>15.47452206669907</v>
      </c>
      <c r="BK44" s="210">
        <f t="shared" si="43"/>
        <v>15.47452206669907</v>
      </c>
      <c r="BL44" s="210">
        <f t="shared" si="43"/>
        <v>15.47452206669907</v>
      </c>
      <c r="BM44" s="210">
        <f t="shared" si="43"/>
        <v>15.47452206669907</v>
      </c>
      <c r="BN44" s="210">
        <f t="shared" si="43"/>
        <v>15.47452206669907</v>
      </c>
      <c r="BO44" s="210">
        <f t="shared" si="43"/>
        <v>15.47452206669907</v>
      </c>
      <c r="BP44" s="210">
        <f t="shared" si="43"/>
        <v>15.47452206669907</v>
      </c>
      <c r="BQ44" s="210">
        <f t="shared" si="43"/>
        <v>15.47452206669907</v>
      </c>
      <c r="BR44" s="210">
        <f t="shared" ref="BR44:DA44" si="44">IF(BR$22&lt;=$E$24,IF(BR$22&lt;=$D$24,IF(BR$22&lt;=$C$24,IF(BR$22&lt;=$B$24,$B110,($C27-$B27)/($C$24-$B$24)),($D27-$C27)/($D$24-$C$24)),($E27-$D27)/($E$24-$D$24)),$F110)</f>
        <v>15.47452206669907</v>
      </c>
      <c r="BS44" s="210">
        <f t="shared" si="44"/>
        <v>15.47452206669907</v>
      </c>
      <c r="BT44" s="210">
        <f t="shared" si="44"/>
        <v>15.47452206669907</v>
      </c>
      <c r="BU44" s="210">
        <f t="shared" si="44"/>
        <v>15.47452206669907</v>
      </c>
      <c r="BV44" s="210">
        <f t="shared" si="44"/>
        <v>15.47452206669907</v>
      </c>
      <c r="BW44" s="210">
        <f t="shared" si="44"/>
        <v>15.47452206669907</v>
      </c>
      <c r="BX44" s="210">
        <f t="shared" si="44"/>
        <v>15.47452206669907</v>
      </c>
      <c r="BY44" s="210">
        <f t="shared" si="44"/>
        <v>15.47452206669907</v>
      </c>
      <c r="BZ44" s="210">
        <f t="shared" si="44"/>
        <v>15.47452206669907</v>
      </c>
      <c r="CA44" s="210">
        <f t="shared" si="44"/>
        <v>15.47452206669907</v>
      </c>
      <c r="CB44" s="210">
        <f t="shared" si="44"/>
        <v>15.47452206669907</v>
      </c>
      <c r="CC44" s="210">
        <f t="shared" si="44"/>
        <v>15.47452206669907</v>
      </c>
      <c r="CD44" s="210">
        <f t="shared" si="44"/>
        <v>15.47452206669907</v>
      </c>
      <c r="CE44" s="210">
        <f t="shared" si="44"/>
        <v>15.47452206669907</v>
      </c>
      <c r="CF44" s="210">
        <f t="shared" si="44"/>
        <v>15.47452206669907</v>
      </c>
      <c r="CG44" s="210">
        <f t="shared" si="44"/>
        <v>15.47452206669907</v>
      </c>
      <c r="CH44" s="210">
        <f t="shared" si="44"/>
        <v>15.47452206669907</v>
      </c>
      <c r="CI44" s="210">
        <f t="shared" si="44"/>
        <v>15.47452206669907</v>
      </c>
      <c r="CJ44" s="210">
        <f t="shared" si="44"/>
        <v>15.47452206669907</v>
      </c>
      <c r="CK44" s="210">
        <f t="shared" si="44"/>
        <v>15.47452206669907</v>
      </c>
      <c r="CL44" s="210">
        <f t="shared" si="44"/>
        <v>15.47452206669907</v>
      </c>
      <c r="CM44" s="210">
        <f t="shared" si="44"/>
        <v>15.47452206669907</v>
      </c>
      <c r="CN44" s="210">
        <f t="shared" si="44"/>
        <v>15.47452206669907</v>
      </c>
      <c r="CO44" s="210">
        <f t="shared" si="44"/>
        <v>15.47452206669907</v>
      </c>
      <c r="CP44" s="210">
        <f t="shared" si="44"/>
        <v>15.47452206669907</v>
      </c>
      <c r="CQ44" s="210">
        <f t="shared" si="44"/>
        <v>15.47452206669907</v>
      </c>
      <c r="CR44" s="210">
        <f t="shared" si="44"/>
        <v>15.47452206669907</v>
      </c>
      <c r="CS44" s="210">
        <f t="shared" si="44"/>
        <v>15.47452206669907</v>
      </c>
      <c r="CT44" s="210">
        <f t="shared" si="44"/>
        <v>15.47452206669907</v>
      </c>
      <c r="CU44" s="210">
        <f t="shared" si="44"/>
        <v>106.85714777213894</v>
      </c>
      <c r="CV44" s="210">
        <f t="shared" si="44"/>
        <v>106.85714777213894</v>
      </c>
      <c r="CW44" s="210">
        <f t="shared" si="44"/>
        <v>106.85714777213894</v>
      </c>
      <c r="CX44" s="210">
        <f t="shared" si="44"/>
        <v>106.85714777213894</v>
      </c>
      <c r="CY44" s="210">
        <f t="shared" si="44"/>
        <v>106.85714777213894</v>
      </c>
      <c r="CZ44" s="210">
        <f t="shared" si="44"/>
        <v>106.85714777213894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233.86529060993848</v>
      </c>
      <c r="AZ46" s="210">
        <f t="shared" si="49"/>
        <v>233.86529060993848</v>
      </c>
      <c r="BA46" s="210">
        <f t="shared" si="49"/>
        <v>233.86529060993848</v>
      </c>
      <c r="BB46" s="210">
        <f t="shared" si="49"/>
        <v>233.86529060993848</v>
      </c>
      <c r="BC46" s="210">
        <f t="shared" si="49"/>
        <v>233.86529060993848</v>
      </c>
      <c r="BD46" s="210">
        <f t="shared" si="49"/>
        <v>233.86529060993848</v>
      </c>
      <c r="BE46" s="210">
        <f t="shared" si="49"/>
        <v>233.86529060993848</v>
      </c>
      <c r="BF46" s="210">
        <f t="shared" si="49"/>
        <v>233.86529060993848</v>
      </c>
      <c r="BG46" s="210">
        <f t="shared" si="49"/>
        <v>233.86529060993848</v>
      </c>
      <c r="BH46" s="210">
        <f t="shared" si="49"/>
        <v>233.86529060993848</v>
      </c>
      <c r="BI46" s="210">
        <f t="shared" si="49"/>
        <v>233.86529060993848</v>
      </c>
      <c r="BJ46" s="210">
        <f t="shared" si="49"/>
        <v>233.86529060993848</v>
      </c>
      <c r="BK46" s="210">
        <f t="shared" si="49"/>
        <v>233.86529060993848</v>
      </c>
      <c r="BL46" s="210">
        <f t="shared" si="49"/>
        <v>233.86529060993848</v>
      </c>
      <c r="BM46" s="210">
        <f t="shared" si="49"/>
        <v>233.86529060993848</v>
      </c>
      <c r="BN46" s="210">
        <f t="shared" si="49"/>
        <v>233.86529060993848</v>
      </c>
      <c r="BO46" s="210">
        <f t="shared" si="49"/>
        <v>233.86529060993848</v>
      </c>
      <c r="BP46" s="210">
        <f t="shared" si="49"/>
        <v>233.86529060993848</v>
      </c>
      <c r="BQ46" s="210">
        <f t="shared" si="49"/>
        <v>233.86529060993848</v>
      </c>
      <c r="BR46" s="210">
        <f t="shared" ref="BR46:DA46" si="50">IF(BR$22&lt;=$E$24,IF(BR$22&lt;=$D$24,IF(BR$22&lt;=$C$24,IF(BR$22&lt;=$B$24,$B112,($C29-$B29)/($C$24-$B$24)),($D29-$C29)/($D$24-$C$24)),($E29-$D29)/($E$24-$D$24)),$F112)</f>
        <v>233.86529060993848</v>
      </c>
      <c r="BS46" s="210">
        <f t="shared" si="50"/>
        <v>233.86529060993848</v>
      </c>
      <c r="BT46" s="210">
        <f t="shared" si="50"/>
        <v>233.86529060993848</v>
      </c>
      <c r="BU46" s="210">
        <f t="shared" si="50"/>
        <v>233.86529060993848</v>
      </c>
      <c r="BV46" s="210">
        <f t="shared" si="50"/>
        <v>233.86529060993848</v>
      </c>
      <c r="BW46" s="210">
        <f t="shared" si="50"/>
        <v>233.86529060993848</v>
      </c>
      <c r="BX46" s="210">
        <f t="shared" si="50"/>
        <v>233.86529060993848</v>
      </c>
      <c r="BY46" s="210">
        <f t="shared" si="50"/>
        <v>233.86529060993848</v>
      </c>
      <c r="BZ46" s="210">
        <f t="shared" si="50"/>
        <v>233.86529060993848</v>
      </c>
      <c r="CA46" s="210">
        <f t="shared" si="50"/>
        <v>233.86529060993848</v>
      </c>
      <c r="CB46" s="210">
        <f t="shared" si="50"/>
        <v>233.86529060993848</v>
      </c>
      <c r="CC46" s="210">
        <f t="shared" si="50"/>
        <v>233.86529060993848</v>
      </c>
      <c r="CD46" s="210">
        <f t="shared" si="50"/>
        <v>233.86529060993848</v>
      </c>
      <c r="CE46" s="210">
        <f t="shared" si="50"/>
        <v>233.86529060993848</v>
      </c>
      <c r="CF46" s="210">
        <f t="shared" si="50"/>
        <v>233.86529060993848</v>
      </c>
      <c r="CG46" s="210">
        <f t="shared" si="50"/>
        <v>233.86529060993848</v>
      </c>
      <c r="CH46" s="210">
        <f t="shared" si="50"/>
        <v>233.86529060993848</v>
      </c>
      <c r="CI46" s="210">
        <f t="shared" si="50"/>
        <v>233.86529060993848</v>
      </c>
      <c r="CJ46" s="210">
        <f t="shared" si="50"/>
        <v>233.86529060993848</v>
      </c>
      <c r="CK46" s="210">
        <f t="shared" si="50"/>
        <v>233.86529060993848</v>
      </c>
      <c r="CL46" s="210">
        <f t="shared" si="50"/>
        <v>233.86529060993848</v>
      </c>
      <c r="CM46" s="210">
        <f t="shared" si="50"/>
        <v>233.86529060993848</v>
      </c>
      <c r="CN46" s="210">
        <f t="shared" si="50"/>
        <v>233.86529060993848</v>
      </c>
      <c r="CO46" s="210">
        <f t="shared" si="50"/>
        <v>233.86529060993848</v>
      </c>
      <c r="CP46" s="210">
        <f t="shared" si="50"/>
        <v>233.86529060993848</v>
      </c>
      <c r="CQ46" s="210">
        <f t="shared" si="50"/>
        <v>233.86529060993848</v>
      </c>
      <c r="CR46" s="210">
        <f t="shared" si="50"/>
        <v>233.86529060993848</v>
      </c>
      <c r="CS46" s="210">
        <f t="shared" si="50"/>
        <v>233.86529060993848</v>
      </c>
      <c r="CT46" s="210">
        <f t="shared" si="50"/>
        <v>233.86529060993848</v>
      </c>
      <c r="CU46" s="210">
        <f t="shared" si="50"/>
        <v>3607.8434048125796</v>
      </c>
      <c r="CV46" s="210">
        <f t="shared" si="50"/>
        <v>3607.8434048125796</v>
      </c>
      <c r="CW46" s="210">
        <f t="shared" si="50"/>
        <v>3607.8434048125796</v>
      </c>
      <c r="CX46" s="210">
        <f t="shared" si="50"/>
        <v>3607.8434048125796</v>
      </c>
      <c r="CY46" s="210">
        <f t="shared" si="50"/>
        <v>3607.8434048125796</v>
      </c>
      <c r="CZ46" s="210">
        <f t="shared" si="50"/>
        <v>3607.8434048125796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1.3478867016734422</v>
      </c>
      <c r="H47" s="210">
        <f t="shared" si="51"/>
        <v>1.3478867016734422</v>
      </c>
      <c r="I47" s="210">
        <f t="shared" si="51"/>
        <v>1.3478867016734422</v>
      </c>
      <c r="J47" s="210">
        <f t="shared" si="51"/>
        <v>1.3478867016734422</v>
      </c>
      <c r="K47" s="210">
        <f t="shared" si="51"/>
        <v>1.3478867016734422</v>
      </c>
      <c r="L47" s="210">
        <f t="shared" si="51"/>
        <v>1.3478867016734422</v>
      </c>
      <c r="M47" s="210">
        <f t="shared" si="51"/>
        <v>1.3478867016734422</v>
      </c>
      <c r="N47" s="210">
        <f t="shared" si="51"/>
        <v>1.3478867016734422</v>
      </c>
      <c r="O47" s="210">
        <f t="shared" si="51"/>
        <v>1.3478867016734422</v>
      </c>
      <c r="P47" s="210">
        <f t="shared" si="51"/>
        <v>1.3478867016734422</v>
      </c>
      <c r="Q47" s="210">
        <f t="shared" si="51"/>
        <v>1.3478867016734422</v>
      </c>
      <c r="R47" s="210">
        <f t="shared" si="51"/>
        <v>1.3478867016734422</v>
      </c>
      <c r="S47" s="210">
        <f t="shared" si="51"/>
        <v>1.3478867016734422</v>
      </c>
      <c r="T47" s="210">
        <f t="shared" si="51"/>
        <v>1.3478867016734422</v>
      </c>
      <c r="U47" s="210">
        <f t="shared" si="51"/>
        <v>1.3478867016734422</v>
      </c>
      <c r="V47" s="210">
        <f t="shared" si="51"/>
        <v>1.3478867016734422</v>
      </c>
      <c r="W47" s="210">
        <f t="shared" si="51"/>
        <v>1.3478867016734422</v>
      </c>
      <c r="X47" s="210">
        <f t="shared" si="51"/>
        <v>1.3478867016734422</v>
      </c>
      <c r="Y47" s="210">
        <f t="shared" si="51"/>
        <v>1.3478867016734422</v>
      </c>
      <c r="Z47" s="210">
        <f t="shared" si="51"/>
        <v>1.3478867016734422</v>
      </c>
      <c r="AA47" s="210">
        <f t="shared" si="51"/>
        <v>1.3478867016734422</v>
      </c>
      <c r="AB47" s="210">
        <f t="shared" si="51"/>
        <v>1.3478867016734422</v>
      </c>
      <c r="AC47" s="210">
        <f t="shared" si="51"/>
        <v>1.3478867016734422</v>
      </c>
      <c r="AD47" s="210">
        <f t="shared" si="51"/>
        <v>1.3478867016734422</v>
      </c>
      <c r="AE47" s="210">
        <f t="shared" si="51"/>
        <v>1.3478867016734422</v>
      </c>
      <c r="AF47" s="210">
        <f t="shared" si="51"/>
        <v>1.3478867016734422</v>
      </c>
      <c r="AG47" s="210">
        <f t="shared" si="51"/>
        <v>1.3478867016734422</v>
      </c>
      <c r="AH47" s="210">
        <f t="shared" si="51"/>
        <v>1.3478867016734422</v>
      </c>
      <c r="AI47" s="210">
        <f t="shared" si="51"/>
        <v>1.3478867016734422</v>
      </c>
      <c r="AJ47" s="210">
        <f t="shared" si="51"/>
        <v>1.3478867016734422</v>
      </c>
      <c r="AK47" s="210">
        <f t="shared" si="51"/>
        <v>1.3478867016734422</v>
      </c>
      <c r="AL47" s="210">
        <f t="shared" ref="AL47:BQ47" si="52">IF(AL$22&lt;=$E$24,IF(AL$22&lt;=$D$24,IF(AL$22&lt;=$C$24,IF(AL$22&lt;=$B$24,$B113,($C30-$B30)/($C$24-$B$24)),($D30-$C30)/($D$24-$C$24)),($E30-$D30)/($E$24-$D$24)),$F113)</f>
        <v>1.3478867016734422</v>
      </c>
      <c r="AM47" s="210">
        <f t="shared" si="52"/>
        <v>1.3478867016734422</v>
      </c>
      <c r="AN47" s="210">
        <f t="shared" si="52"/>
        <v>1.3478867016734422</v>
      </c>
      <c r="AO47" s="210">
        <f t="shared" si="52"/>
        <v>1.3478867016734422</v>
      </c>
      <c r="AP47" s="210">
        <f t="shared" si="52"/>
        <v>1.3478867016734422</v>
      </c>
      <c r="AQ47" s="210">
        <f t="shared" si="52"/>
        <v>1.3478867016734422</v>
      </c>
      <c r="AR47" s="210">
        <f t="shared" si="52"/>
        <v>1.3478867016734422</v>
      </c>
      <c r="AS47" s="210">
        <f t="shared" si="52"/>
        <v>1.3478867016734422</v>
      </c>
      <c r="AT47" s="210">
        <f t="shared" si="52"/>
        <v>1.3478867016734422</v>
      </c>
      <c r="AU47" s="210">
        <f t="shared" si="52"/>
        <v>1.3478867016734422</v>
      </c>
      <c r="AV47" s="210">
        <f t="shared" si="52"/>
        <v>1.3478867016734422</v>
      </c>
      <c r="AW47" s="210">
        <f t="shared" si="52"/>
        <v>1.3478867016734422</v>
      </c>
      <c r="AX47" s="210">
        <f t="shared" si="52"/>
        <v>1.3478867016734422</v>
      </c>
      <c r="AY47" s="210">
        <f t="shared" si="52"/>
        <v>7.8099411986358458</v>
      </c>
      <c r="AZ47" s="210">
        <f t="shared" si="52"/>
        <v>7.8099411986358458</v>
      </c>
      <c r="BA47" s="210">
        <f t="shared" si="52"/>
        <v>7.8099411986358458</v>
      </c>
      <c r="BB47" s="210">
        <f t="shared" si="52"/>
        <v>7.8099411986358458</v>
      </c>
      <c r="BC47" s="210">
        <f t="shared" si="52"/>
        <v>7.8099411986358458</v>
      </c>
      <c r="BD47" s="210">
        <f t="shared" si="52"/>
        <v>7.8099411986358458</v>
      </c>
      <c r="BE47" s="210">
        <f t="shared" si="52"/>
        <v>7.8099411986358458</v>
      </c>
      <c r="BF47" s="210">
        <f t="shared" si="52"/>
        <v>7.8099411986358458</v>
      </c>
      <c r="BG47" s="210">
        <f t="shared" si="52"/>
        <v>7.8099411986358458</v>
      </c>
      <c r="BH47" s="210">
        <f t="shared" si="52"/>
        <v>7.8099411986358458</v>
      </c>
      <c r="BI47" s="210">
        <f t="shared" si="52"/>
        <v>7.8099411986358458</v>
      </c>
      <c r="BJ47" s="210">
        <f t="shared" si="52"/>
        <v>7.8099411986358458</v>
      </c>
      <c r="BK47" s="210">
        <f t="shared" si="52"/>
        <v>7.8099411986358458</v>
      </c>
      <c r="BL47" s="210">
        <f t="shared" si="52"/>
        <v>7.8099411986358458</v>
      </c>
      <c r="BM47" s="210">
        <f t="shared" si="52"/>
        <v>7.8099411986358458</v>
      </c>
      <c r="BN47" s="210">
        <f t="shared" si="52"/>
        <v>7.8099411986358458</v>
      </c>
      <c r="BO47" s="210">
        <f t="shared" si="52"/>
        <v>7.8099411986358458</v>
      </c>
      <c r="BP47" s="210">
        <f t="shared" si="52"/>
        <v>7.8099411986358458</v>
      </c>
      <c r="BQ47" s="210">
        <f t="shared" si="52"/>
        <v>7.8099411986358458</v>
      </c>
      <c r="BR47" s="210">
        <f t="shared" ref="BR47:DA47" si="53">IF(BR$22&lt;=$E$24,IF(BR$22&lt;=$D$24,IF(BR$22&lt;=$C$24,IF(BR$22&lt;=$B$24,$B113,($C30-$B30)/($C$24-$B$24)),($D30-$C30)/($D$24-$C$24)),($E30-$D30)/($E$24-$D$24)),$F113)</f>
        <v>7.8099411986358458</v>
      </c>
      <c r="BS47" s="210">
        <f t="shared" si="53"/>
        <v>7.8099411986358458</v>
      </c>
      <c r="BT47" s="210">
        <f t="shared" si="53"/>
        <v>7.8099411986358458</v>
      </c>
      <c r="BU47" s="210">
        <f t="shared" si="53"/>
        <v>7.8099411986358458</v>
      </c>
      <c r="BV47" s="210">
        <f t="shared" si="53"/>
        <v>7.8099411986358458</v>
      </c>
      <c r="BW47" s="210">
        <f t="shared" si="53"/>
        <v>7.8099411986358458</v>
      </c>
      <c r="BX47" s="210">
        <f t="shared" si="53"/>
        <v>7.8099411986358458</v>
      </c>
      <c r="BY47" s="210">
        <f t="shared" si="53"/>
        <v>7.8099411986358458</v>
      </c>
      <c r="BZ47" s="210">
        <f t="shared" si="53"/>
        <v>7.8099411986358458</v>
      </c>
      <c r="CA47" s="210">
        <f t="shared" si="53"/>
        <v>7.8099411986358458</v>
      </c>
      <c r="CB47" s="210">
        <f t="shared" si="53"/>
        <v>7.8099411986358458</v>
      </c>
      <c r="CC47" s="210">
        <f t="shared" si="53"/>
        <v>7.8099411986358458</v>
      </c>
      <c r="CD47" s="210">
        <f t="shared" si="53"/>
        <v>7.8099411986358458</v>
      </c>
      <c r="CE47" s="210">
        <f t="shared" si="53"/>
        <v>7.8099411986358458</v>
      </c>
      <c r="CF47" s="210">
        <f t="shared" si="53"/>
        <v>7.8099411986358458</v>
      </c>
      <c r="CG47" s="210">
        <f t="shared" si="53"/>
        <v>7.8099411986358458</v>
      </c>
      <c r="CH47" s="210">
        <f t="shared" si="53"/>
        <v>7.8099411986358458</v>
      </c>
      <c r="CI47" s="210">
        <f t="shared" si="53"/>
        <v>7.8099411986358458</v>
      </c>
      <c r="CJ47" s="210">
        <f t="shared" si="53"/>
        <v>7.8099411986358458</v>
      </c>
      <c r="CK47" s="210">
        <f t="shared" si="53"/>
        <v>7.8099411986358458</v>
      </c>
      <c r="CL47" s="210">
        <f t="shared" si="53"/>
        <v>7.8099411986358458</v>
      </c>
      <c r="CM47" s="210">
        <f t="shared" si="53"/>
        <v>7.8099411986358458</v>
      </c>
      <c r="CN47" s="210">
        <f t="shared" si="53"/>
        <v>7.8099411986358458</v>
      </c>
      <c r="CO47" s="210">
        <f t="shared" si="53"/>
        <v>7.8099411986358458</v>
      </c>
      <c r="CP47" s="210">
        <f t="shared" si="53"/>
        <v>7.8099411986358458</v>
      </c>
      <c r="CQ47" s="210">
        <f t="shared" si="53"/>
        <v>7.8099411986358458</v>
      </c>
      <c r="CR47" s="210">
        <f t="shared" si="53"/>
        <v>7.8099411986358458</v>
      </c>
      <c r="CS47" s="210">
        <f t="shared" si="53"/>
        <v>7.8099411986358458</v>
      </c>
      <c r="CT47" s="210">
        <f t="shared" si="53"/>
        <v>7.8099411986358458</v>
      </c>
      <c r="CU47" s="210">
        <f t="shared" si="53"/>
        <v>-73.014860501244996</v>
      </c>
      <c r="CV47" s="210">
        <f t="shared" si="53"/>
        <v>-73.014860501244996</v>
      </c>
      <c r="CW47" s="210">
        <f t="shared" si="53"/>
        <v>-73.014860501244996</v>
      </c>
      <c r="CX47" s="210">
        <f t="shared" si="53"/>
        <v>-73.014860501244996</v>
      </c>
      <c r="CY47" s="210">
        <f t="shared" si="53"/>
        <v>-73.014860501244996</v>
      </c>
      <c r="CZ47" s="210">
        <f t="shared" si="53"/>
        <v>-73.014860501244996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6.0971172171142731</v>
      </c>
      <c r="AZ48" s="210">
        <f t="shared" si="55"/>
        <v>6.0971172171142731</v>
      </c>
      <c r="BA48" s="210">
        <f t="shared" si="55"/>
        <v>6.0971172171142731</v>
      </c>
      <c r="BB48" s="210">
        <f t="shared" si="55"/>
        <v>6.0971172171142731</v>
      </c>
      <c r="BC48" s="210">
        <f t="shared" si="55"/>
        <v>6.0971172171142731</v>
      </c>
      <c r="BD48" s="210">
        <f t="shared" si="55"/>
        <v>6.0971172171142731</v>
      </c>
      <c r="BE48" s="210">
        <f t="shared" si="55"/>
        <v>6.0971172171142731</v>
      </c>
      <c r="BF48" s="210">
        <f t="shared" si="55"/>
        <v>6.0971172171142731</v>
      </c>
      <c r="BG48" s="210">
        <f t="shared" si="55"/>
        <v>6.0971172171142731</v>
      </c>
      <c r="BH48" s="210">
        <f t="shared" si="55"/>
        <v>6.0971172171142731</v>
      </c>
      <c r="BI48" s="210">
        <f t="shared" si="55"/>
        <v>6.0971172171142731</v>
      </c>
      <c r="BJ48" s="210">
        <f t="shared" si="55"/>
        <v>6.0971172171142731</v>
      </c>
      <c r="BK48" s="210">
        <f t="shared" si="55"/>
        <v>6.0971172171142731</v>
      </c>
      <c r="BL48" s="210">
        <f t="shared" si="55"/>
        <v>6.0971172171142731</v>
      </c>
      <c r="BM48" s="210">
        <f t="shared" si="55"/>
        <v>6.0971172171142731</v>
      </c>
      <c r="BN48" s="210">
        <f t="shared" si="55"/>
        <v>6.0971172171142731</v>
      </c>
      <c r="BO48" s="210">
        <f t="shared" si="55"/>
        <v>6.0971172171142731</v>
      </c>
      <c r="BP48" s="210">
        <f t="shared" si="55"/>
        <v>6.0971172171142731</v>
      </c>
      <c r="BQ48" s="210">
        <f t="shared" si="55"/>
        <v>6.0971172171142731</v>
      </c>
      <c r="BR48" s="210">
        <f t="shared" ref="BR48:DA48" si="56">IF(BR$22&lt;=$E$24,IF(BR$22&lt;=$D$24,IF(BR$22&lt;=$C$24,IF(BR$22&lt;=$B$24,$B114,($C31-$B31)/($C$24-$B$24)),($D31-$C31)/($D$24-$C$24)),($E31-$D31)/($E$24-$D$24)),$F114)</f>
        <v>6.0971172171142731</v>
      </c>
      <c r="BS48" s="210">
        <f t="shared" si="56"/>
        <v>6.0971172171142731</v>
      </c>
      <c r="BT48" s="210">
        <f t="shared" si="56"/>
        <v>6.0971172171142731</v>
      </c>
      <c r="BU48" s="210">
        <f t="shared" si="56"/>
        <v>6.0971172171142731</v>
      </c>
      <c r="BV48" s="210">
        <f t="shared" si="56"/>
        <v>6.0971172171142731</v>
      </c>
      <c r="BW48" s="210">
        <f t="shared" si="56"/>
        <v>6.0971172171142731</v>
      </c>
      <c r="BX48" s="210">
        <f t="shared" si="56"/>
        <v>6.0971172171142731</v>
      </c>
      <c r="BY48" s="210">
        <f t="shared" si="56"/>
        <v>6.0971172171142731</v>
      </c>
      <c r="BZ48" s="210">
        <f t="shared" si="56"/>
        <v>6.0971172171142731</v>
      </c>
      <c r="CA48" s="210">
        <f t="shared" si="56"/>
        <v>6.0971172171142731</v>
      </c>
      <c r="CB48" s="210">
        <f t="shared" si="56"/>
        <v>6.0971172171142731</v>
      </c>
      <c r="CC48" s="210">
        <f t="shared" si="56"/>
        <v>6.0971172171142731</v>
      </c>
      <c r="CD48" s="210">
        <f t="shared" si="56"/>
        <v>6.0971172171142731</v>
      </c>
      <c r="CE48" s="210">
        <f t="shared" si="56"/>
        <v>6.0971172171142731</v>
      </c>
      <c r="CF48" s="210">
        <f t="shared" si="56"/>
        <v>6.0971172171142731</v>
      </c>
      <c r="CG48" s="210">
        <f t="shared" si="56"/>
        <v>6.0971172171142731</v>
      </c>
      <c r="CH48" s="210">
        <f t="shared" si="56"/>
        <v>6.0971172171142731</v>
      </c>
      <c r="CI48" s="210">
        <f t="shared" si="56"/>
        <v>6.0971172171142731</v>
      </c>
      <c r="CJ48" s="210">
        <f t="shared" si="56"/>
        <v>6.0971172171142731</v>
      </c>
      <c r="CK48" s="210">
        <f t="shared" si="56"/>
        <v>6.0971172171142731</v>
      </c>
      <c r="CL48" s="210">
        <f t="shared" si="56"/>
        <v>6.0971172171142731</v>
      </c>
      <c r="CM48" s="210">
        <f t="shared" si="56"/>
        <v>6.0971172171142731</v>
      </c>
      <c r="CN48" s="210">
        <f t="shared" si="56"/>
        <v>6.0971172171142731</v>
      </c>
      <c r="CO48" s="210">
        <f t="shared" si="56"/>
        <v>6.0971172171142731</v>
      </c>
      <c r="CP48" s="210">
        <f t="shared" si="56"/>
        <v>6.0971172171142731</v>
      </c>
      <c r="CQ48" s="210">
        <f t="shared" si="56"/>
        <v>6.0971172171142731</v>
      </c>
      <c r="CR48" s="210">
        <f t="shared" si="56"/>
        <v>6.0971172171142731</v>
      </c>
      <c r="CS48" s="210">
        <f t="shared" si="56"/>
        <v>6.0971172171142731</v>
      </c>
      <c r="CT48" s="210">
        <f t="shared" si="56"/>
        <v>6.0971172171142731</v>
      </c>
      <c r="CU48" s="210">
        <f t="shared" si="56"/>
        <v>14777.468687569526</v>
      </c>
      <c r="CV48" s="210">
        <f t="shared" si="56"/>
        <v>14777.468687569526</v>
      </c>
      <c r="CW48" s="210">
        <f t="shared" si="56"/>
        <v>14777.468687569526</v>
      </c>
      <c r="CX48" s="210">
        <f t="shared" si="56"/>
        <v>14777.468687569526</v>
      </c>
      <c r="CY48" s="210">
        <f t="shared" si="56"/>
        <v>14777.468687569526</v>
      </c>
      <c r="CZ48" s="210">
        <f t="shared" si="56"/>
        <v>14777.468687569526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7116.8417848357758</v>
      </c>
      <c r="CV49" s="210">
        <f t="shared" si="59"/>
        <v>7116.8417848357758</v>
      </c>
      <c r="CW49" s="210">
        <f t="shared" si="59"/>
        <v>7116.8417848357758</v>
      </c>
      <c r="CX49" s="210">
        <f t="shared" si="59"/>
        <v>7116.8417848357758</v>
      </c>
      <c r="CY49" s="210">
        <f t="shared" si="59"/>
        <v>7116.8417848357758</v>
      </c>
      <c r="CZ49" s="210">
        <f t="shared" si="59"/>
        <v>7116.8417848357758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1779.2104462089439</v>
      </c>
      <c r="CV50" s="210">
        <f t="shared" si="62"/>
        <v>1779.2104462089439</v>
      </c>
      <c r="CW50" s="210">
        <f t="shared" si="62"/>
        <v>1779.2104462089439</v>
      </c>
      <c r="CX50" s="210">
        <f t="shared" si="62"/>
        <v>1779.2104462089439</v>
      </c>
      <c r="CY50" s="210">
        <f t="shared" si="62"/>
        <v>1779.2104462089439</v>
      </c>
      <c r="CZ50" s="210">
        <f t="shared" si="62"/>
        <v>1779.2104462089439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681.35672769592509</v>
      </c>
      <c r="H51" s="210">
        <f t="shared" si="63"/>
        <v>681.35672769592509</v>
      </c>
      <c r="I51" s="210">
        <f t="shared" si="63"/>
        <v>681.35672769592509</v>
      </c>
      <c r="J51" s="210">
        <f t="shared" si="63"/>
        <v>681.35672769592509</v>
      </c>
      <c r="K51" s="210">
        <f t="shared" si="63"/>
        <v>681.35672769592509</v>
      </c>
      <c r="L51" s="210">
        <f t="shared" si="63"/>
        <v>681.35672769592509</v>
      </c>
      <c r="M51" s="210">
        <f t="shared" si="63"/>
        <v>681.35672769592509</v>
      </c>
      <c r="N51" s="210">
        <f t="shared" si="63"/>
        <v>681.35672769592509</v>
      </c>
      <c r="O51" s="210">
        <f t="shared" si="63"/>
        <v>681.35672769592509</v>
      </c>
      <c r="P51" s="210">
        <f t="shared" si="63"/>
        <v>681.35672769592509</v>
      </c>
      <c r="Q51" s="210">
        <f t="shared" si="63"/>
        <v>681.35672769592509</v>
      </c>
      <c r="R51" s="210">
        <f t="shared" si="63"/>
        <v>681.35672769592509</v>
      </c>
      <c r="S51" s="210">
        <f t="shared" si="63"/>
        <v>681.35672769592509</v>
      </c>
      <c r="T51" s="210">
        <f t="shared" si="63"/>
        <v>681.35672769592509</v>
      </c>
      <c r="U51" s="210">
        <f t="shared" si="63"/>
        <v>681.35672769592509</v>
      </c>
      <c r="V51" s="210">
        <f t="shared" si="63"/>
        <v>681.35672769592509</v>
      </c>
      <c r="W51" s="210">
        <f t="shared" si="63"/>
        <v>681.35672769592509</v>
      </c>
      <c r="X51" s="210">
        <f t="shared" si="63"/>
        <v>681.35672769592509</v>
      </c>
      <c r="Y51" s="210">
        <f t="shared" si="63"/>
        <v>681.35672769592509</v>
      </c>
      <c r="Z51" s="210">
        <f t="shared" si="63"/>
        <v>681.35672769592509</v>
      </c>
      <c r="AA51" s="210">
        <f t="shared" si="63"/>
        <v>681.35672769592509</v>
      </c>
      <c r="AB51" s="210">
        <f t="shared" si="63"/>
        <v>681.35672769592509</v>
      </c>
      <c r="AC51" s="210">
        <f t="shared" si="63"/>
        <v>681.35672769592509</v>
      </c>
      <c r="AD51" s="210">
        <f t="shared" si="63"/>
        <v>681.35672769592509</v>
      </c>
      <c r="AE51" s="210">
        <f t="shared" si="63"/>
        <v>681.35672769592509</v>
      </c>
      <c r="AF51" s="210">
        <f t="shared" si="63"/>
        <v>681.35672769592509</v>
      </c>
      <c r="AG51" s="210">
        <f t="shared" si="63"/>
        <v>681.35672769592509</v>
      </c>
      <c r="AH51" s="210">
        <f t="shared" si="63"/>
        <v>681.35672769592509</v>
      </c>
      <c r="AI51" s="210">
        <f t="shared" si="63"/>
        <v>681.35672769592509</v>
      </c>
      <c r="AJ51" s="210">
        <f t="shared" si="63"/>
        <v>681.35672769592509</v>
      </c>
      <c r="AK51" s="210">
        <f t="shared" si="63"/>
        <v>681.35672769592509</v>
      </c>
      <c r="AL51" s="210">
        <f t="shared" ref="AL51:BQ51" si="64">IF(AL$22&lt;=$E$24,IF(AL$22&lt;=$D$24,IF(AL$22&lt;=$C$24,IF(AL$22&lt;=$B$24,$B117,($C34-$B34)/($C$24-$B$24)),($D34-$C34)/($D$24-$C$24)),($E34-$D34)/($E$24-$D$24)),$F117)</f>
        <v>681.35672769592509</v>
      </c>
      <c r="AM51" s="210">
        <f t="shared" si="64"/>
        <v>681.35672769592509</v>
      </c>
      <c r="AN51" s="210">
        <f t="shared" si="64"/>
        <v>681.35672769592509</v>
      </c>
      <c r="AO51" s="210">
        <f t="shared" si="64"/>
        <v>681.35672769592509</v>
      </c>
      <c r="AP51" s="210">
        <f t="shared" si="64"/>
        <v>681.35672769592509</v>
      </c>
      <c r="AQ51" s="210">
        <f t="shared" si="64"/>
        <v>681.35672769592509</v>
      </c>
      <c r="AR51" s="210">
        <f t="shared" si="64"/>
        <v>681.35672769592509</v>
      </c>
      <c r="AS51" s="210">
        <f t="shared" si="64"/>
        <v>681.35672769592509</v>
      </c>
      <c r="AT51" s="210">
        <f t="shared" si="64"/>
        <v>681.35672769592509</v>
      </c>
      <c r="AU51" s="210">
        <f t="shared" si="64"/>
        <v>681.35672769592509</v>
      </c>
      <c r="AV51" s="210">
        <f t="shared" si="64"/>
        <v>681.35672769592509</v>
      </c>
      <c r="AW51" s="210">
        <f t="shared" si="64"/>
        <v>681.35672769592509</v>
      </c>
      <c r="AX51" s="210">
        <f t="shared" si="64"/>
        <v>681.35672769592509</v>
      </c>
      <c r="AY51" s="210">
        <f t="shared" si="64"/>
        <v>-7.5009872311169338E-14</v>
      </c>
      <c r="AZ51" s="210">
        <f t="shared" si="64"/>
        <v>-7.5009872311169338E-14</v>
      </c>
      <c r="BA51" s="210">
        <f t="shared" si="64"/>
        <v>-7.5009872311169338E-14</v>
      </c>
      <c r="BB51" s="210">
        <f t="shared" si="64"/>
        <v>-7.5009872311169338E-14</v>
      </c>
      <c r="BC51" s="210">
        <f t="shared" si="64"/>
        <v>-7.5009872311169338E-14</v>
      </c>
      <c r="BD51" s="210">
        <f t="shared" si="64"/>
        <v>-7.5009872311169338E-14</v>
      </c>
      <c r="BE51" s="210">
        <f t="shared" si="64"/>
        <v>-7.5009872311169338E-14</v>
      </c>
      <c r="BF51" s="210">
        <f t="shared" si="64"/>
        <v>-7.5009872311169338E-14</v>
      </c>
      <c r="BG51" s="210">
        <f t="shared" si="64"/>
        <v>-7.5009872311169338E-14</v>
      </c>
      <c r="BH51" s="210">
        <f t="shared" si="64"/>
        <v>-7.5009872311169338E-14</v>
      </c>
      <c r="BI51" s="210">
        <f t="shared" si="64"/>
        <v>-7.5009872311169338E-14</v>
      </c>
      <c r="BJ51" s="210">
        <f t="shared" si="64"/>
        <v>-7.5009872311169338E-14</v>
      </c>
      <c r="BK51" s="210">
        <f t="shared" si="64"/>
        <v>-7.5009872311169338E-14</v>
      </c>
      <c r="BL51" s="210">
        <f t="shared" si="64"/>
        <v>-7.5009872311169338E-14</v>
      </c>
      <c r="BM51" s="210">
        <f t="shared" si="64"/>
        <v>-7.5009872311169338E-14</v>
      </c>
      <c r="BN51" s="210">
        <f t="shared" si="64"/>
        <v>-7.5009872311169338E-14</v>
      </c>
      <c r="BO51" s="210">
        <f t="shared" si="64"/>
        <v>-7.5009872311169338E-14</v>
      </c>
      <c r="BP51" s="210">
        <f t="shared" si="64"/>
        <v>-7.5009872311169338E-14</v>
      </c>
      <c r="BQ51" s="210">
        <f t="shared" si="64"/>
        <v>-7.5009872311169338E-14</v>
      </c>
      <c r="BR51" s="210">
        <f t="shared" ref="BR51:DA51" si="65">IF(BR$22&lt;=$E$24,IF(BR$22&lt;=$D$24,IF(BR$22&lt;=$C$24,IF(BR$22&lt;=$B$24,$B117,($C34-$B34)/($C$24-$B$24)),($D34-$C34)/($D$24-$C$24)),($E34-$D34)/($E$24-$D$24)),$F117)</f>
        <v>-7.5009872311169338E-14</v>
      </c>
      <c r="BS51" s="210">
        <f t="shared" si="65"/>
        <v>-7.5009872311169338E-14</v>
      </c>
      <c r="BT51" s="210">
        <f t="shared" si="65"/>
        <v>-7.5009872311169338E-14</v>
      </c>
      <c r="BU51" s="210">
        <f t="shared" si="65"/>
        <v>-7.5009872311169338E-14</v>
      </c>
      <c r="BV51" s="210">
        <f t="shared" si="65"/>
        <v>-7.5009872311169338E-14</v>
      </c>
      <c r="BW51" s="210">
        <f t="shared" si="65"/>
        <v>-7.5009872311169338E-14</v>
      </c>
      <c r="BX51" s="210">
        <f t="shared" si="65"/>
        <v>-7.5009872311169338E-14</v>
      </c>
      <c r="BY51" s="210">
        <f t="shared" si="65"/>
        <v>-7.5009872311169338E-14</v>
      </c>
      <c r="BZ51" s="210">
        <f t="shared" si="65"/>
        <v>-7.5009872311169338E-14</v>
      </c>
      <c r="CA51" s="210">
        <f t="shared" si="65"/>
        <v>-7.5009872311169338E-14</v>
      </c>
      <c r="CB51" s="210">
        <f t="shared" si="65"/>
        <v>-7.5009872311169338E-14</v>
      </c>
      <c r="CC51" s="210">
        <f t="shared" si="65"/>
        <v>-7.5009872311169338E-14</v>
      </c>
      <c r="CD51" s="210">
        <f t="shared" si="65"/>
        <v>-7.5009872311169338E-14</v>
      </c>
      <c r="CE51" s="210">
        <f t="shared" si="65"/>
        <v>-7.5009872311169338E-14</v>
      </c>
      <c r="CF51" s="210">
        <f t="shared" si="65"/>
        <v>-7.5009872311169338E-14</v>
      </c>
      <c r="CG51" s="210">
        <f t="shared" si="65"/>
        <v>-7.5009872311169338E-14</v>
      </c>
      <c r="CH51" s="210">
        <f t="shared" si="65"/>
        <v>-7.5009872311169338E-14</v>
      </c>
      <c r="CI51" s="210">
        <f t="shared" si="65"/>
        <v>-7.5009872311169338E-14</v>
      </c>
      <c r="CJ51" s="210">
        <f t="shared" si="65"/>
        <v>-7.5009872311169338E-14</v>
      </c>
      <c r="CK51" s="210">
        <f t="shared" si="65"/>
        <v>-7.5009872311169338E-14</v>
      </c>
      <c r="CL51" s="210">
        <f t="shared" si="65"/>
        <v>-7.5009872311169338E-14</v>
      </c>
      <c r="CM51" s="210">
        <f t="shared" si="65"/>
        <v>-7.5009872311169338E-14</v>
      </c>
      <c r="CN51" s="210">
        <f t="shared" si="65"/>
        <v>-7.5009872311169338E-14</v>
      </c>
      <c r="CO51" s="210">
        <f t="shared" si="65"/>
        <v>-7.5009872311169338E-14</v>
      </c>
      <c r="CP51" s="210">
        <f t="shared" si="65"/>
        <v>-7.5009872311169338E-14</v>
      </c>
      <c r="CQ51" s="210">
        <f t="shared" si="65"/>
        <v>-7.5009872311169338E-14</v>
      </c>
      <c r="CR51" s="210">
        <f t="shared" si="65"/>
        <v>-7.5009872311169338E-14</v>
      </c>
      <c r="CS51" s="210">
        <f t="shared" si="65"/>
        <v>-7.5009872311169338E-14</v>
      </c>
      <c r="CT51" s="210">
        <f t="shared" si="65"/>
        <v>-7.5009872311169338E-14</v>
      </c>
      <c r="CU51" s="210">
        <f t="shared" si="65"/>
        <v>-3113.6182808656508</v>
      </c>
      <c r="CV51" s="210">
        <f t="shared" si="65"/>
        <v>-3113.6182808656508</v>
      </c>
      <c r="CW51" s="210">
        <f t="shared" si="65"/>
        <v>-3113.6182808656508</v>
      </c>
      <c r="CX51" s="210">
        <f t="shared" si="65"/>
        <v>-3113.6182808656508</v>
      </c>
      <c r="CY51" s="210">
        <f t="shared" si="65"/>
        <v>-3113.6182808656508</v>
      </c>
      <c r="CZ51" s="210">
        <f t="shared" si="65"/>
        <v>-3113.6182808656508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37.575823114499769</v>
      </c>
      <c r="H52" s="210">
        <f t="shared" si="66"/>
        <v>37.575823114499769</v>
      </c>
      <c r="I52" s="210">
        <f t="shared" si="66"/>
        <v>37.575823114499769</v>
      </c>
      <c r="J52" s="210">
        <f t="shared" si="66"/>
        <v>37.575823114499769</v>
      </c>
      <c r="K52" s="210">
        <f t="shared" si="66"/>
        <v>37.575823114499769</v>
      </c>
      <c r="L52" s="210">
        <f t="shared" si="66"/>
        <v>37.575823114499769</v>
      </c>
      <c r="M52" s="210">
        <f t="shared" si="66"/>
        <v>37.575823114499769</v>
      </c>
      <c r="N52" s="210">
        <f t="shared" si="66"/>
        <v>37.575823114499769</v>
      </c>
      <c r="O52" s="210">
        <f t="shared" si="66"/>
        <v>37.575823114499769</v>
      </c>
      <c r="P52" s="210">
        <f t="shared" si="66"/>
        <v>37.575823114499769</v>
      </c>
      <c r="Q52" s="210">
        <f t="shared" si="66"/>
        <v>37.575823114499769</v>
      </c>
      <c r="R52" s="210">
        <f t="shared" si="66"/>
        <v>37.575823114499769</v>
      </c>
      <c r="S52" s="210">
        <f t="shared" si="66"/>
        <v>37.575823114499769</v>
      </c>
      <c r="T52" s="210">
        <f t="shared" si="66"/>
        <v>37.575823114499769</v>
      </c>
      <c r="U52" s="210">
        <f t="shared" si="66"/>
        <v>37.575823114499769</v>
      </c>
      <c r="V52" s="210">
        <f t="shared" si="66"/>
        <v>37.575823114499769</v>
      </c>
      <c r="W52" s="210">
        <f t="shared" si="66"/>
        <v>37.575823114499769</v>
      </c>
      <c r="X52" s="210">
        <f t="shared" si="66"/>
        <v>37.575823114499769</v>
      </c>
      <c r="Y52" s="210">
        <f t="shared" si="66"/>
        <v>37.575823114499769</v>
      </c>
      <c r="Z52" s="210">
        <f t="shared" si="66"/>
        <v>37.575823114499769</v>
      </c>
      <c r="AA52" s="210">
        <f t="shared" si="66"/>
        <v>37.575823114499769</v>
      </c>
      <c r="AB52" s="210">
        <f t="shared" si="66"/>
        <v>37.575823114499769</v>
      </c>
      <c r="AC52" s="210">
        <f t="shared" si="66"/>
        <v>37.575823114499769</v>
      </c>
      <c r="AD52" s="210">
        <f t="shared" si="66"/>
        <v>37.575823114499769</v>
      </c>
      <c r="AE52" s="210">
        <f t="shared" si="66"/>
        <v>37.575823114499769</v>
      </c>
      <c r="AF52" s="210">
        <f t="shared" si="66"/>
        <v>37.575823114499769</v>
      </c>
      <c r="AG52" s="210">
        <f t="shared" si="66"/>
        <v>37.575823114499769</v>
      </c>
      <c r="AH52" s="210">
        <f t="shared" si="66"/>
        <v>37.575823114499769</v>
      </c>
      <c r="AI52" s="210">
        <f t="shared" si="66"/>
        <v>37.575823114499769</v>
      </c>
      <c r="AJ52" s="210">
        <f t="shared" si="66"/>
        <v>37.575823114499769</v>
      </c>
      <c r="AK52" s="210">
        <f t="shared" si="66"/>
        <v>37.575823114499769</v>
      </c>
      <c r="AL52" s="210">
        <f t="shared" ref="AL52:BQ52" si="67">IF(AL$22&lt;=$E$24,IF(AL$22&lt;=$D$24,IF(AL$22&lt;=$C$24,IF(AL$22&lt;=$B$24,$B118,($C35-$B35)/($C$24-$B$24)),($D35-$C35)/($D$24-$C$24)),($E35-$D35)/($E$24-$D$24)),$F118)</f>
        <v>37.575823114499769</v>
      </c>
      <c r="AM52" s="210">
        <f t="shared" si="67"/>
        <v>37.575823114499769</v>
      </c>
      <c r="AN52" s="210">
        <f t="shared" si="67"/>
        <v>37.575823114499769</v>
      </c>
      <c r="AO52" s="210">
        <f t="shared" si="67"/>
        <v>37.575823114499769</v>
      </c>
      <c r="AP52" s="210">
        <f t="shared" si="67"/>
        <v>37.575823114499769</v>
      </c>
      <c r="AQ52" s="210">
        <f t="shared" si="67"/>
        <v>37.575823114499769</v>
      </c>
      <c r="AR52" s="210">
        <f t="shared" si="67"/>
        <v>37.575823114499769</v>
      </c>
      <c r="AS52" s="210">
        <f t="shared" si="67"/>
        <v>37.575823114499769</v>
      </c>
      <c r="AT52" s="210">
        <f t="shared" si="67"/>
        <v>37.575823114499769</v>
      </c>
      <c r="AU52" s="210">
        <f t="shared" si="67"/>
        <v>37.575823114499769</v>
      </c>
      <c r="AV52" s="210">
        <f t="shared" si="67"/>
        <v>37.575823114499769</v>
      </c>
      <c r="AW52" s="210">
        <f t="shared" si="67"/>
        <v>37.575823114499769</v>
      </c>
      <c r="AX52" s="210">
        <f t="shared" si="67"/>
        <v>37.575823114499769</v>
      </c>
      <c r="AY52" s="210">
        <f t="shared" si="67"/>
        <v>-4.6881170194480836E-15</v>
      </c>
      <c r="AZ52" s="210">
        <f t="shared" si="67"/>
        <v>-4.6881170194480836E-15</v>
      </c>
      <c r="BA52" s="210">
        <f t="shared" si="67"/>
        <v>-4.6881170194480836E-15</v>
      </c>
      <c r="BB52" s="210">
        <f t="shared" si="67"/>
        <v>-4.6881170194480836E-15</v>
      </c>
      <c r="BC52" s="210">
        <f t="shared" si="67"/>
        <v>-4.6881170194480836E-15</v>
      </c>
      <c r="BD52" s="210">
        <f t="shared" si="67"/>
        <v>-4.6881170194480836E-15</v>
      </c>
      <c r="BE52" s="210">
        <f t="shared" si="67"/>
        <v>-4.6881170194480836E-15</v>
      </c>
      <c r="BF52" s="210">
        <f t="shared" si="67"/>
        <v>-4.6881170194480836E-15</v>
      </c>
      <c r="BG52" s="210">
        <f t="shared" si="67"/>
        <v>-4.6881170194480836E-15</v>
      </c>
      <c r="BH52" s="210">
        <f t="shared" si="67"/>
        <v>-4.6881170194480836E-15</v>
      </c>
      <c r="BI52" s="210">
        <f t="shared" si="67"/>
        <v>-4.6881170194480836E-15</v>
      </c>
      <c r="BJ52" s="210">
        <f t="shared" si="67"/>
        <v>-4.6881170194480836E-15</v>
      </c>
      <c r="BK52" s="210">
        <f t="shared" si="67"/>
        <v>-4.6881170194480836E-15</v>
      </c>
      <c r="BL52" s="210">
        <f t="shared" si="67"/>
        <v>-4.6881170194480836E-15</v>
      </c>
      <c r="BM52" s="210">
        <f t="shared" si="67"/>
        <v>-4.6881170194480836E-15</v>
      </c>
      <c r="BN52" s="210">
        <f t="shared" si="67"/>
        <v>-4.6881170194480836E-15</v>
      </c>
      <c r="BO52" s="210">
        <f t="shared" si="67"/>
        <v>-4.6881170194480836E-15</v>
      </c>
      <c r="BP52" s="210">
        <f t="shared" si="67"/>
        <v>-4.6881170194480836E-15</v>
      </c>
      <c r="BQ52" s="210">
        <f t="shared" si="67"/>
        <v>-4.6881170194480836E-15</v>
      </c>
      <c r="BR52" s="210">
        <f t="shared" ref="BR52:DA52" si="68">IF(BR$22&lt;=$E$24,IF(BR$22&lt;=$D$24,IF(BR$22&lt;=$C$24,IF(BR$22&lt;=$B$24,$B118,($C35-$B35)/($C$24-$B$24)),($D35-$C35)/($D$24-$C$24)),($E35-$D35)/($E$24-$D$24)),$F118)</f>
        <v>-4.6881170194480836E-15</v>
      </c>
      <c r="BS52" s="210">
        <f t="shared" si="68"/>
        <v>-4.6881170194480836E-15</v>
      </c>
      <c r="BT52" s="210">
        <f t="shared" si="68"/>
        <v>-4.6881170194480836E-15</v>
      </c>
      <c r="BU52" s="210">
        <f t="shared" si="68"/>
        <v>-4.6881170194480836E-15</v>
      </c>
      <c r="BV52" s="210">
        <f t="shared" si="68"/>
        <v>-4.6881170194480836E-15</v>
      </c>
      <c r="BW52" s="210">
        <f t="shared" si="68"/>
        <v>-4.6881170194480836E-15</v>
      </c>
      <c r="BX52" s="210">
        <f t="shared" si="68"/>
        <v>-4.6881170194480836E-15</v>
      </c>
      <c r="BY52" s="210">
        <f t="shared" si="68"/>
        <v>-4.6881170194480836E-15</v>
      </c>
      <c r="BZ52" s="210">
        <f t="shared" si="68"/>
        <v>-4.6881170194480836E-15</v>
      </c>
      <c r="CA52" s="210">
        <f t="shared" si="68"/>
        <v>-4.6881170194480836E-15</v>
      </c>
      <c r="CB52" s="210">
        <f t="shared" si="68"/>
        <v>-4.6881170194480836E-15</v>
      </c>
      <c r="CC52" s="210">
        <f t="shared" si="68"/>
        <v>-4.6881170194480836E-15</v>
      </c>
      <c r="CD52" s="210">
        <f t="shared" si="68"/>
        <v>-4.6881170194480836E-15</v>
      </c>
      <c r="CE52" s="210">
        <f t="shared" si="68"/>
        <v>-4.6881170194480836E-15</v>
      </c>
      <c r="CF52" s="210">
        <f t="shared" si="68"/>
        <v>-4.6881170194480836E-15</v>
      </c>
      <c r="CG52" s="210">
        <f t="shared" si="68"/>
        <v>-4.6881170194480836E-15</v>
      </c>
      <c r="CH52" s="210">
        <f t="shared" si="68"/>
        <v>-4.6881170194480836E-15</v>
      </c>
      <c r="CI52" s="210">
        <f t="shared" si="68"/>
        <v>-4.6881170194480836E-15</v>
      </c>
      <c r="CJ52" s="210">
        <f t="shared" si="68"/>
        <v>-4.6881170194480836E-15</v>
      </c>
      <c r="CK52" s="210">
        <f t="shared" si="68"/>
        <v>-4.6881170194480836E-15</v>
      </c>
      <c r="CL52" s="210">
        <f t="shared" si="68"/>
        <v>-4.6881170194480836E-15</v>
      </c>
      <c r="CM52" s="210">
        <f t="shared" si="68"/>
        <v>-4.6881170194480836E-15</v>
      </c>
      <c r="CN52" s="210">
        <f t="shared" si="68"/>
        <v>-4.6881170194480836E-15</v>
      </c>
      <c r="CO52" s="210">
        <f t="shared" si="68"/>
        <v>-4.6881170194480836E-15</v>
      </c>
      <c r="CP52" s="210">
        <f t="shared" si="68"/>
        <v>-4.6881170194480836E-15</v>
      </c>
      <c r="CQ52" s="210">
        <f t="shared" si="68"/>
        <v>-4.6881170194480836E-15</v>
      </c>
      <c r="CR52" s="210">
        <f t="shared" si="68"/>
        <v>-4.6881170194480836E-15</v>
      </c>
      <c r="CS52" s="210">
        <f t="shared" si="68"/>
        <v>-4.6881170194480836E-15</v>
      </c>
      <c r="CT52" s="210">
        <f t="shared" si="68"/>
        <v>-4.6881170194480836E-15</v>
      </c>
      <c r="CU52" s="210">
        <f t="shared" si="68"/>
        <v>-275.55603617299829</v>
      </c>
      <c r="CV52" s="210">
        <f t="shared" si="68"/>
        <v>-275.55603617299829</v>
      </c>
      <c r="CW52" s="210">
        <f t="shared" si="68"/>
        <v>-275.55603617299829</v>
      </c>
      <c r="CX52" s="210">
        <f t="shared" si="68"/>
        <v>-275.55603617299829</v>
      </c>
      <c r="CY52" s="210">
        <f t="shared" si="68"/>
        <v>-275.55603617299829</v>
      </c>
      <c r="CZ52" s="210">
        <f t="shared" si="68"/>
        <v>-275.55603617299829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220.10850880935385</v>
      </c>
      <c r="AZ53" s="210">
        <f t="shared" si="70"/>
        <v>220.10850880935385</v>
      </c>
      <c r="BA53" s="210">
        <f t="shared" si="70"/>
        <v>220.10850880935385</v>
      </c>
      <c r="BB53" s="210">
        <f t="shared" si="70"/>
        <v>220.10850880935385</v>
      </c>
      <c r="BC53" s="210">
        <f t="shared" si="70"/>
        <v>220.10850880935385</v>
      </c>
      <c r="BD53" s="210">
        <f t="shared" si="70"/>
        <v>220.10850880935385</v>
      </c>
      <c r="BE53" s="210">
        <f t="shared" si="70"/>
        <v>220.10850880935385</v>
      </c>
      <c r="BF53" s="210">
        <f t="shared" si="70"/>
        <v>220.10850880935385</v>
      </c>
      <c r="BG53" s="210">
        <f t="shared" si="70"/>
        <v>220.10850880935385</v>
      </c>
      <c r="BH53" s="210">
        <f t="shared" si="70"/>
        <v>220.10850880935385</v>
      </c>
      <c r="BI53" s="210">
        <f t="shared" si="70"/>
        <v>220.10850880935385</v>
      </c>
      <c r="BJ53" s="210">
        <f t="shared" si="70"/>
        <v>220.10850880935385</v>
      </c>
      <c r="BK53" s="210">
        <f t="shared" si="70"/>
        <v>220.10850880935385</v>
      </c>
      <c r="BL53" s="210">
        <f t="shared" si="70"/>
        <v>220.10850880935385</v>
      </c>
      <c r="BM53" s="210">
        <f t="shared" si="70"/>
        <v>220.10850880935385</v>
      </c>
      <c r="BN53" s="210">
        <f t="shared" si="70"/>
        <v>220.10850880935385</v>
      </c>
      <c r="BO53" s="210">
        <f t="shared" si="70"/>
        <v>220.10850880935385</v>
      </c>
      <c r="BP53" s="210">
        <f t="shared" si="70"/>
        <v>220.10850880935385</v>
      </c>
      <c r="BQ53" s="210">
        <f t="shared" si="70"/>
        <v>220.10850880935385</v>
      </c>
      <c r="BR53" s="210">
        <f t="shared" ref="BR53:DA53" si="71">IF(BR$22&lt;=$E$24,IF(BR$22&lt;=$D$24,IF(BR$22&lt;=$C$24,IF(BR$22&lt;=$B$24,$B119,($C36-$B36)/($C$24-$B$24)),($D36-$C36)/($D$24-$C$24)),($E36-$D36)/($E$24-$D$24)),$F119)</f>
        <v>220.10850880935385</v>
      </c>
      <c r="BS53" s="210">
        <f t="shared" si="71"/>
        <v>220.10850880935385</v>
      </c>
      <c r="BT53" s="210">
        <f t="shared" si="71"/>
        <v>220.10850880935385</v>
      </c>
      <c r="BU53" s="210">
        <f t="shared" si="71"/>
        <v>220.10850880935385</v>
      </c>
      <c r="BV53" s="210">
        <f t="shared" si="71"/>
        <v>220.10850880935385</v>
      </c>
      <c r="BW53" s="210">
        <f t="shared" si="71"/>
        <v>220.10850880935385</v>
      </c>
      <c r="BX53" s="210">
        <f t="shared" si="71"/>
        <v>220.10850880935385</v>
      </c>
      <c r="BY53" s="210">
        <f t="shared" si="71"/>
        <v>220.10850880935385</v>
      </c>
      <c r="BZ53" s="210">
        <f t="shared" si="71"/>
        <v>220.10850880935385</v>
      </c>
      <c r="CA53" s="210">
        <f t="shared" si="71"/>
        <v>220.10850880935385</v>
      </c>
      <c r="CB53" s="210">
        <f t="shared" si="71"/>
        <v>220.10850880935385</v>
      </c>
      <c r="CC53" s="210">
        <f t="shared" si="71"/>
        <v>220.10850880935385</v>
      </c>
      <c r="CD53" s="210">
        <f t="shared" si="71"/>
        <v>220.10850880935385</v>
      </c>
      <c r="CE53" s="210">
        <f t="shared" si="71"/>
        <v>220.10850880935385</v>
      </c>
      <c r="CF53" s="210">
        <f t="shared" si="71"/>
        <v>220.10850880935385</v>
      </c>
      <c r="CG53" s="210">
        <f t="shared" si="71"/>
        <v>220.10850880935385</v>
      </c>
      <c r="CH53" s="210">
        <f t="shared" si="71"/>
        <v>220.10850880935385</v>
      </c>
      <c r="CI53" s="210">
        <f t="shared" si="71"/>
        <v>220.10850880935385</v>
      </c>
      <c r="CJ53" s="210">
        <f t="shared" si="71"/>
        <v>220.10850880935385</v>
      </c>
      <c r="CK53" s="210">
        <f t="shared" si="71"/>
        <v>220.10850880935385</v>
      </c>
      <c r="CL53" s="210">
        <f t="shared" si="71"/>
        <v>220.10850880935385</v>
      </c>
      <c r="CM53" s="210">
        <f t="shared" si="71"/>
        <v>220.10850880935385</v>
      </c>
      <c r="CN53" s="210">
        <f t="shared" si="71"/>
        <v>220.10850880935385</v>
      </c>
      <c r="CO53" s="210">
        <f t="shared" si="71"/>
        <v>220.10850880935385</v>
      </c>
      <c r="CP53" s="210">
        <f t="shared" si="71"/>
        <v>220.10850880935385</v>
      </c>
      <c r="CQ53" s="210">
        <f t="shared" si="71"/>
        <v>220.10850880935385</v>
      </c>
      <c r="CR53" s="210">
        <f t="shared" si="71"/>
        <v>220.10850880935385</v>
      </c>
      <c r="CS53" s="210">
        <f t="shared" si="71"/>
        <v>220.10850880935385</v>
      </c>
      <c r="CT53" s="210">
        <f t="shared" si="71"/>
        <v>220.10850880935385</v>
      </c>
      <c r="CU53" s="210">
        <f t="shared" si="71"/>
        <v>-1779.2104462089437</v>
      </c>
      <c r="CV53" s="210">
        <f t="shared" si="71"/>
        <v>-1779.2104462089437</v>
      </c>
      <c r="CW53" s="210">
        <f t="shared" si="71"/>
        <v>-1779.2104462089437</v>
      </c>
      <c r="CX53" s="210">
        <f t="shared" si="71"/>
        <v>-1779.2104462089437</v>
      </c>
      <c r="CY53" s="210">
        <f t="shared" si="71"/>
        <v>-1779.2104462089437</v>
      </c>
      <c r="CZ53" s="210">
        <f t="shared" si="71"/>
        <v>-1779.2104462089437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34.600734998528026</v>
      </c>
      <c r="H59" s="204">
        <f t="shared" si="75"/>
        <v>69.201469997056051</v>
      </c>
      <c r="I59" s="204">
        <f t="shared" si="75"/>
        <v>103.80220499558408</v>
      </c>
      <c r="J59" s="204">
        <f t="shared" si="75"/>
        <v>138.4029399941121</v>
      </c>
      <c r="K59" s="204">
        <f t="shared" si="75"/>
        <v>173.00367499264013</v>
      </c>
      <c r="L59" s="204">
        <f t="shared" si="75"/>
        <v>207.60440999116815</v>
      </c>
      <c r="M59" s="204">
        <f t="shared" si="75"/>
        <v>242.20514498969618</v>
      </c>
      <c r="N59" s="204">
        <f t="shared" si="75"/>
        <v>276.80587998822421</v>
      </c>
      <c r="O59" s="204">
        <f t="shared" si="75"/>
        <v>311.40661498675223</v>
      </c>
      <c r="P59" s="204">
        <f t="shared" si="75"/>
        <v>346.00734998528026</v>
      </c>
      <c r="Q59" s="204">
        <f t="shared" si="75"/>
        <v>380.60808498380828</v>
      </c>
      <c r="R59" s="204">
        <f t="shared" si="75"/>
        <v>415.20881998233631</v>
      </c>
      <c r="S59" s="204">
        <f t="shared" si="75"/>
        <v>449.80955498086433</v>
      </c>
      <c r="T59" s="204">
        <f t="shared" si="75"/>
        <v>484.41028997939236</v>
      </c>
      <c r="U59" s="204">
        <f t="shared" si="75"/>
        <v>519.01102497792044</v>
      </c>
      <c r="V59" s="204">
        <f t="shared" si="75"/>
        <v>553.61175997644841</v>
      </c>
      <c r="W59" s="204">
        <f t="shared" si="75"/>
        <v>588.21249497497638</v>
      </c>
      <c r="X59" s="204">
        <f t="shared" si="75"/>
        <v>622.81322997350446</v>
      </c>
      <c r="Y59" s="204">
        <f t="shared" si="75"/>
        <v>657.41396497203255</v>
      </c>
      <c r="Z59" s="204">
        <f t="shared" si="75"/>
        <v>692.01469997056051</v>
      </c>
      <c r="AA59" s="204">
        <f t="shared" si="75"/>
        <v>726.61543496908848</v>
      </c>
      <c r="AB59" s="204">
        <f t="shared" si="75"/>
        <v>761.21616996761657</v>
      </c>
      <c r="AC59" s="204">
        <f t="shared" si="75"/>
        <v>795.81690496614465</v>
      </c>
      <c r="AD59" s="204">
        <f t="shared" si="75"/>
        <v>830.41763996467262</v>
      </c>
      <c r="AE59" s="204">
        <f t="shared" si="75"/>
        <v>865.01837496320059</v>
      </c>
      <c r="AF59" s="204">
        <f t="shared" si="75"/>
        <v>899.61910996172867</v>
      </c>
      <c r="AG59" s="204">
        <f t="shared" si="75"/>
        <v>934.21984496025675</v>
      </c>
      <c r="AH59" s="204">
        <f t="shared" si="75"/>
        <v>968.82057995878472</v>
      </c>
      <c r="AI59" s="204">
        <f t="shared" si="75"/>
        <v>1003.4213149573127</v>
      </c>
      <c r="AJ59" s="204">
        <f t="shared" si="75"/>
        <v>1038.0220499558409</v>
      </c>
      <c r="AK59" s="204">
        <f t="shared" si="75"/>
        <v>1072.6227849543689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1107.2235199528968</v>
      </c>
      <c r="AM59" s="204">
        <f t="shared" si="76"/>
        <v>1141.8242549514248</v>
      </c>
      <c r="AN59" s="204">
        <f t="shared" si="76"/>
        <v>1176.4249899499528</v>
      </c>
      <c r="AO59" s="204">
        <f t="shared" si="76"/>
        <v>1211.025724948481</v>
      </c>
      <c r="AP59" s="204">
        <f t="shared" si="76"/>
        <v>1245.6264599470089</v>
      </c>
      <c r="AQ59" s="204">
        <f t="shared" si="76"/>
        <v>1280.2271949455369</v>
      </c>
      <c r="AR59" s="204">
        <f t="shared" si="76"/>
        <v>1314.8279299440651</v>
      </c>
      <c r="AS59" s="204">
        <f t="shared" si="76"/>
        <v>1349.4286649425931</v>
      </c>
      <c r="AT59" s="204">
        <f t="shared" si="76"/>
        <v>1384.029399941121</v>
      </c>
      <c r="AU59" s="204">
        <f t="shared" si="76"/>
        <v>1418.630134939649</v>
      </c>
      <c r="AV59" s="204">
        <f t="shared" si="76"/>
        <v>1453.230869938177</v>
      </c>
      <c r="AW59" s="204">
        <f t="shared" si="76"/>
        <v>1487.8316049367052</v>
      </c>
      <c r="AX59" s="204">
        <f t="shared" si="76"/>
        <v>1522.4323399352331</v>
      </c>
      <c r="AY59" s="204">
        <f t="shared" si="76"/>
        <v>1547.3375586891532</v>
      </c>
      <c r="AZ59" s="204">
        <f t="shared" si="76"/>
        <v>1572.242777443073</v>
      </c>
      <c r="BA59" s="204">
        <f t="shared" si="76"/>
        <v>1597.1479961969931</v>
      </c>
      <c r="BB59" s="204">
        <f t="shared" si="76"/>
        <v>1622.0532149509131</v>
      </c>
      <c r="BC59" s="204">
        <f t="shared" si="76"/>
        <v>1646.9584337048329</v>
      </c>
      <c r="BD59" s="204">
        <f t="shared" si="76"/>
        <v>1671.863652458753</v>
      </c>
      <c r="BE59" s="204">
        <f t="shared" si="76"/>
        <v>1696.768871212673</v>
      </c>
      <c r="BF59" s="204">
        <f t="shared" si="76"/>
        <v>1721.6740899665929</v>
      </c>
      <c r="BG59" s="204">
        <f t="shared" si="76"/>
        <v>1746.5793087205129</v>
      </c>
      <c r="BH59" s="204">
        <f t="shared" si="76"/>
        <v>1771.484527474433</v>
      </c>
      <c r="BI59" s="204">
        <f t="shared" si="76"/>
        <v>1796.389746228353</v>
      </c>
      <c r="BJ59" s="204">
        <f t="shared" si="76"/>
        <v>1821.2949649822729</v>
      </c>
      <c r="BK59" s="204">
        <f t="shared" si="76"/>
        <v>1846.2001837361929</v>
      </c>
      <c r="BL59" s="204">
        <f t="shared" si="76"/>
        <v>1871.1054024901127</v>
      </c>
      <c r="BM59" s="204">
        <f t="shared" si="76"/>
        <v>1896.0106212440328</v>
      </c>
      <c r="BN59" s="204">
        <f t="shared" si="76"/>
        <v>1920.9158399979528</v>
      </c>
      <c r="BO59" s="204">
        <f t="shared" si="76"/>
        <v>1945.8210587518729</v>
      </c>
      <c r="BP59" s="204">
        <f t="shared" si="76"/>
        <v>1970.726277505793</v>
      </c>
      <c r="BQ59" s="204">
        <f t="shared" si="76"/>
        <v>1995.6314962597128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2020.5367150136328</v>
      </c>
      <c r="BS59" s="204">
        <f t="shared" si="77"/>
        <v>2045.4419337675527</v>
      </c>
      <c r="BT59" s="204">
        <f t="shared" si="77"/>
        <v>2070.3471525214727</v>
      </c>
      <c r="BU59" s="204">
        <f t="shared" si="77"/>
        <v>2095.2523712753928</v>
      </c>
      <c r="BV59" s="204">
        <f t="shared" si="77"/>
        <v>2120.1575900293128</v>
      </c>
      <c r="BW59" s="204">
        <f t="shared" si="77"/>
        <v>2145.0628087832329</v>
      </c>
      <c r="BX59" s="204">
        <f t="shared" si="77"/>
        <v>2169.9680275371529</v>
      </c>
      <c r="BY59" s="204">
        <f t="shared" si="77"/>
        <v>2194.8732462910725</v>
      </c>
      <c r="BZ59" s="204">
        <f t="shared" si="77"/>
        <v>2219.7784650449926</v>
      </c>
      <c r="CA59" s="204">
        <f t="shared" si="77"/>
        <v>2244.6836837989126</v>
      </c>
      <c r="CB59" s="204">
        <f t="shared" si="77"/>
        <v>2269.5889025528327</v>
      </c>
      <c r="CC59" s="204">
        <f t="shared" si="77"/>
        <v>2294.4941213067527</v>
      </c>
      <c r="CD59" s="204">
        <f t="shared" si="77"/>
        <v>2319.3993400606723</v>
      </c>
      <c r="CE59" s="204">
        <f t="shared" si="77"/>
        <v>2344.3045588145924</v>
      </c>
      <c r="CF59" s="204">
        <f t="shared" si="77"/>
        <v>2369.2097775685124</v>
      </c>
      <c r="CG59" s="204">
        <f t="shared" si="77"/>
        <v>2394.1149963224325</v>
      </c>
      <c r="CH59" s="204">
        <f t="shared" si="77"/>
        <v>2419.0202150763525</v>
      </c>
      <c r="CI59" s="204">
        <f t="shared" si="77"/>
        <v>2443.9254338302726</v>
      </c>
      <c r="CJ59" s="204">
        <f t="shared" si="77"/>
        <v>2468.8306525841926</v>
      </c>
      <c r="CK59" s="204">
        <f t="shared" si="77"/>
        <v>2493.7358713381127</v>
      </c>
      <c r="CL59" s="204">
        <f t="shared" si="77"/>
        <v>2518.6410900920323</v>
      </c>
      <c r="CM59" s="204">
        <f t="shared" si="77"/>
        <v>2543.5463088459524</v>
      </c>
      <c r="CN59" s="204">
        <f t="shared" si="77"/>
        <v>2568.4515275998724</v>
      </c>
      <c r="CO59" s="204">
        <f t="shared" si="77"/>
        <v>2593.3567463537925</v>
      </c>
      <c r="CP59" s="204">
        <f t="shared" si="77"/>
        <v>2618.2619651077121</v>
      </c>
      <c r="CQ59" s="204">
        <f t="shared" si="77"/>
        <v>2643.1671838616321</v>
      </c>
      <c r="CR59" s="204">
        <f t="shared" si="77"/>
        <v>2668.0724026155522</v>
      </c>
      <c r="CS59" s="204">
        <f t="shared" si="77"/>
        <v>2692.9776213694722</v>
      </c>
      <c r="CT59" s="204">
        <f t="shared" si="77"/>
        <v>2717.8828401233923</v>
      </c>
      <c r="CU59" s="204">
        <f t="shared" si="77"/>
        <v>2919.9253766855563</v>
      </c>
      <c r="CV59" s="204">
        <f t="shared" si="77"/>
        <v>3299.1052310559635</v>
      </c>
      <c r="CW59" s="204">
        <f t="shared" si="77"/>
        <v>3678.2850854263716</v>
      </c>
      <c r="CX59" s="204">
        <f t="shared" si="77"/>
        <v>4057.4649397967787</v>
      </c>
      <c r="CY59" s="204">
        <f t="shared" si="77"/>
        <v>4436.6447941671868</v>
      </c>
      <c r="CZ59" s="204">
        <f t="shared" si="77"/>
        <v>4815.8246485375939</v>
      </c>
      <c r="DA59" s="204">
        <f t="shared" si="77"/>
        <v>5058.5945757227983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17.486398199854225</v>
      </c>
      <c r="AZ60" s="204">
        <f t="shared" si="79"/>
        <v>34.97279639970845</v>
      </c>
      <c r="BA60" s="204">
        <f t="shared" si="79"/>
        <v>52.459194599562679</v>
      </c>
      <c r="BB60" s="204">
        <f t="shared" si="79"/>
        <v>69.9455927994169</v>
      </c>
      <c r="BC60" s="204">
        <f t="shared" si="79"/>
        <v>87.431990999271122</v>
      </c>
      <c r="BD60" s="204">
        <f t="shared" si="79"/>
        <v>104.91838919912536</v>
      </c>
      <c r="BE60" s="204">
        <f t="shared" si="79"/>
        <v>122.40478739897958</v>
      </c>
      <c r="BF60" s="204">
        <f t="shared" si="79"/>
        <v>139.8911855988338</v>
      </c>
      <c r="BG60" s="204">
        <f t="shared" si="79"/>
        <v>157.37758379868802</v>
      </c>
      <c r="BH60" s="204">
        <f t="shared" si="79"/>
        <v>174.86398199854224</v>
      </c>
      <c r="BI60" s="204">
        <f t="shared" si="79"/>
        <v>192.35038019839646</v>
      </c>
      <c r="BJ60" s="204">
        <f t="shared" si="79"/>
        <v>209.83677839825071</v>
      </c>
      <c r="BK60" s="204">
        <f t="shared" si="79"/>
        <v>227.32317659810494</v>
      </c>
      <c r="BL60" s="204">
        <f t="shared" si="79"/>
        <v>244.80957479795916</v>
      </c>
      <c r="BM60" s="204">
        <f t="shared" si="79"/>
        <v>262.29597299781335</v>
      </c>
      <c r="BN60" s="204">
        <f t="shared" si="79"/>
        <v>279.7823711976676</v>
      </c>
      <c r="BO60" s="204">
        <f t="shared" si="79"/>
        <v>297.26876939752185</v>
      </c>
      <c r="BP60" s="204">
        <f t="shared" si="79"/>
        <v>314.75516759737604</v>
      </c>
      <c r="BQ60" s="204">
        <f t="shared" si="79"/>
        <v>332.24156579723029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349.72796399708449</v>
      </c>
      <c r="BS60" s="204">
        <f t="shared" si="80"/>
        <v>367.21436219693874</v>
      </c>
      <c r="BT60" s="204">
        <f t="shared" si="80"/>
        <v>384.70076039679293</v>
      </c>
      <c r="BU60" s="204">
        <f t="shared" si="80"/>
        <v>402.18715859664718</v>
      </c>
      <c r="BV60" s="204">
        <f t="shared" si="80"/>
        <v>419.67355679650143</v>
      </c>
      <c r="BW60" s="204">
        <f t="shared" si="80"/>
        <v>437.15995499635562</v>
      </c>
      <c r="BX60" s="204">
        <f t="shared" si="80"/>
        <v>454.64635319620987</v>
      </c>
      <c r="BY60" s="204">
        <f t="shared" si="80"/>
        <v>472.13275139606407</v>
      </c>
      <c r="BZ60" s="204">
        <f t="shared" si="80"/>
        <v>489.61914959591832</v>
      </c>
      <c r="CA60" s="204">
        <f t="shared" si="80"/>
        <v>507.10554779577251</v>
      </c>
      <c r="CB60" s="204">
        <f t="shared" si="80"/>
        <v>524.5919459956267</v>
      </c>
      <c r="CC60" s="204">
        <f t="shared" si="80"/>
        <v>542.07834419548101</v>
      </c>
      <c r="CD60" s="204">
        <f t="shared" si="80"/>
        <v>559.5647423953352</v>
      </c>
      <c r="CE60" s="204">
        <f t="shared" si="80"/>
        <v>577.05114059518939</v>
      </c>
      <c r="CF60" s="204">
        <f t="shared" si="80"/>
        <v>594.5375387950437</v>
      </c>
      <c r="CG60" s="204">
        <f t="shared" si="80"/>
        <v>612.02393699489789</v>
      </c>
      <c r="CH60" s="204">
        <f t="shared" si="80"/>
        <v>629.51033519475209</v>
      </c>
      <c r="CI60" s="204">
        <f t="shared" si="80"/>
        <v>646.99673339460628</v>
      </c>
      <c r="CJ60" s="204">
        <f t="shared" si="80"/>
        <v>664.48313159446059</v>
      </c>
      <c r="CK60" s="204">
        <f t="shared" si="80"/>
        <v>681.96952979431478</v>
      </c>
      <c r="CL60" s="204">
        <f t="shared" si="80"/>
        <v>699.45592799416897</v>
      </c>
      <c r="CM60" s="204">
        <f t="shared" si="80"/>
        <v>716.94232619402328</v>
      </c>
      <c r="CN60" s="204">
        <f t="shared" si="80"/>
        <v>734.42872439387747</v>
      </c>
      <c r="CO60" s="204">
        <f t="shared" si="80"/>
        <v>751.91512259373167</v>
      </c>
      <c r="CP60" s="204">
        <f t="shared" si="80"/>
        <v>769.40152079358586</v>
      </c>
      <c r="CQ60" s="204">
        <f t="shared" si="80"/>
        <v>786.88791899344017</v>
      </c>
      <c r="CR60" s="204">
        <f t="shared" si="80"/>
        <v>804.37431719329436</v>
      </c>
      <c r="CS60" s="204">
        <f t="shared" si="80"/>
        <v>821.86071539314855</v>
      </c>
      <c r="CT60" s="204">
        <f t="shared" si="80"/>
        <v>839.34711359300286</v>
      </c>
      <c r="CU60" s="204">
        <f t="shared" si="80"/>
        <v>1148.8880787551293</v>
      </c>
      <c r="CV60" s="204">
        <f t="shared" si="80"/>
        <v>1750.4836108795284</v>
      </c>
      <c r="CW60" s="204">
        <f t="shared" si="80"/>
        <v>2352.0791430039276</v>
      </c>
      <c r="CX60" s="204">
        <f t="shared" si="80"/>
        <v>2953.6746751283267</v>
      </c>
      <c r="CY60" s="204">
        <f t="shared" si="80"/>
        <v>3555.2702072527259</v>
      </c>
      <c r="CZ60" s="204">
        <f t="shared" si="80"/>
        <v>4156.8657393771255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4820.0935054393249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15.47452206669907</v>
      </c>
      <c r="AZ61" s="204">
        <f t="shared" si="82"/>
        <v>30.949044133398139</v>
      </c>
      <c r="BA61" s="204">
        <f t="shared" si="82"/>
        <v>46.423566200097213</v>
      </c>
      <c r="BB61" s="204">
        <f t="shared" si="82"/>
        <v>61.898088266796279</v>
      </c>
      <c r="BC61" s="204">
        <f t="shared" si="82"/>
        <v>77.372610333495345</v>
      </c>
      <c r="BD61" s="204">
        <f t="shared" si="82"/>
        <v>92.847132400194425</v>
      </c>
      <c r="BE61" s="204">
        <f t="shared" si="82"/>
        <v>108.32165446689349</v>
      </c>
      <c r="BF61" s="204">
        <f t="shared" si="82"/>
        <v>123.79617653359256</v>
      </c>
      <c r="BG61" s="204">
        <f t="shared" si="82"/>
        <v>139.27069860029164</v>
      </c>
      <c r="BH61" s="204">
        <f t="shared" si="82"/>
        <v>154.74522066699069</v>
      </c>
      <c r="BI61" s="204">
        <f t="shared" si="82"/>
        <v>170.21974273368977</v>
      </c>
      <c r="BJ61" s="204">
        <f t="shared" si="82"/>
        <v>185.69426480038885</v>
      </c>
      <c r="BK61" s="204">
        <f t="shared" si="82"/>
        <v>201.1687868670879</v>
      </c>
      <c r="BL61" s="204">
        <f t="shared" si="82"/>
        <v>216.64330893378698</v>
      </c>
      <c r="BM61" s="204">
        <f t="shared" si="82"/>
        <v>232.11783100048604</v>
      </c>
      <c r="BN61" s="204">
        <f t="shared" si="82"/>
        <v>247.59235306718512</v>
      </c>
      <c r="BO61" s="204">
        <f t="shared" si="82"/>
        <v>263.0668751338842</v>
      </c>
      <c r="BP61" s="204">
        <f t="shared" si="82"/>
        <v>278.54139720058328</v>
      </c>
      <c r="BQ61" s="204">
        <f t="shared" si="82"/>
        <v>294.0159192672823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309.49044133398138</v>
      </c>
      <c r="BS61" s="204">
        <f t="shared" si="83"/>
        <v>324.96496340068046</v>
      </c>
      <c r="BT61" s="204">
        <f t="shared" si="83"/>
        <v>340.43948546737954</v>
      </c>
      <c r="BU61" s="204">
        <f t="shared" si="83"/>
        <v>355.91400753407862</v>
      </c>
      <c r="BV61" s="204">
        <f t="shared" si="83"/>
        <v>371.3885296007777</v>
      </c>
      <c r="BW61" s="204">
        <f t="shared" si="83"/>
        <v>386.86305166747673</v>
      </c>
      <c r="BX61" s="204">
        <f t="shared" si="83"/>
        <v>402.33757373417581</v>
      </c>
      <c r="BY61" s="204">
        <f t="shared" si="83"/>
        <v>417.81209580087489</v>
      </c>
      <c r="BZ61" s="204">
        <f t="shared" si="83"/>
        <v>433.28661786757397</v>
      </c>
      <c r="CA61" s="204">
        <f t="shared" si="83"/>
        <v>448.76113993427305</v>
      </c>
      <c r="CB61" s="204">
        <f t="shared" si="83"/>
        <v>464.23566200097207</v>
      </c>
      <c r="CC61" s="204">
        <f t="shared" si="83"/>
        <v>479.71018406767115</v>
      </c>
      <c r="CD61" s="204">
        <f t="shared" si="83"/>
        <v>495.18470613437023</v>
      </c>
      <c r="CE61" s="204">
        <f t="shared" si="83"/>
        <v>510.65922820106931</v>
      </c>
      <c r="CF61" s="204">
        <f t="shared" si="83"/>
        <v>526.13375026776839</v>
      </c>
      <c r="CG61" s="204">
        <f t="shared" si="83"/>
        <v>541.60827233446742</v>
      </c>
      <c r="CH61" s="204">
        <f t="shared" si="83"/>
        <v>557.08279440116655</v>
      </c>
      <c r="CI61" s="204">
        <f t="shared" si="83"/>
        <v>572.55731646786558</v>
      </c>
      <c r="CJ61" s="204">
        <f t="shared" si="83"/>
        <v>588.0318385345646</v>
      </c>
      <c r="CK61" s="204">
        <f t="shared" si="83"/>
        <v>603.50636060126374</v>
      </c>
      <c r="CL61" s="204">
        <f t="shared" si="83"/>
        <v>618.98088266796276</v>
      </c>
      <c r="CM61" s="204">
        <f t="shared" si="83"/>
        <v>634.4554047346619</v>
      </c>
      <c r="CN61" s="204">
        <f t="shared" si="83"/>
        <v>649.92992680136092</v>
      </c>
      <c r="CO61" s="204">
        <f t="shared" si="83"/>
        <v>665.40444886805994</v>
      </c>
      <c r="CP61" s="204">
        <f t="shared" si="83"/>
        <v>680.87897093475908</v>
      </c>
      <c r="CQ61" s="204">
        <f t="shared" si="83"/>
        <v>696.35349300145811</v>
      </c>
      <c r="CR61" s="204">
        <f t="shared" si="83"/>
        <v>711.82801506815724</v>
      </c>
      <c r="CS61" s="204">
        <f t="shared" si="83"/>
        <v>727.30253713485627</v>
      </c>
      <c r="CT61" s="204">
        <f t="shared" si="83"/>
        <v>742.7770592015554</v>
      </c>
      <c r="CU61" s="204">
        <f t="shared" si="83"/>
        <v>803.9428941209743</v>
      </c>
      <c r="CV61" s="204">
        <f t="shared" si="83"/>
        <v>910.8000418931133</v>
      </c>
      <c r="CW61" s="204">
        <f t="shared" si="83"/>
        <v>1017.6571896652522</v>
      </c>
      <c r="CX61" s="204">
        <f t="shared" si="83"/>
        <v>1124.5143374373911</v>
      </c>
      <c r="CY61" s="204">
        <f t="shared" si="83"/>
        <v>1231.37148520953</v>
      </c>
      <c r="CZ61" s="204">
        <f t="shared" si="83"/>
        <v>1338.2286329816691</v>
      </c>
      <c r="DA61" s="204">
        <f t="shared" si="83"/>
        <v>1395.8727068677385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233.86529060993848</v>
      </c>
      <c r="AZ63" s="204">
        <f t="shared" si="87"/>
        <v>467.73058121987697</v>
      </c>
      <c r="BA63" s="204">
        <f t="shared" si="87"/>
        <v>701.59587182981545</v>
      </c>
      <c r="BB63" s="204">
        <f t="shared" si="87"/>
        <v>935.46116243975393</v>
      </c>
      <c r="BC63" s="204">
        <f t="shared" si="87"/>
        <v>1169.3264530496924</v>
      </c>
      <c r="BD63" s="204">
        <f t="shared" si="87"/>
        <v>1403.1917436596309</v>
      </c>
      <c r="BE63" s="204">
        <f t="shared" si="87"/>
        <v>1637.0570342695694</v>
      </c>
      <c r="BF63" s="204">
        <f t="shared" si="87"/>
        <v>1870.9223248795079</v>
      </c>
      <c r="BG63" s="204">
        <f t="shared" si="87"/>
        <v>2104.7876154894466</v>
      </c>
      <c r="BH63" s="204">
        <f t="shared" si="87"/>
        <v>2338.6529060993848</v>
      </c>
      <c r="BI63" s="204">
        <f t="shared" si="87"/>
        <v>2572.5181967093231</v>
      </c>
      <c r="BJ63" s="204">
        <f t="shared" si="87"/>
        <v>2806.3834873192618</v>
      </c>
      <c r="BK63" s="204">
        <f t="shared" si="87"/>
        <v>3040.2487779292005</v>
      </c>
      <c r="BL63" s="204">
        <f t="shared" si="87"/>
        <v>3274.1140685391388</v>
      </c>
      <c r="BM63" s="204">
        <f t="shared" si="87"/>
        <v>3507.979359149077</v>
      </c>
      <c r="BN63" s="204">
        <f t="shared" si="87"/>
        <v>3741.8446497590157</v>
      </c>
      <c r="BO63" s="204">
        <f t="shared" si="87"/>
        <v>3975.7099403689544</v>
      </c>
      <c r="BP63" s="204">
        <f t="shared" si="87"/>
        <v>4209.5752309788932</v>
      </c>
      <c r="BQ63" s="204">
        <f t="shared" si="87"/>
        <v>4443.440521588831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4677.3058121987697</v>
      </c>
      <c r="BS63" s="204">
        <f t="shared" si="89"/>
        <v>4911.1711028087084</v>
      </c>
      <c r="BT63" s="204">
        <f t="shared" si="89"/>
        <v>5145.0363934186462</v>
      </c>
      <c r="BU63" s="204">
        <f t="shared" si="89"/>
        <v>5378.9016840285849</v>
      </c>
      <c r="BV63" s="204">
        <f t="shared" si="89"/>
        <v>5612.7669746385236</v>
      </c>
      <c r="BW63" s="204">
        <f t="shared" si="89"/>
        <v>5846.6322652484623</v>
      </c>
      <c r="BX63" s="204">
        <f t="shared" si="89"/>
        <v>6080.497555858401</v>
      </c>
      <c r="BY63" s="204">
        <f t="shared" si="89"/>
        <v>6314.3628464683388</v>
      </c>
      <c r="BZ63" s="204">
        <f t="shared" si="89"/>
        <v>6548.2281370782775</v>
      </c>
      <c r="CA63" s="204">
        <f t="shared" si="89"/>
        <v>6782.0934276882163</v>
      </c>
      <c r="CB63" s="204">
        <f t="shared" si="89"/>
        <v>7015.9587182981541</v>
      </c>
      <c r="CC63" s="204">
        <f t="shared" si="89"/>
        <v>7249.8240089080928</v>
      </c>
      <c r="CD63" s="204">
        <f t="shared" si="89"/>
        <v>7483.6892995180315</v>
      </c>
      <c r="CE63" s="204">
        <f t="shared" si="89"/>
        <v>7717.5545901279702</v>
      </c>
      <c r="CF63" s="204">
        <f t="shared" si="89"/>
        <v>7951.4198807379089</v>
      </c>
      <c r="CG63" s="204">
        <f t="shared" si="89"/>
        <v>8185.2851713478467</v>
      </c>
      <c r="CH63" s="204">
        <f t="shared" si="89"/>
        <v>8419.1504619577863</v>
      </c>
      <c r="CI63" s="204">
        <f t="shared" si="89"/>
        <v>8653.0157525677241</v>
      </c>
      <c r="CJ63" s="204">
        <f t="shared" si="89"/>
        <v>8886.8810431776619</v>
      </c>
      <c r="CK63" s="204">
        <f t="shared" si="89"/>
        <v>9120.7463337876015</v>
      </c>
      <c r="CL63" s="204">
        <f t="shared" si="89"/>
        <v>9354.6116243975393</v>
      </c>
      <c r="CM63" s="204">
        <f t="shared" si="89"/>
        <v>9588.4769150074771</v>
      </c>
      <c r="CN63" s="204">
        <f t="shared" si="89"/>
        <v>9822.3422056174168</v>
      </c>
      <c r="CO63" s="204">
        <f t="shared" si="89"/>
        <v>10056.207496227355</v>
      </c>
      <c r="CP63" s="204">
        <f t="shared" si="89"/>
        <v>10290.072786837292</v>
      </c>
      <c r="CQ63" s="204">
        <f t="shared" si="89"/>
        <v>10523.938077447232</v>
      </c>
      <c r="CR63" s="204">
        <f t="shared" si="89"/>
        <v>10757.80336805717</v>
      </c>
      <c r="CS63" s="204">
        <f t="shared" si="89"/>
        <v>10991.668658667109</v>
      </c>
      <c r="CT63" s="204">
        <f t="shared" si="89"/>
        <v>11225.533949277047</v>
      </c>
      <c r="CU63" s="204">
        <f t="shared" si="89"/>
        <v>13146.388296988305</v>
      </c>
      <c r="CV63" s="204">
        <f t="shared" si="89"/>
        <v>16754.231701800883</v>
      </c>
      <c r="CW63" s="204">
        <f t="shared" si="89"/>
        <v>20362.075106613465</v>
      </c>
      <c r="CX63" s="204">
        <f t="shared" si="89"/>
        <v>23969.918511426047</v>
      </c>
      <c r="CY63" s="204">
        <f t="shared" si="89"/>
        <v>27577.761916238625</v>
      </c>
      <c r="CZ63" s="204">
        <f t="shared" si="89"/>
        <v>31185.605321051204</v>
      </c>
      <c r="DA63" s="204">
        <f t="shared" si="89"/>
        <v>32989.527023457493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1.3478867016734422</v>
      </c>
      <c r="H64" s="204">
        <f t="shared" si="90"/>
        <v>2.6957734033468843</v>
      </c>
      <c r="I64" s="204">
        <f t="shared" si="90"/>
        <v>4.0436601050203267</v>
      </c>
      <c r="J64" s="204">
        <f t="shared" si="90"/>
        <v>5.3915468066937686</v>
      </c>
      <c r="K64" s="204">
        <f t="shared" si="90"/>
        <v>6.7394335083672106</v>
      </c>
      <c r="L64" s="204">
        <f t="shared" si="88"/>
        <v>8.0873202100406534</v>
      </c>
      <c r="M64" s="204">
        <f t="shared" si="90"/>
        <v>9.4352069117140953</v>
      </c>
      <c r="N64" s="204">
        <f t="shared" si="90"/>
        <v>10.783093613387537</v>
      </c>
      <c r="O64" s="204">
        <f t="shared" si="90"/>
        <v>12.130980315060979</v>
      </c>
      <c r="P64" s="204">
        <f t="shared" si="90"/>
        <v>13.478867016734421</v>
      </c>
      <c r="Q64" s="204">
        <f t="shared" si="90"/>
        <v>14.826753718407863</v>
      </c>
      <c r="R64" s="204">
        <f t="shared" si="90"/>
        <v>16.174640420081307</v>
      </c>
      <c r="S64" s="204">
        <f t="shared" si="90"/>
        <v>17.522527121754749</v>
      </c>
      <c r="T64" s="204">
        <f t="shared" si="90"/>
        <v>18.870413823428191</v>
      </c>
      <c r="U64" s="204">
        <f t="shared" si="90"/>
        <v>20.218300525101633</v>
      </c>
      <c r="V64" s="204">
        <f t="shared" si="90"/>
        <v>21.566187226775074</v>
      </c>
      <c r="W64" s="204">
        <f t="shared" si="90"/>
        <v>22.914073928448516</v>
      </c>
      <c r="X64" s="204">
        <f t="shared" si="90"/>
        <v>24.261960630121958</v>
      </c>
      <c r="Y64" s="204">
        <f t="shared" si="90"/>
        <v>25.6098473317954</v>
      </c>
      <c r="Z64" s="204">
        <f t="shared" si="90"/>
        <v>26.957734033468842</v>
      </c>
      <c r="AA64" s="204">
        <f t="shared" si="90"/>
        <v>28.305620735142284</v>
      </c>
      <c r="AB64" s="204">
        <f t="shared" si="90"/>
        <v>29.653507436815726</v>
      </c>
      <c r="AC64" s="204">
        <f t="shared" si="90"/>
        <v>31.001394138489168</v>
      </c>
      <c r="AD64" s="204">
        <f t="shared" si="90"/>
        <v>32.349280840162614</v>
      </c>
      <c r="AE64" s="204">
        <f t="shared" si="90"/>
        <v>33.697167541836052</v>
      </c>
      <c r="AF64" s="204">
        <f t="shared" si="90"/>
        <v>35.045054243509497</v>
      </c>
      <c r="AG64" s="204">
        <f t="shared" si="90"/>
        <v>36.392940945182936</v>
      </c>
      <c r="AH64" s="204">
        <f t="shared" si="90"/>
        <v>37.740827646856381</v>
      </c>
      <c r="AI64" s="204">
        <f t="shared" si="90"/>
        <v>39.08871434852982</v>
      </c>
      <c r="AJ64" s="204">
        <f t="shared" si="90"/>
        <v>40.436601050203265</v>
      </c>
      <c r="AK64" s="204">
        <f t="shared" si="90"/>
        <v>41.784487751876703</v>
      </c>
      <c r="AL64" s="204">
        <f t="shared" si="90"/>
        <v>43.132374453550149</v>
      </c>
      <c r="AM64" s="204">
        <f t="shared" si="90"/>
        <v>44.480261155223594</v>
      </c>
      <c r="AN64" s="204">
        <f t="shared" si="90"/>
        <v>45.828147856897033</v>
      </c>
      <c r="AO64" s="204">
        <f t="shared" si="90"/>
        <v>47.176034558570478</v>
      </c>
      <c r="AP64" s="204">
        <f t="shared" si="90"/>
        <v>48.523921260243917</v>
      </c>
      <c r="AQ64" s="204">
        <f t="shared" si="90"/>
        <v>49.871807961917362</v>
      </c>
      <c r="AR64" s="204">
        <f t="shared" si="90"/>
        <v>51.219694663590801</v>
      </c>
      <c r="AS64" s="204">
        <f t="shared" si="90"/>
        <v>52.567581365264246</v>
      </c>
      <c r="AT64" s="204">
        <f t="shared" si="90"/>
        <v>53.915468066937684</v>
      </c>
      <c r="AU64" s="204">
        <f t="shared" si="90"/>
        <v>55.26335476861113</v>
      </c>
      <c r="AV64" s="204">
        <f t="shared" si="90"/>
        <v>56.611241470284568</v>
      </c>
      <c r="AW64" s="204">
        <f t="shared" si="90"/>
        <v>57.959128171958014</v>
      </c>
      <c r="AX64" s="204">
        <f t="shared" si="90"/>
        <v>59.307014873631452</v>
      </c>
      <c r="AY64" s="204">
        <f t="shared" si="90"/>
        <v>67.1169560722673</v>
      </c>
      <c r="AZ64" s="204">
        <f t="shared" si="90"/>
        <v>74.926897270903154</v>
      </c>
      <c r="BA64" s="204">
        <f t="shared" si="90"/>
        <v>82.736838469538995</v>
      </c>
      <c r="BB64" s="204">
        <f t="shared" si="90"/>
        <v>90.54677966817485</v>
      </c>
      <c r="BC64" s="204">
        <f t="shared" si="90"/>
        <v>98.35672086681069</v>
      </c>
      <c r="BD64" s="204">
        <f t="shared" si="90"/>
        <v>106.16666206544653</v>
      </c>
      <c r="BE64" s="204">
        <f t="shared" si="90"/>
        <v>113.97660326408237</v>
      </c>
      <c r="BF64" s="204">
        <f t="shared" si="90"/>
        <v>121.78654446271823</v>
      </c>
      <c r="BG64" s="204">
        <f t="shared" si="90"/>
        <v>129.59648566135405</v>
      </c>
      <c r="BH64" s="204">
        <f t="shared" si="90"/>
        <v>137.40642685998992</v>
      </c>
      <c r="BI64" s="204">
        <f t="shared" si="90"/>
        <v>145.21636805862576</v>
      </c>
      <c r="BJ64" s="204">
        <f t="shared" si="90"/>
        <v>153.0263092572616</v>
      </c>
      <c r="BK64" s="204">
        <f t="shared" si="90"/>
        <v>160.83625045589747</v>
      </c>
      <c r="BL64" s="204">
        <f t="shared" si="90"/>
        <v>168.64619165453331</v>
      </c>
      <c r="BM64" s="204">
        <f t="shared" si="90"/>
        <v>176.45613285316915</v>
      </c>
      <c r="BN64" s="204">
        <f t="shared" si="90"/>
        <v>184.26607405180499</v>
      </c>
      <c r="BO64" s="204">
        <f t="shared" si="90"/>
        <v>192.07601525044083</v>
      </c>
      <c r="BP64" s="204">
        <f t="shared" si="90"/>
        <v>199.88595644907667</v>
      </c>
      <c r="BQ64" s="204">
        <f t="shared" si="90"/>
        <v>207.69589764771254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215.50583884634838</v>
      </c>
      <c r="BS64" s="204">
        <f t="shared" si="91"/>
        <v>223.31578004498422</v>
      </c>
      <c r="BT64" s="204">
        <f t="shared" si="91"/>
        <v>231.12572124362006</v>
      </c>
      <c r="BU64" s="204">
        <f t="shared" si="91"/>
        <v>238.9356624422559</v>
      </c>
      <c r="BV64" s="204">
        <f t="shared" si="91"/>
        <v>246.74560364089174</v>
      </c>
      <c r="BW64" s="204">
        <f t="shared" si="91"/>
        <v>254.55554483952761</v>
      </c>
      <c r="BX64" s="204">
        <f t="shared" si="91"/>
        <v>262.36548603816345</v>
      </c>
      <c r="BY64" s="204">
        <f t="shared" si="91"/>
        <v>270.17542723679929</v>
      </c>
      <c r="BZ64" s="204">
        <f t="shared" si="91"/>
        <v>277.98536843543513</v>
      </c>
      <c r="CA64" s="204">
        <f t="shared" si="91"/>
        <v>285.79530963407097</v>
      </c>
      <c r="CB64" s="204">
        <f t="shared" si="91"/>
        <v>293.60525083270682</v>
      </c>
      <c r="CC64" s="204">
        <f t="shared" si="91"/>
        <v>301.41519203134271</v>
      </c>
      <c r="CD64" s="204">
        <f t="shared" si="91"/>
        <v>309.2251332299785</v>
      </c>
      <c r="CE64" s="204">
        <f t="shared" si="91"/>
        <v>317.03507442861439</v>
      </c>
      <c r="CF64" s="204">
        <f t="shared" si="91"/>
        <v>324.84501562725018</v>
      </c>
      <c r="CG64" s="204">
        <f t="shared" si="91"/>
        <v>332.65495682588607</v>
      </c>
      <c r="CH64" s="204">
        <f t="shared" si="91"/>
        <v>340.46489802452186</v>
      </c>
      <c r="CI64" s="204">
        <f t="shared" si="91"/>
        <v>348.27483922315776</v>
      </c>
      <c r="CJ64" s="204">
        <f t="shared" si="91"/>
        <v>356.08478042179365</v>
      </c>
      <c r="CK64" s="204">
        <f t="shared" si="91"/>
        <v>363.89472162042944</v>
      </c>
      <c r="CL64" s="204">
        <f t="shared" si="91"/>
        <v>371.70466281906533</v>
      </c>
      <c r="CM64" s="204">
        <f t="shared" si="91"/>
        <v>379.51460401770112</v>
      </c>
      <c r="CN64" s="204">
        <f t="shared" si="91"/>
        <v>387.32454521633701</v>
      </c>
      <c r="CO64" s="204">
        <f t="shared" si="91"/>
        <v>395.1344864149728</v>
      </c>
      <c r="CP64" s="204">
        <f t="shared" si="91"/>
        <v>402.9444276136087</v>
      </c>
      <c r="CQ64" s="204">
        <f t="shared" si="91"/>
        <v>410.75436881224448</v>
      </c>
      <c r="CR64" s="204">
        <f t="shared" si="91"/>
        <v>418.56431001088038</v>
      </c>
      <c r="CS64" s="204">
        <f t="shared" si="91"/>
        <v>426.37425120951616</v>
      </c>
      <c r="CT64" s="204">
        <f t="shared" si="91"/>
        <v>434.18419240815206</v>
      </c>
      <c r="CU64" s="204">
        <f t="shared" si="91"/>
        <v>401.58173275684743</v>
      </c>
      <c r="CV64" s="204">
        <f t="shared" si="91"/>
        <v>328.56687225560245</v>
      </c>
      <c r="CW64" s="204">
        <f t="shared" si="91"/>
        <v>255.55201175435747</v>
      </c>
      <c r="CX64" s="204">
        <f t="shared" si="91"/>
        <v>182.53715125311246</v>
      </c>
      <c r="CY64" s="204">
        <f t="shared" si="91"/>
        <v>109.52229075186744</v>
      </c>
      <c r="CZ64" s="204">
        <f t="shared" si="91"/>
        <v>36.507430250622463</v>
      </c>
      <c r="DA64" s="204">
        <f t="shared" si="91"/>
        <v>26.094999999999942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6.0971172171142731</v>
      </c>
      <c r="AZ65" s="204">
        <f t="shared" si="92"/>
        <v>12.194234434228546</v>
      </c>
      <c r="BA65" s="204">
        <f t="shared" si="92"/>
        <v>18.291351651342818</v>
      </c>
      <c r="BB65" s="204">
        <f t="shared" si="92"/>
        <v>24.388468868457092</v>
      </c>
      <c r="BC65" s="204">
        <f t="shared" si="92"/>
        <v>30.485586085571367</v>
      </c>
      <c r="BD65" s="204">
        <f t="shared" si="92"/>
        <v>36.582703302685637</v>
      </c>
      <c r="BE65" s="204">
        <f t="shared" si="92"/>
        <v>42.679820519799911</v>
      </c>
      <c r="BF65" s="204">
        <f t="shared" si="92"/>
        <v>48.776937736914185</v>
      </c>
      <c r="BG65" s="204">
        <f t="shared" si="92"/>
        <v>54.874054954028459</v>
      </c>
      <c r="BH65" s="204">
        <f t="shared" si="92"/>
        <v>60.971172171142733</v>
      </c>
      <c r="BI65" s="204">
        <f t="shared" si="92"/>
        <v>67.068289388257</v>
      </c>
      <c r="BJ65" s="204">
        <f t="shared" si="92"/>
        <v>73.165406605371274</v>
      </c>
      <c r="BK65" s="204">
        <f t="shared" si="92"/>
        <v>79.262523822485548</v>
      </c>
      <c r="BL65" s="204">
        <f t="shared" si="92"/>
        <v>85.359641039599822</v>
      </c>
      <c r="BM65" s="204">
        <f t="shared" si="92"/>
        <v>91.456758256714096</v>
      </c>
      <c r="BN65" s="204">
        <f t="shared" si="92"/>
        <v>97.55387547382837</v>
      </c>
      <c r="BO65" s="204">
        <f t="shared" si="92"/>
        <v>103.65099269094264</v>
      </c>
      <c r="BP65" s="204">
        <f t="shared" si="92"/>
        <v>109.74810990805692</v>
      </c>
      <c r="BQ65" s="204">
        <f t="shared" si="92"/>
        <v>115.84522712517119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121.94234434228547</v>
      </c>
      <c r="BS65" s="204">
        <f t="shared" si="93"/>
        <v>128.03946155939974</v>
      </c>
      <c r="BT65" s="204">
        <f t="shared" si="93"/>
        <v>134.136578776514</v>
      </c>
      <c r="BU65" s="204">
        <f t="shared" si="93"/>
        <v>140.23369599362829</v>
      </c>
      <c r="BV65" s="204">
        <f t="shared" si="93"/>
        <v>146.33081321074255</v>
      </c>
      <c r="BW65" s="204">
        <f t="shared" si="93"/>
        <v>152.42793042785684</v>
      </c>
      <c r="BX65" s="204">
        <f t="shared" si="93"/>
        <v>158.5250476449711</v>
      </c>
      <c r="BY65" s="204">
        <f t="shared" si="93"/>
        <v>164.62216486208538</v>
      </c>
      <c r="BZ65" s="204">
        <f t="shared" si="93"/>
        <v>170.71928207919964</v>
      </c>
      <c r="CA65" s="204">
        <f t="shared" si="93"/>
        <v>176.81639929631393</v>
      </c>
      <c r="CB65" s="204">
        <f t="shared" si="93"/>
        <v>182.91351651342819</v>
      </c>
      <c r="CC65" s="204">
        <f t="shared" si="93"/>
        <v>189.01063373054248</v>
      </c>
      <c r="CD65" s="204">
        <f t="shared" si="93"/>
        <v>195.10775094765674</v>
      </c>
      <c r="CE65" s="204">
        <f t="shared" si="93"/>
        <v>201.204868164771</v>
      </c>
      <c r="CF65" s="204">
        <f t="shared" si="93"/>
        <v>207.30198538188529</v>
      </c>
      <c r="CG65" s="204">
        <f t="shared" si="93"/>
        <v>213.39910259899955</v>
      </c>
      <c r="CH65" s="204">
        <f t="shared" si="93"/>
        <v>219.49621981611384</v>
      </c>
      <c r="CI65" s="204">
        <f t="shared" si="93"/>
        <v>225.5933370332281</v>
      </c>
      <c r="CJ65" s="204">
        <f t="shared" si="93"/>
        <v>231.69045425034238</v>
      </c>
      <c r="CK65" s="204">
        <f t="shared" si="93"/>
        <v>237.78757146745664</v>
      </c>
      <c r="CL65" s="204">
        <f t="shared" si="93"/>
        <v>243.88468868457093</v>
      </c>
      <c r="CM65" s="204">
        <f t="shared" si="93"/>
        <v>249.98180590168519</v>
      </c>
      <c r="CN65" s="204">
        <f t="shared" si="93"/>
        <v>256.07892311879948</v>
      </c>
      <c r="CO65" s="204">
        <f t="shared" si="93"/>
        <v>262.17604033591374</v>
      </c>
      <c r="CP65" s="204">
        <f t="shared" si="93"/>
        <v>268.273157553028</v>
      </c>
      <c r="CQ65" s="204">
        <f t="shared" si="93"/>
        <v>274.37027477014232</v>
      </c>
      <c r="CR65" s="204">
        <f t="shared" si="93"/>
        <v>280.46739198725658</v>
      </c>
      <c r="CS65" s="204">
        <f t="shared" si="93"/>
        <v>286.56450920437084</v>
      </c>
      <c r="CT65" s="204">
        <f t="shared" si="93"/>
        <v>292.6616264214851</v>
      </c>
      <c r="CU65" s="204">
        <f t="shared" si="93"/>
        <v>7684.4445288148054</v>
      </c>
      <c r="CV65" s="204">
        <f t="shared" si="93"/>
        <v>22461.913216384331</v>
      </c>
      <c r="CW65" s="204">
        <f t="shared" si="93"/>
        <v>37239.38190395385</v>
      </c>
      <c r="CX65" s="204">
        <f t="shared" si="93"/>
        <v>52016.850591523384</v>
      </c>
      <c r="CY65" s="204">
        <f t="shared" si="93"/>
        <v>66794.319279092902</v>
      </c>
      <c r="CZ65" s="204">
        <f t="shared" si="93"/>
        <v>81571.787966662436</v>
      </c>
      <c r="DA65" s="204">
        <f t="shared" si="93"/>
        <v>88960.522310447195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3558.4208924178879</v>
      </c>
      <c r="CV66" s="204">
        <f t="shared" si="95"/>
        <v>10675.262677253664</v>
      </c>
      <c r="CW66" s="204">
        <f t="shared" si="95"/>
        <v>17792.104462089439</v>
      </c>
      <c r="CX66" s="204">
        <f t="shared" si="95"/>
        <v>24908.946246925214</v>
      </c>
      <c r="CY66" s="204">
        <f t="shared" si="95"/>
        <v>32025.788031760992</v>
      </c>
      <c r="CZ66" s="204">
        <f t="shared" si="95"/>
        <v>39142.629816596767</v>
      </c>
      <c r="DA66" s="204">
        <f t="shared" si="95"/>
        <v>44036.900709014655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889.60522310447197</v>
      </c>
      <c r="CV67" s="204">
        <f t="shared" si="97"/>
        <v>2668.815669313416</v>
      </c>
      <c r="CW67" s="204">
        <f t="shared" si="97"/>
        <v>4448.0261155223598</v>
      </c>
      <c r="CX67" s="204">
        <f t="shared" si="97"/>
        <v>6227.2365617313035</v>
      </c>
      <c r="CY67" s="204">
        <f t="shared" si="97"/>
        <v>8006.4470079402481</v>
      </c>
      <c r="CZ67" s="204">
        <f t="shared" si="97"/>
        <v>9785.6574541491918</v>
      </c>
      <c r="DA67" s="204">
        <f t="shared" si="97"/>
        <v>11090.027677253664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681.35672769592509</v>
      </c>
      <c r="H68" s="204">
        <f t="shared" si="98"/>
        <v>1362.7134553918502</v>
      </c>
      <c r="I68" s="204">
        <f t="shared" si="98"/>
        <v>2044.0701830877751</v>
      </c>
      <c r="J68" s="204">
        <f t="shared" si="98"/>
        <v>2725.4269107837004</v>
      </c>
      <c r="K68" s="204">
        <f t="shared" si="98"/>
        <v>3406.7836384796256</v>
      </c>
      <c r="L68" s="204">
        <f t="shared" si="88"/>
        <v>4088.1403661755503</v>
      </c>
      <c r="M68" s="204">
        <f t="shared" si="98"/>
        <v>4769.497093871476</v>
      </c>
      <c r="N68" s="204">
        <f t="shared" si="98"/>
        <v>5450.8538215674007</v>
      </c>
      <c r="O68" s="204">
        <f t="shared" si="98"/>
        <v>6132.2105492633254</v>
      </c>
      <c r="P68" s="204">
        <f t="shared" si="98"/>
        <v>6813.5672769592511</v>
      </c>
      <c r="Q68" s="204">
        <f t="shared" si="98"/>
        <v>7494.9240046551758</v>
      </c>
      <c r="R68" s="204">
        <f t="shared" si="98"/>
        <v>8176.2807323511006</v>
      </c>
      <c r="S68" s="204">
        <f t="shared" si="98"/>
        <v>8857.6374600470263</v>
      </c>
      <c r="T68" s="204">
        <f t="shared" si="98"/>
        <v>9538.9941877429519</v>
      </c>
      <c r="U68" s="204">
        <f t="shared" si="98"/>
        <v>10220.350915438876</v>
      </c>
      <c r="V68" s="204">
        <f t="shared" si="98"/>
        <v>10901.707643134801</v>
      </c>
      <c r="W68" s="204">
        <f t="shared" si="98"/>
        <v>11583.064370830727</v>
      </c>
      <c r="X68" s="204">
        <f t="shared" si="98"/>
        <v>12264.421098526651</v>
      </c>
      <c r="Y68" s="204">
        <f t="shared" si="98"/>
        <v>12945.777826222577</v>
      </c>
      <c r="Z68" s="204">
        <f t="shared" si="98"/>
        <v>13627.134553918502</v>
      </c>
      <c r="AA68" s="204">
        <f t="shared" si="98"/>
        <v>14308.491281614426</v>
      </c>
      <c r="AB68" s="204">
        <f t="shared" si="98"/>
        <v>14989.848009310352</v>
      </c>
      <c r="AC68" s="204">
        <f t="shared" si="98"/>
        <v>15671.204737006277</v>
      </c>
      <c r="AD68" s="204">
        <f t="shared" si="98"/>
        <v>16352.561464702201</v>
      </c>
      <c r="AE68" s="204">
        <f t="shared" si="98"/>
        <v>17033.918192398127</v>
      </c>
      <c r="AF68" s="204">
        <f t="shared" si="98"/>
        <v>17715.274920094053</v>
      </c>
      <c r="AG68" s="204">
        <f t="shared" si="98"/>
        <v>18396.631647789978</v>
      </c>
      <c r="AH68" s="204">
        <f t="shared" si="98"/>
        <v>19077.988375485904</v>
      </c>
      <c r="AI68" s="204">
        <f t="shared" si="98"/>
        <v>19759.345103181826</v>
      </c>
      <c r="AJ68" s="204">
        <f t="shared" si="98"/>
        <v>20440.701830877751</v>
      </c>
      <c r="AK68" s="204">
        <f t="shared" si="98"/>
        <v>21122.058558573677</v>
      </c>
      <c r="AL68" s="204">
        <f t="shared" si="98"/>
        <v>21803.415286269603</v>
      </c>
      <c r="AM68" s="204">
        <f t="shared" si="98"/>
        <v>22484.772013965528</v>
      </c>
      <c r="AN68" s="204">
        <f t="shared" si="98"/>
        <v>23166.128741661454</v>
      </c>
      <c r="AO68" s="204">
        <f t="shared" si="98"/>
        <v>23847.48546935738</v>
      </c>
      <c r="AP68" s="204">
        <f t="shared" si="98"/>
        <v>24528.842197053302</v>
      </c>
      <c r="AQ68" s="204">
        <f t="shared" si="98"/>
        <v>25210.198924749227</v>
      </c>
      <c r="AR68" s="204">
        <f t="shared" si="98"/>
        <v>25891.555652445153</v>
      </c>
      <c r="AS68" s="204">
        <f t="shared" si="98"/>
        <v>26572.912380141079</v>
      </c>
      <c r="AT68" s="204">
        <f t="shared" si="98"/>
        <v>27254.269107837004</v>
      </c>
      <c r="AU68" s="204">
        <f t="shared" si="98"/>
        <v>27935.62583553293</v>
      </c>
      <c r="AV68" s="204">
        <f t="shared" si="98"/>
        <v>28616.982563228852</v>
      </c>
      <c r="AW68" s="204">
        <f t="shared" si="98"/>
        <v>29298.339290924778</v>
      </c>
      <c r="AX68" s="204">
        <f t="shared" si="98"/>
        <v>29979.696018620703</v>
      </c>
      <c r="AY68" s="204">
        <f t="shared" si="98"/>
        <v>29979.696018620703</v>
      </c>
      <c r="AZ68" s="204">
        <f t="shared" si="98"/>
        <v>29979.696018620703</v>
      </c>
      <c r="BA68" s="204">
        <f t="shared" si="98"/>
        <v>29979.696018620703</v>
      </c>
      <c r="BB68" s="204">
        <f t="shared" si="98"/>
        <v>29979.696018620703</v>
      </c>
      <c r="BC68" s="204">
        <f t="shared" si="98"/>
        <v>29979.696018620703</v>
      </c>
      <c r="BD68" s="204">
        <f t="shared" si="98"/>
        <v>29979.696018620703</v>
      </c>
      <c r="BE68" s="204">
        <f t="shared" si="98"/>
        <v>29979.696018620703</v>
      </c>
      <c r="BF68" s="204">
        <f t="shared" si="98"/>
        <v>29979.696018620703</v>
      </c>
      <c r="BG68" s="204">
        <f t="shared" si="98"/>
        <v>29979.696018620703</v>
      </c>
      <c r="BH68" s="204">
        <f t="shared" si="98"/>
        <v>29979.696018620703</v>
      </c>
      <c r="BI68" s="204">
        <f t="shared" si="98"/>
        <v>29979.696018620703</v>
      </c>
      <c r="BJ68" s="204">
        <f t="shared" si="98"/>
        <v>29979.696018620703</v>
      </c>
      <c r="BK68" s="204">
        <f t="shared" si="98"/>
        <v>29979.696018620703</v>
      </c>
      <c r="BL68" s="204">
        <f t="shared" si="98"/>
        <v>29979.696018620703</v>
      </c>
      <c r="BM68" s="204">
        <f t="shared" si="98"/>
        <v>29979.696018620703</v>
      </c>
      <c r="BN68" s="204">
        <f t="shared" si="98"/>
        <v>29979.696018620703</v>
      </c>
      <c r="BO68" s="204">
        <f t="shared" si="98"/>
        <v>29979.696018620703</v>
      </c>
      <c r="BP68" s="204">
        <f t="shared" si="98"/>
        <v>29979.696018620703</v>
      </c>
      <c r="BQ68" s="204">
        <f t="shared" si="98"/>
        <v>29979.696018620703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29979.696018620703</v>
      </c>
      <c r="BS68" s="204">
        <f t="shared" si="99"/>
        <v>29979.696018620703</v>
      </c>
      <c r="BT68" s="204">
        <f t="shared" si="99"/>
        <v>29979.696018620703</v>
      </c>
      <c r="BU68" s="204">
        <f t="shared" si="99"/>
        <v>29979.696018620703</v>
      </c>
      <c r="BV68" s="204">
        <f t="shared" si="99"/>
        <v>29979.696018620703</v>
      </c>
      <c r="BW68" s="204">
        <f t="shared" si="99"/>
        <v>29979.6960186207</v>
      </c>
      <c r="BX68" s="204">
        <f t="shared" si="99"/>
        <v>29979.6960186207</v>
      </c>
      <c r="BY68" s="204">
        <f t="shared" si="99"/>
        <v>29979.6960186207</v>
      </c>
      <c r="BZ68" s="204">
        <f t="shared" si="99"/>
        <v>29979.6960186207</v>
      </c>
      <c r="CA68" s="204">
        <f t="shared" si="99"/>
        <v>29979.6960186207</v>
      </c>
      <c r="CB68" s="204">
        <f t="shared" si="99"/>
        <v>29979.6960186207</v>
      </c>
      <c r="CC68" s="204">
        <f t="shared" si="99"/>
        <v>29979.6960186207</v>
      </c>
      <c r="CD68" s="204">
        <f t="shared" si="99"/>
        <v>29979.6960186207</v>
      </c>
      <c r="CE68" s="204">
        <f t="shared" si="99"/>
        <v>29979.6960186207</v>
      </c>
      <c r="CF68" s="204">
        <f t="shared" si="99"/>
        <v>29979.6960186207</v>
      </c>
      <c r="CG68" s="204">
        <f t="shared" si="99"/>
        <v>29979.6960186207</v>
      </c>
      <c r="CH68" s="204">
        <f t="shared" si="99"/>
        <v>29979.6960186207</v>
      </c>
      <c r="CI68" s="204">
        <f t="shared" si="99"/>
        <v>29979.6960186207</v>
      </c>
      <c r="CJ68" s="204">
        <f t="shared" si="99"/>
        <v>29979.6960186207</v>
      </c>
      <c r="CK68" s="204">
        <f t="shared" si="99"/>
        <v>29979.6960186207</v>
      </c>
      <c r="CL68" s="204">
        <f t="shared" si="99"/>
        <v>29979.6960186207</v>
      </c>
      <c r="CM68" s="204">
        <f t="shared" si="99"/>
        <v>29979.6960186207</v>
      </c>
      <c r="CN68" s="204">
        <f t="shared" si="99"/>
        <v>29979.6960186207</v>
      </c>
      <c r="CO68" s="204">
        <f t="shared" si="99"/>
        <v>29979.6960186207</v>
      </c>
      <c r="CP68" s="204">
        <f t="shared" si="99"/>
        <v>29979.6960186207</v>
      </c>
      <c r="CQ68" s="204">
        <f t="shared" si="99"/>
        <v>29979.6960186207</v>
      </c>
      <c r="CR68" s="204">
        <f t="shared" si="99"/>
        <v>29979.6960186207</v>
      </c>
      <c r="CS68" s="204">
        <f t="shared" si="99"/>
        <v>29979.6960186207</v>
      </c>
      <c r="CT68" s="204">
        <f t="shared" si="99"/>
        <v>29979.6960186207</v>
      </c>
      <c r="CU68" s="204">
        <f t="shared" si="99"/>
        <v>28422.886878187874</v>
      </c>
      <c r="CV68" s="204">
        <f t="shared" si="99"/>
        <v>25309.268597322225</v>
      </c>
      <c r="CW68" s="204">
        <f t="shared" si="99"/>
        <v>22195.650316456573</v>
      </c>
      <c r="CX68" s="204">
        <f t="shared" si="99"/>
        <v>19082.032035590921</v>
      </c>
      <c r="CY68" s="204">
        <f t="shared" si="99"/>
        <v>15968.41375472527</v>
      </c>
      <c r="CZ68" s="204">
        <f t="shared" si="99"/>
        <v>12854.79547385962</v>
      </c>
      <c r="DA68" s="204">
        <f t="shared" si="99"/>
        <v>14399.736333426794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0</v>
      </c>
      <c r="G69" s="204">
        <f t="shared" si="100"/>
        <v>37.575823114499769</v>
      </c>
      <c r="H69" s="204">
        <f t="shared" si="100"/>
        <v>75.151646228999539</v>
      </c>
      <c r="I69" s="204">
        <f t="shared" si="100"/>
        <v>112.72746934349931</v>
      </c>
      <c r="J69" s="204">
        <f t="shared" si="100"/>
        <v>150.30329245799908</v>
      </c>
      <c r="K69" s="204">
        <f t="shared" si="100"/>
        <v>187.87911557249885</v>
      </c>
      <c r="L69" s="204">
        <f t="shared" si="88"/>
        <v>225.45493868699862</v>
      </c>
      <c r="M69" s="204">
        <f t="shared" si="100"/>
        <v>263.03076180149839</v>
      </c>
      <c r="N69" s="204">
        <f t="shared" si="100"/>
        <v>300.60658491599816</v>
      </c>
      <c r="O69" s="204">
        <f t="shared" si="100"/>
        <v>338.18240803049792</v>
      </c>
      <c r="P69" s="204">
        <f t="shared" si="100"/>
        <v>375.75823114499769</v>
      </c>
      <c r="Q69" s="204">
        <f t="shared" si="100"/>
        <v>413.33405425949746</v>
      </c>
      <c r="R69" s="204">
        <f t="shared" si="100"/>
        <v>450.90987737399723</v>
      </c>
      <c r="S69" s="204">
        <f t="shared" si="100"/>
        <v>488.485700488497</v>
      </c>
      <c r="T69" s="204">
        <f t="shared" si="100"/>
        <v>526.06152360299677</v>
      </c>
      <c r="U69" s="204">
        <f t="shared" si="100"/>
        <v>563.63734671749648</v>
      </c>
      <c r="V69" s="204">
        <f t="shared" si="100"/>
        <v>601.21316983199631</v>
      </c>
      <c r="W69" s="204">
        <f t="shared" si="100"/>
        <v>638.78899294649614</v>
      </c>
      <c r="X69" s="204">
        <f t="shared" si="100"/>
        <v>676.36481606099585</v>
      </c>
      <c r="Y69" s="204">
        <f t="shared" si="100"/>
        <v>713.94063917549556</v>
      </c>
      <c r="Z69" s="204">
        <f t="shared" si="100"/>
        <v>751.51646228999539</v>
      </c>
      <c r="AA69" s="204">
        <f t="shared" si="100"/>
        <v>789.09228540449521</v>
      </c>
      <c r="AB69" s="204">
        <f t="shared" si="100"/>
        <v>826.66810851899493</v>
      </c>
      <c r="AC69" s="204">
        <f t="shared" si="100"/>
        <v>864.24393163349464</v>
      </c>
      <c r="AD69" s="204">
        <f t="shared" si="100"/>
        <v>901.81975474799447</v>
      </c>
      <c r="AE69" s="204">
        <f t="shared" si="100"/>
        <v>939.39557786249429</v>
      </c>
      <c r="AF69" s="204">
        <f t="shared" si="100"/>
        <v>976.971400976994</v>
      </c>
      <c r="AG69" s="204">
        <f t="shared" si="100"/>
        <v>1014.5472240914937</v>
      </c>
      <c r="AH69" s="204">
        <f t="shared" si="100"/>
        <v>1052.1230472059935</v>
      </c>
      <c r="AI69" s="204">
        <f t="shared" si="100"/>
        <v>1089.6988703204934</v>
      </c>
      <c r="AJ69" s="204">
        <f t="shared" si="100"/>
        <v>1127.274693434993</v>
      </c>
      <c r="AK69" s="204">
        <f t="shared" si="100"/>
        <v>1164.8505165494928</v>
      </c>
      <c r="AL69" s="204">
        <f t="shared" si="100"/>
        <v>1202.4263396639926</v>
      </c>
      <c r="AM69" s="204">
        <f t="shared" si="100"/>
        <v>1240.0021627784924</v>
      </c>
      <c r="AN69" s="204">
        <f t="shared" si="100"/>
        <v>1277.5779858929923</v>
      </c>
      <c r="AO69" s="204">
        <f t="shared" si="100"/>
        <v>1315.1538090074919</v>
      </c>
      <c r="AP69" s="204">
        <f t="shared" si="100"/>
        <v>1352.7296321219917</v>
      </c>
      <c r="AQ69" s="204">
        <f t="shared" si="100"/>
        <v>1390.3054552364915</v>
      </c>
      <c r="AR69" s="204">
        <f t="shared" si="100"/>
        <v>1427.8812783509911</v>
      </c>
      <c r="AS69" s="204">
        <f t="shared" si="100"/>
        <v>1465.457101465491</v>
      </c>
      <c r="AT69" s="204">
        <f t="shared" si="100"/>
        <v>1503.0329245799908</v>
      </c>
      <c r="AU69" s="204">
        <f t="shared" si="100"/>
        <v>1540.6087476944906</v>
      </c>
      <c r="AV69" s="204">
        <f t="shared" si="100"/>
        <v>1578.1845708089904</v>
      </c>
      <c r="AW69" s="204">
        <f t="shared" si="100"/>
        <v>1615.76039392349</v>
      </c>
      <c r="AX69" s="204">
        <f t="shared" si="100"/>
        <v>1653.3362170379899</v>
      </c>
      <c r="AY69" s="204">
        <f t="shared" si="100"/>
        <v>1653.3362170379899</v>
      </c>
      <c r="AZ69" s="204">
        <f t="shared" si="100"/>
        <v>1653.3362170379899</v>
      </c>
      <c r="BA69" s="204">
        <f t="shared" si="100"/>
        <v>1653.3362170379899</v>
      </c>
      <c r="BB69" s="204">
        <f t="shared" si="100"/>
        <v>1653.3362170379899</v>
      </c>
      <c r="BC69" s="204">
        <f t="shared" si="100"/>
        <v>1653.3362170379899</v>
      </c>
      <c r="BD69" s="204">
        <f t="shared" si="100"/>
        <v>1653.3362170379899</v>
      </c>
      <c r="BE69" s="204">
        <f t="shared" si="100"/>
        <v>1653.3362170379899</v>
      </c>
      <c r="BF69" s="204">
        <f t="shared" si="100"/>
        <v>1653.3362170379899</v>
      </c>
      <c r="BG69" s="204">
        <f t="shared" si="100"/>
        <v>1653.3362170379899</v>
      </c>
      <c r="BH69" s="204">
        <f t="shared" si="100"/>
        <v>1653.3362170379899</v>
      </c>
      <c r="BI69" s="204">
        <f t="shared" si="100"/>
        <v>1653.3362170379899</v>
      </c>
      <c r="BJ69" s="204">
        <f t="shared" si="100"/>
        <v>1653.3362170379899</v>
      </c>
      <c r="BK69" s="204">
        <f t="shared" si="100"/>
        <v>1653.3362170379899</v>
      </c>
      <c r="BL69" s="204">
        <f t="shared" si="100"/>
        <v>1653.3362170379899</v>
      </c>
      <c r="BM69" s="204">
        <f t="shared" si="100"/>
        <v>1653.3362170379899</v>
      </c>
      <c r="BN69" s="204">
        <f t="shared" si="100"/>
        <v>1653.3362170379899</v>
      </c>
      <c r="BO69" s="204">
        <f t="shared" si="100"/>
        <v>1653.3362170379899</v>
      </c>
      <c r="BP69" s="204">
        <f t="shared" si="100"/>
        <v>1653.3362170379899</v>
      </c>
      <c r="BQ69" s="204">
        <f t="shared" si="100"/>
        <v>1653.3362170379899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1653.3362170379899</v>
      </c>
      <c r="BS69" s="204">
        <f t="shared" si="101"/>
        <v>1653.3362170379899</v>
      </c>
      <c r="BT69" s="204">
        <f t="shared" si="101"/>
        <v>1653.3362170379899</v>
      </c>
      <c r="BU69" s="204">
        <f t="shared" si="101"/>
        <v>1653.3362170379899</v>
      </c>
      <c r="BV69" s="204">
        <f t="shared" si="101"/>
        <v>1653.3362170379899</v>
      </c>
      <c r="BW69" s="204">
        <f t="shared" si="101"/>
        <v>1653.3362170379896</v>
      </c>
      <c r="BX69" s="204">
        <f t="shared" si="101"/>
        <v>1653.3362170379896</v>
      </c>
      <c r="BY69" s="204">
        <f t="shared" si="101"/>
        <v>1653.3362170379896</v>
      </c>
      <c r="BZ69" s="204">
        <f t="shared" si="101"/>
        <v>1653.3362170379896</v>
      </c>
      <c r="CA69" s="204">
        <f t="shared" si="101"/>
        <v>1653.3362170379896</v>
      </c>
      <c r="CB69" s="204">
        <f t="shared" si="101"/>
        <v>1653.3362170379896</v>
      </c>
      <c r="CC69" s="204">
        <f t="shared" si="101"/>
        <v>1653.3362170379896</v>
      </c>
      <c r="CD69" s="204">
        <f t="shared" si="101"/>
        <v>1653.3362170379896</v>
      </c>
      <c r="CE69" s="204">
        <f t="shared" si="101"/>
        <v>1653.3362170379896</v>
      </c>
      <c r="CF69" s="204">
        <f t="shared" si="101"/>
        <v>1653.3362170379896</v>
      </c>
      <c r="CG69" s="204">
        <f t="shared" si="101"/>
        <v>1653.3362170379896</v>
      </c>
      <c r="CH69" s="204">
        <f t="shared" si="101"/>
        <v>1653.3362170379896</v>
      </c>
      <c r="CI69" s="204">
        <f t="shared" si="101"/>
        <v>1653.3362170379896</v>
      </c>
      <c r="CJ69" s="204">
        <f t="shared" si="101"/>
        <v>1653.3362170379896</v>
      </c>
      <c r="CK69" s="204">
        <f t="shared" si="101"/>
        <v>1653.3362170379896</v>
      </c>
      <c r="CL69" s="204">
        <f t="shared" si="101"/>
        <v>1653.3362170379896</v>
      </c>
      <c r="CM69" s="204">
        <f t="shared" si="101"/>
        <v>1653.3362170379896</v>
      </c>
      <c r="CN69" s="204">
        <f t="shared" si="101"/>
        <v>1653.3362170379896</v>
      </c>
      <c r="CO69" s="204">
        <f t="shared" si="101"/>
        <v>1653.3362170379896</v>
      </c>
      <c r="CP69" s="204">
        <f t="shared" si="101"/>
        <v>1653.3362170379896</v>
      </c>
      <c r="CQ69" s="204">
        <f t="shared" si="101"/>
        <v>1653.3362170379896</v>
      </c>
      <c r="CR69" s="204">
        <f t="shared" si="101"/>
        <v>1653.3362170379896</v>
      </c>
      <c r="CS69" s="204">
        <f t="shared" si="101"/>
        <v>1653.3362170379896</v>
      </c>
      <c r="CT69" s="204">
        <f t="shared" si="101"/>
        <v>1653.3362170379896</v>
      </c>
      <c r="CU69" s="204">
        <f t="shared" si="101"/>
        <v>1515.5581989514906</v>
      </c>
      <c r="CV69" s="204">
        <f t="shared" si="101"/>
        <v>1240.0021627784922</v>
      </c>
      <c r="CW69" s="204">
        <f t="shared" si="101"/>
        <v>964.44612660549387</v>
      </c>
      <c r="CX69" s="204">
        <f t="shared" si="101"/>
        <v>688.89009043249564</v>
      </c>
      <c r="CY69" s="204">
        <f t="shared" si="101"/>
        <v>413.33405425949741</v>
      </c>
      <c r="CZ69" s="204">
        <f t="shared" si="101"/>
        <v>137.77801808649906</v>
      </c>
      <c r="DA69" s="204">
        <f t="shared" si="101"/>
        <v>7.365000000000002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0</v>
      </c>
      <c r="H70" s="204">
        <f t="shared" si="100"/>
        <v>0</v>
      </c>
      <c r="I70" s="204">
        <f t="shared" si="100"/>
        <v>0</v>
      </c>
      <c r="J70" s="204">
        <f t="shared" si="100"/>
        <v>0</v>
      </c>
      <c r="K70" s="204">
        <f t="shared" si="100"/>
        <v>0</v>
      </c>
      <c r="L70" s="204">
        <f t="shared" si="100"/>
        <v>0</v>
      </c>
      <c r="M70" s="204">
        <f t="shared" si="100"/>
        <v>0</v>
      </c>
      <c r="N70" s="204">
        <f t="shared" si="100"/>
        <v>0</v>
      </c>
      <c r="O70" s="204">
        <f t="shared" si="100"/>
        <v>0</v>
      </c>
      <c r="P70" s="204">
        <f t="shared" si="100"/>
        <v>0</v>
      </c>
      <c r="Q70" s="204">
        <f t="shared" si="100"/>
        <v>0</v>
      </c>
      <c r="R70" s="204">
        <f t="shared" si="100"/>
        <v>0</v>
      </c>
      <c r="S70" s="204">
        <f t="shared" si="100"/>
        <v>0</v>
      </c>
      <c r="T70" s="204">
        <f t="shared" si="100"/>
        <v>0</v>
      </c>
      <c r="U70" s="204">
        <f t="shared" si="100"/>
        <v>0</v>
      </c>
      <c r="V70" s="204">
        <f t="shared" si="100"/>
        <v>0</v>
      </c>
      <c r="W70" s="204">
        <f t="shared" si="100"/>
        <v>0</v>
      </c>
      <c r="X70" s="204">
        <f t="shared" si="100"/>
        <v>0</v>
      </c>
      <c r="Y70" s="204">
        <f t="shared" si="100"/>
        <v>0</v>
      </c>
      <c r="Z70" s="204">
        <f t="shared" si="100"/>
        <v>0</v>
      </c>
      <c r="AA70" s="204">
        <f t="shared" si="100"/>
        <v>0</v>
      </c>
      <c r="AB70" s="204">
        <f t="shared" si="100"/>
        <v>0</v>
      </c>
      <c r="AC70" s="204">
        <f t="shared" si="100"/>
        <v>0</v>
      </c>
      <c r="AD70" s="204">
        <f t="shared" si="100"/>
        <v>0</v>
      </c>
      <c r="AE70" s="204">
        <f t="shared" si="100"/>
        <v>0</v>
      </c>
      <c r="AF70" s="204">
        <f t="shared" si="100"/>
        <v>0</v>
      </c>
      <c r="AG70" s="204">
        <f t="shared" si="100"/>
        <v>0</v>
      </c>
      <c r="AH70" s="204">
        <f t="shared" si="100"/>
        <v>0</v>
      </c>
      <c r="AI70" s="204">
        <f t="shared" si="100"/>
        <v>0</v>
      </c>
      <c r="AJ70" s="204">
        <f t="shared" si="100"/>
        <v>0</v>
      </c>
      <c r="AK70" s="204">
        <f t="shared" si="100"/>
        <v>0</v>
      </c>
      <c r="AL70" s="204">
        <f t="shared" si="100"/>
        <v>0</v>
      </c>
      <c r="AM70" s="204">
        <f t="shared" si="100"/>
        <v>0</v>
      </c>
      <c r="AN70" s="204">
        <f t="shared" si="100"/>
        <v>0</v>
      </c>
      <c r="AO70" s="204">
        <f t="shared" si="100"/>
        <v>0</v>
      </c>
      <c r="AP70" s="204">
        <f t="shared" si="100"/>
        <v>0</v>
      </c>
      <c r="AQ70" s="204">
        <f t="shared" si="100"/>
        <v>0</v>
      </c>
      <c r="AR70" s="204">
        <f t="shared" si="100"/>
        <v>0</v>
      </c>
      <c r="AS70" s="204">
        <f t="shared" si="100"/>
        <v>0</v>
      </c>
      <c r="AT70" s="204">
        <f t="shared" si="100"/>
        <v>0</v>
      </c>
      <c r="AU70" s="204">
        <f t="shared" si="100"/>
        <v>0</v>
      </c>
      <c r="AV70" s="204">
        <f t="shared" si="100"/>
        <v>0</v>
      </c>
      <c r="AW70" s="204">
        <f t="shared" si="100"/>
        <v>0</v>
      </c>
      <c r="AX70" s="204">
        <f t="shared" si="100"/>
        <v>0</v>
      </c>
      <c r="AY70" s="204">
        <f t="shared" si="100"/>
        <v>220.10850880935385</v>
      </c>
      <c r="AZ70" s="204">
        <f t="shared" si="100"/>
        <v>440.2170176187077</v>
      </c>
      <c r="BA70" s="204">
        <f t="shared" si="100"/>
        <v>660.32552642806149</v>
      </c>
      <c r="BB70" s="204">
        <f t="shared" si="100"/>
        <v>880.4340352374154</v>
      </c>
      <c r="BC70" s="204">
        <f t="shared" si="100"/>
        <v>1100.5425440467693</v>
      </c>
      <c r="BD70" s="204">
        <f t="shared" si="100"/>
        <v>1320.651052856123</v>
      </c>
      <c r="BE70" s="204">
        <f t="shared" si="100"/>
        <v>1540.7595616654769</v>
      </c>
      <c r="BF70" s="204">
        <f t="shared" si="100"/>
        <v>1760.8680704748308</v>
      </c>
      <c r="BG70" s="204">
        <f t="shared" si="100"/>
        <v>1980.9765792841847</v>
      </c>
      <c r="BH70" s="204">
        <f t="shared" si="100"/>
        <v>2201.0850880935386</v>
      </c>
      <c r="BI70" s="204">
        <f t="shared" si="100"/>
        <v>2421.1935969028923</v>
      </c>
      <c r="BJ70" s="204">
        <f t="shared" si="100"/>
        <v>2641.302105712246</v>
      </c>
      <c r="BK70" s="204">
        <f t="shared" si="100"/>
        <v>2861.4106145216001</v>
      </c>
      <c r="BL70" s="204">
        <f t="shared" si="100"/>
        <v>3081.5191233309538</v>
      </c>
      <c r="BM70" s="204">
        <f t="shared" si="100"/>
        <v>3301.6276321403079</v>
      </c>
      <c r="BN70" s="204">
        <f t="shared" si="100"/>
        <v>3521.7361409496616</v>
      </c>
      <c r="BO70" s="204">
        <f t="shared" si="100"/>
        <v>3741.8446497590153</v>
      </c>
      <c r="BP70" s="204">
        <f t="shared" si="100"/>
        <v>3961.9531585683694</v>
      </c>
      <c r="BQ70" s="204">
        <f t="shared" si="100"/>
        <v>4182.0616673777231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4402.1701761870772</v>
      </c>
      <c r="BS70" s="204">
        <f t="shared" si="102"/>
        <v>4622.2786849964305</v>
      </c>
      <c r="BT70" s="204">
        <f t="shared" si="102"/>
        <v>4842.3871938057846</v>
      </c>
      <c r="BU70" s="204">
        <f t="shared" si="102"/>
        <v>5062.4957026151387</v>
      </c>
      <c r="BV70" s="204">
        <f t="shared" si="102"/>
        <v>5282.604211424492</v>
      </c>
      <c r="BW70" s="204">
        <f t="shared" si="102"/>
        <v>5502.7127202338461</v>
      </c>
      <c r="BX70" s="204">
        <f t="shared" si="102"/>
        <v>5722.8212290432002</v>
      </c>
      <c r="BY70" s="204">
        <f t="shared" si="102"/>
        <v>5942.9297378525544</v>
      </c>
      <c r="BZ70" s="204">
        <f t="shared" si="102"/>
        <v>6163.0382466619076</v>
      </c>
      <c r="CA70" s="204">
        <f t="shared" si="102"/>
        <v>6383.1467554712617</v>
      </c>
      <c r="CB70" s="204">
        <f t="shared" si="102"/>
        <v>6603.2552642806158</v>
      </c>
      <c r="CC70" s="204">
        <f t="shared" si="102"/>
        <v>6823.3637730899691</v>
      </c>
      <c r="CD70" s="204">
        <f t="shared" si="102"/>
        <v>7043.4722818993232</v>
      </c>
      <c r="CE70" s="204">
        <f t="shared" si="102"/>
        <v>7263.5807907086773</v>
      </c>
      <c r="CF70" s="204">
        <f t="shared" si="102"/>
        <v>7483.6892995180306</v>
      </c>
      <c r="CG70" s="204">
        <f t="shared" si="102"/>
        <v>7703.7978083273847</v>
      </c>
      <c r="CH70" s="204">
        <f t="shared" si="102"/>
        <v>7923.9063171367388</v>
      </c>
      <c r="CI70" s="204">
        <f t="shared" si="102"/>
        <v>8144.0148259460921</v>
      </c>
      <c r="CJ70" s="204">
        <f t="shared" si="102"/>
        <v>8364.1233347554462</v>
      </c>
      <c r="CK70" s="204">
        <f t="shared" si="102"/>
        <v>8584.2318435647994</v>
      </c>
      <c r="CL70" s="204">
        <f t="shared" si="102"/>
        <v>8804.3403523741545</v>
      </c>
      <c r="CM70" s="204">
        <f t="shared" si="102"/>
        <v>9024.4488611835077</v>
      </c>
      <c r="CN70" s="204">
        <f t="shared" si="102"/>
        <v>9244.5573699928609</v>
      </c>
      <c r="CO70" s="204">
        <f t="shared" si="102"/>
        <v>9464.665878802216</v>
      </c>
      <c r="CP70" s="204">
        <f t="shared" si="102"/>
        <v>9684.7743876115692</v>
      </c>
      <c r="CQ70" s="204">
        <f t="shared" si="102"/>
        <v>9904.8828964209224</v>
      </c>
      <c r="CR70" s="204">
        <f t="shared" si="102"/>
        <v>10124.991405230277</v>
      </c>
      <c r="CS70" s="204">
        <f t="shared" si="102"/>
        <v>10345.099914039631</v>
      </c>
      <c r="CT70" s="204">
        <f t="shared" si="102"/>
        <v>10565.208422848984</v>
      </c>
      <c r="CU70" s="204">
        <f t="shared" si="102"/>
        <v>9785.65745414919</v>
      </c>
      <c r="CV70" s="204">
        <f t="shared" si="102"/>
        <v>8006.4470079402472</v>
      </c>
      <c r="CW70" s="204">
        <f t="shared" si="102"/>
        <v>6227.2365617313026</v>
      </c>
      <c r="CX70" s="204">
        <f t="shared" si="102"/>
        <v>4448.0261155223598</v>
      </c>
      <c r="CY70" s="204">
        <f t="shared" si="102"/>
        <v>2668.8156693134151</v>
      </c>
      <c r="CZ70" s="204">
        <f t="shared" si="102"/>
        <v>889.60522310447232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148.16499999999999</v>
      </c>
    </row>
    <row r="72" spans="1:105" s="204" customFormat="1">
      <c r="A72" s="204" t="str">
        <f>Income!A88</f>
        <v>TOTAL</v>
      </c>
      <c r="F72" s="204">
        <f>SUM(F59:F71)</f>
        <v>0</v>
      </c>
      <c r="G72" s="204">
        <f t="shared" ref="G72:BR72" si="105">SUM(G59:G71)</f>
        <v>754.88117251062636</v>
      </c>
      <c r="H72" s="204">
        <f t="shared" si="105"/>
        <v>1509.7623450212527</v>
      </c>
      <c r="I72" s="204">
        <f t="shared" si="105"/>
        <v>2264.6435175318788</v>
      </c>
      <c r="J72" s="204">
        <f t="shared" si="105"/>
        <v>3019.5246900425054</v>
      </c>
      <c r="K72" s="204">
        <f t="shared" si="105"/>
        <v>3774.405862553132</v>
      </c>
      <c r="L72" s="204">
        <f t="shared" si="105"/>
        <v>4529.2870350637577</v>
      </c>
      <c r="M72" s="204">
        <f t="shared" si="105"/>
        <v>5284.1682075743847</v>
      </c>
      <c r="N72" s="204">
        <f t="shared" si="105"/>
        <v>6039.0493800850109</v>
      </c>
      <c r="O72" s="204">
        <f t="shared" si="105"/>
        <v>6793.9305525956361</v>
      </c>
      <c r="P72" s="204">
        <f t="shared" si="105"/>
        <v>7548.811725106264</v>
      </c>
      <c r="Q72" s="204">
        <f t="shared" si="105"/>
        <v>8303.6928976168892</v>
      </c>
      <c r="R72" s="204">
        <f t="shared" si="105"/>
        <v>9058.5740701275154</v>
      </c>
      <c r="S72" s="204">
        <f t="shared" si="105"/>
        <v>9813.4552426381415</v>
      </c>
      <c r="T72" s="204">
        <f t="shared" si="105"/>
        <v>10568.336415148769</v>
      </c>
      <c r="U72" s="204">
        <f t="shared" si="105"/>
        <v>11323.217587659394</v>
      </c>
      <c r="V72" s="204">
        <f t="shared" si="105"/>
        <v>12078.098760170022</v>
      </c>
      <c r="W72" s="204">
        <f t="shared" si="105"/>
        <v>12832.979932680648</v>
      </c>
      <c r="X72" s="204">
        <f t="shared" si="105"/>
        <v>13587.861105191272</v>
      </c>
      <c r="Y72" s="204">
        <f t="shared" si="105"/>
        <v>14342.742277701902</v>
      </c>
      <c r="Z72" s="204">
        <f t="shared" si="105"/>
        <v>15097.623450212528</v>
      </c>
      <c r="AA72" s="204">
        <f t="shared" si="105"/>
        <v>15852.504622723152</v>
      </c>
      <c r="AB72" s="204">
        <f t="shared" si="105"/>
        <v>16607.385795233778</v>
      </c>
      <c r="AC72" s="204">
        <f t="shared" si="105"/>
        <v>17362.266967744403</v>
      </c>
      <c r="AD72" s="204">
        <f t="shared" si="105"/>
        <v>18117.148140255031</v>
      </c>
      <c r="AE72" s="204">
        <f t="shared" si="105"/>
        <v>18872.029312765659</v>
      </c>
      <c r="AF72" s="204">
        <f t="shared" si="105"/>
        <v>19626.910485276283</v>
      </c>
      <c r="AG72" s="204">
        <f t="shared" si="105"/>
        <v>20381.791657786911</v>
      </c>
      <c r="AH72" s="204">
        <f t="shared" si="105"/>
        <v>21136.672830297539</v>
      </c>
      <c r="AI72" s="204">
        <f t="shared" si="105"/>
        <v>21891.55400280816</v>
      </c>
      <c r="AJ72" s="204">
        <f t="shared" si="105"/>
        <v>22646.435175318788</v>
      </c>
      <c r="AK72" s="204">
        <f t="shared" si="105"/>
        <v>23401.316347829415</v>
      </c>
      <c r="AL72" s="204">
        <f t="shared" si="105"/>
        <v>24156.197520340043</v>
      </c>
      <c r="AM72" s="204">
        <f t="shared" si="105"/>
        <v>24911.078692850668</v>
      </c>
      <c r="AN72" s="204">
        <f t="shared" si="105"/>
        <v>25665.959865361296</v>
      </c>
      <c r="AO72" s="204">
        <f t="shared" si="105"/>
        <v>26420.84103787192</v>
      </c>
      <c r="AP72" s="204">
        <f t="shared" si="105"/>
        <v>27175.722210382544</v>
      </c>
      <c r="AQ72" s="204">
        <f t="shared" si="105"/>
        <v>27930.603382893172</v>
      </c>
      <c r="AR72" s="204">
        <f t="shared" si="105"/>
        <v>28685.484555403804</v>
      </c>
      <c r="AS72" s="204">
        <f t="shared" si="105"/>
        <v>29440.365727914428</v>
      </c>
      <c r="AT72" s="204">
        <f t="shared" si="105"/>
        <v>30195.246900425056</v>
      </c>
      <c r="AU72" s="204">
        <f t="shared" si="105"/>
        <v>30950.128072935684</v>
      </c>
      <c r="AV72" s="204">
        <f t="shared" si="105"/>
        <v>31705.009245446305</v>
      </c>
      <c r="AW72" s="204">
        <f t="shared" si="105"/>
        <v>32459.890417956933</v>
      </c>
      <c r="AX72" s="204">
        <f t="shared" si="105"/>
        <v>33214.771590467557</v>
      </c>
      <c r="AY72" s="204">
        <f t="shared" si="105"/>
        <v>33740.518587323073</v>
      </c>
      <c r="AZ72" s="204">
        <f t="shared" si="105"/>
        <v>34266.265584178589</v>
      </c>
      <c r="BA72" s="204">
        <f t="shared" si="105"/>
        <v>34792.012581034105</v>
      </c>
      <c r="BB72" s="204">
        <f t="shared" si="105"/>
        <v>35317.759577889621</v>
      </c>
      <c r="BC72" s="204">
        <f t="shared" si="105"/>
        <v>35843.506574745137</v>
      </c>
      <c r="BD72" s="204">
        <f t="shared" si="105"/>
        <v>36369.253571600653</v>
      </c>
      <c r="BE72" s="204">
        <f t="shared" si="105"/>
        <v>36895.000568456169</v>
      </c>
      <c r="BF72" s="204">
        <f t="shared" si="105"/>
        <v>37420.747565311685</v>
      </c>
      <c r="BG72" s="204">
        <f t="shared" si="105"/>
        <v>37946.494562167201</v>
      </c>
      <c r="BH72" s="204">
        <f t="shared" si="105"/>
        <v>38472.241559022717</v>
      </c>
      <c r="BI72" s="204">
        <f t="shared" si="105"/>
        <v>38997.988555878233</v>
      </c>
      <c r="BJ72" s="204">
        <f t="shared" si="105"/>
        <v>39523.73555273375</v>
      </c>
      <c r="BK72" s="204">
        <f t="shared" si="105"/>
        <v>40049.482549589266</v>
      </c>
      <c r="BL72" s="204">
        <f t="shared" si="105"/>
        <v>40575.229546444782</v>
      </c>
      <c r="BM72" s="204">
        <f t="shared" si="105"/>
        <v>41100.97654330029</v>
      </c>
      <c r="BN72" s="204">
        <f t="shared" si="105"/>
        <v>41626.723540155806</v>
      </c>
      <c r="BO72" s="204">
        <f t="shared" si="105"/>
        <v>42152.470537011322</v>
      </c>
      <c r="BP72" s="204">
        <f t="shared" si="105"/>
        <v>42678.217533866846</v>
      </c>
      <c r="BQ72" s="204">
        <f t="shared" si="105"/>
        <v>43203.964530722362</v>
      </c>
      <c r="BR72" s="204">
        <f t="shared" si="105"/>
        <v>43729.711527577878</v>
      </c>
      <c r="BS72" s="204">
        <f t="shared" ref="BS72:DA72" si="106">SUM(BS59:BS71)</f>
        <v>44255.458524433394</v>
      </c>
      <c r="BT72" s="204">
        <f t="shared" si="106"/>
        <v>44781.205521288903</v>
      </c>
      <c r="BU72" s="204">
        <f t="shared" si="106"/>
        <v>45306.952518144419</v>
      </c>
      <c r="BV72" s="204">
        <f t="shared" si="106"/>
        <v>45832.699514999935</v>
      </c>
      <c r="BW72" s="204">
        <f t="shared" si="106"/>
        <v>46358.446511855451</v>
      </c>
      <c r="BX72" s="204">
        <f t="shared" si="106"/>
        <v>46884.193508710967</v>
      </c>
      <c r="BY72" s="204">
        <f t="shared" si="106"/>
        <v>47409.940505566476</v>
      </c>
      <c r="BZ72" s="204">
        <f t="shared" si="106"/>
        <v>47935.687502421992</v>
      </c>
      <c r="CA72" s="204">
        <f t="shared" si="106"/>
        <v>48461.434499277515</v>
      </c>
      <c r="CB72" s="204">
        <f t="shared" si="106"/>
        <v>48987.181496133031</v>
      </c>
      <c r="CC72" s="204">
        <f t="shared" si="106"/>
        <v>49512.928492988547</v>
      </c>
      <c r="CD72" s="204">
        <f t="shared" si="106"/>
        <v>50038.675489844056</v>
      </c>
      <c r="CE72" s="204">
        <f t="shared" si="106"/>
        <v>50564.422486699579</v>
      </c>
      <c r="CF72" s="204">
        <f t="shared" si="106"/>
        <v>51090.169483555088</v>
      </c>
      <c r="CG72" s="204">
        <f t="shared" si="106"/>
        <v>51615.916480410611</v>
      </c>
      <c r="CH72" s="204">
        <f t="shared" si="106"/>
        <v>52141.66347726612</v>
      </c>
      <c r="CI72" s="204">
        <f t="shared" si="106"/>
        <v>52667.410474121636</v>
      </c>
      <c r="CJ72" s="204">
        <f t="shared" si="106"/>
        <v>53193.157470977152</v>
      </c>
      <c r="CK72" s="204">
        <f t="shared" si="106"/>
        <v>53718.904467832668</v>
      </c>
      <c r="CL72" s="204">
        <f t="shared" si="106"/>
        <v>54244.651464688184</v>
      </c>
      <c r="CM72" s="204">
        <f t="shared" si="106"/>
        <v>54770.398461543693</v>
      </c>
      <c r="CN72" s="204">
        <f t="shared" si="106"/>
        <v>55296.145458399216</v>
      </c>
      <c r="CO72" s="204">
        <f t="shared" si="106"/>
        <v>55821.892455254732</v>
      </c>
      <c r="CP72" s="204">
        <f t="shared" si="106"/>
        <v>56347.639452110248</v>
      </c>
      <c r="CQ72" s="204">
        <f t="shared" si="106"/>
        <v>56873.386448965764</v>
      </c>
      <c r="CR72" s="204">
        <f t="shared" si="106"/>
        <v>57399.13344582128</v>
      </c>
      <c r="CS72" s="204">
        <f t="shared" si="106"/>
        <v>57924.880442676797</v>
      </c>
      <c r="CT72" s="204">
        <f t="shared" si="106"/>
        <v>58450.627439532313</v>
      </c>
      <c r="CU72" s="204">
        <f t="shared" si="106"/>
        <v>70277.299554932528</v>
      </c>
      <c r="CV72" s="204">
        <f t="shared" si="106"/>
        <v>93404.896788877479</v>
      </c>
      <c r="CW72" s="204">
        <f t="shared" si="106"/>
        <v>116532.4940228224</v>
      </c>
      <c r="CX72" s="204">
        <f t="shared" si="106"/>
        <v>139660.09125676734</v>
      </c>
      <c r="CY72" s="204">
        <f t="shared" si="106"/>
        <v>162787.68849071226</v>
      </c>
      <c r="CZ72" s="204">
        <f t="shared" si="106"/>
        <v>185915.28572465721</v>
      </c>
      <c r="DA72" s="204">
        <f t="shared" si="106"/>
        <v>202932.89984162967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0</v>
      </c>
      <c r="D107" s="214">
        <f>C23</f>
        <v>88</v>
      </c>
      <c r="E107" s="214">
        <f>D23</f>
        <v>97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34.600734998528026</v>
      </c>
      <c r="D108" s="212">
        <f>BU42</f>
        <v>24.905218753919982</v>
      </c>
      <c r="E108" s="212">
        <f>CR42</f>
        <v>24.905218753919982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17.486398199854225</v>
      </c>
      <c r="E109" s="212">
        <f t="shared" ref="E109:E120" si="109">CR43</f>
        <v>17.486398199854225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15.47452206669907</v>
      </c>
      <c r="E110" s="212">
        <f t="shared" si="109"/>
        <v>15.47452206669907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101466.44992081483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0.13157690680449771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233.86529060993848</v>
      </c>
      <c r="E112" s="212">
        <f t="shared" si="109"/>
        <v>233.86529060993848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1.3478867016734422</v>
      </c>
      <c r="D113" s="212">
        <f t="shared" si="108"/>
        <v>7.8099411986358458</v>
      </c>
      <c r="E113" s="212">
        <f t="shared" si="109"/>
        <v>7.8099411986358458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6.0971172171142731</v>
      </c>
      <c r="E114" s="212">
        <f t="shared" si="109"/>
        <v>6.0971172171142731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681.35672769592509</v>
      </c>
      <c r="D117" s="212">
        <f t="shared" si="108"/>
        <v>-7.5009872311169338E-14</v>
      </c>
      <c r="E117" s="212">
        <f t="shared" si="109"/>
        <v>-7.5009872311169338E-14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37.575823114499769</v>
      </c>
      <c r="D118" s="212">
        <f t="shared" si="108"/>
        <v>-4.6881170194480836E-15</v>
      </c>
      <c r="E118" s="212">
        <f t="shared" si="109"/>
        <v>-4.6881170194480836E-15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220.10850880935385</v>
      </c>
      <c r="E119" s="212">
        <f t="shared" si="109"/>
        <v>220.10850880935385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2016-06-04T22:38:32Z</dcterms:modified>
  <cp:category/>
</cp:coreProperties>
</file>