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840" windowHeight="16760" activeTab="5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F44" i="7"/>
  <c r="F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F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<sst xmlns="http://schemas.openxmlformats.org/spreadsheetml/2006/main" count="790" uniqueCount="145">
  <si>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</si>
  <si>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</si>
  <si>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</si>
  <si>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</si>
  <si>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</si>
  <si>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</si>
  <si>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</si>
  <si>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</si>
  <si>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</si>
  <si>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</si>
  <si>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</si>
  <si>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</si>
  <si>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</si>
  <si>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</si>
  <si>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</si>
  <si>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</si>
  <si>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</si>
  <si>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</si>
  <si>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</si>
  <si>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</si>
  <si>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</si>
  <si>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</si>
  <si>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</si>
  <si>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</si>
  <si>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</si>
  <si>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</si>
  <si>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</si>
  <si>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</si>
  <si>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</si>
  <si>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</si>
  <si>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</si>
  <si>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</si>
  <si>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</si>
  <si>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</si>
  <si>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</si>
  <si>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</si>
  <si>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</si>
  <si>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</si>
  <si>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</si>
  <si>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</si>
  <si>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</si>
  <si>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</si>
  <si>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</si>
  <si>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</si>
  <si>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</si>
  <si>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</si>
  <si>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</si>
  <si>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</si>
  <si>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</si>
  <si>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</si>
  <si>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</si>
  <si>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</si>
  <si>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</si>
  <si>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</si>
  <si>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</si>
  <si>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</si>
  <si>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</si>
  <si>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</si>
  <si>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</si>
  <si>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</si>
  <si>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</si>
  <si>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</si>
  <si>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</si>
  <si>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</si>
  <si>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</si>
  <si>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</si>
  <si>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</si>
  <si>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</si>
  <si>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</si>
  <si>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</si>
  <si>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</si>
  <si>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</si>
  <si>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</si>
  <si>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</si>
  <si>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</si>
  <si>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</si>
  <si>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</si>
  <si>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</si>
  <si>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</si>
  <si>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</si>
  <si>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</si>
  <si>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</si>
  <si>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</si>
  <si>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</si>
  <si>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</si>
  <si>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</si>
  <si>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</si>
  <si>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</si>
  <si>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</si>
  <si>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</si>
  <si>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</si>
  <si>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</si>
  <si>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</si>
  <si>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</si>
  <si>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</si>
  <si>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</si>
  <si>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</si>
  <si>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</si>
  <si>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</si>
  <si>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</si>
  <si>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</si>
  <si>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</si>
  <si>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</si>
  <si>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</si>
  <si>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</si>
  <si>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</si>
  <si>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</si>
  <si>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</si>
  <si>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</si>
  <si>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</si>
  <si>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</si>
  <si>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</si>
  <si>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</si>
  <si>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</si>
  <si>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</si>
  <si>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</si>
  <si>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</si>
  <si>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</si>
  <si>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</si>
  <si>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</si>
  <si>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</si>
  <si>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</si>
  <si>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</si>
  <si>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</si>
  <si>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</si>
  <si>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</si>
  <si>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</si>
  <si>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</si>
  <si>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</si>
  <si>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</si>
  <si>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</si>
  <si>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</si>
  <si>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</si>
  <si>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</si>
  <si>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</si>
  <si>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</si>
  <si>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</si>
  <si>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</t>
    </r>
    <r>
      <rPr>
        <sz val="12"/>
        <rFont val="Arial"/>
        <family val="2"/>
      </rPr>
      <t xml:space="preserve"> Q1</t>
    </r>
  </si>
  <si>
    <r>
      <t xml:space="preserve">Baseline: </t>
    </r>
    <r>
      <rPr>
        <sz val="12"/>
        <rFont val="Arial"/>
        <family val="2"/>
      </rPr>
      <t>Q2</t>
    </r>
  </si>
  <si>
    <r>
      <t xml:space="preserve">Baseline: </t>
    </r>
    <r>
      <rPr>
        <sz val="12"/>
        <rFont val="Arial"/>
        <family val="2"/>
      </rPr>
      <t>Q3</t>
    </r>
  </si>
  <si>
    <r>
      <t xml:space="preserve">Baseline: </t>
    </r>
    <r>
      <rPr>
        <sz val="12"/>
        <rFont val="Arial"/>
        <family val="2"/>
      </rPr>
      <t>Q4</t>
    </r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</si>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</sst>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0.0935357969214254</c:v>
                </c:pt>
                <c:pt idx="2" formatCode="0.0%">
                  <c:v>0.642881586096032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638472"/>
        <c:axId val="-2000833016"/>
      </c:barChart>
      <c:catAx>
        <c:axId val="-199463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0833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0833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638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0.182613472185319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0.0666866927005107</c:v>
                </c:pt>
                <c:pt idx="2">
                  <c:v>0.0666866927005107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9791992"/>
        <c:axId val="1769794984"/>
      </c:barChart>
      <c:catAx>
        <c:axId val="176979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794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9794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791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0.154501550706187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0.0694835680751174</c:v>
                </c:pt>
                <c:pt idx="2">
                  <c:v>0.0694835680751174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9679352"/>
        <c:axId val="-2017870216"/>
      </c:barChart>
      <c:catAx>
        <c:axId val="176967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870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870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679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0.031296992481203</c:v>
                </c:pt>
                <c:pt idx="2">
                  <c:v>0.031296992481203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067400"/>
        <c:axId val="-2004218456"/>
      </c:barChart>
      <c:catAx>
        <c:axId val="-199606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4218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4218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067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2530.800000000001</c:v>
                </c:pt>
                <c:pt idx="5">
                  <c:v>6147.180000000001</c:v>
                </c:pt>
                <c:pt idx="6">
                  <c:v>9024.300000000001</c:v>
                </c:pt>
                <c:pt idx="7">
                  <c:v>13120.2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6552.0</c:v>
                </c:pt>
                <c:pt idx="6">
                  <c:v>7295.042986859105</c:v>
                </c:pt>
                <c:pt idx="7">
                  <c:v>9477.743126520328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4253032"/>
        <c:axId val="-20030047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253032"/>
        <c:axId val="-2003004776"/>
      </c:lineChart>
      <c:catAx>
        <c:axId val="-199425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300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300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253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0887144"/>
        <c:axId val="-20133441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887144"/>
        <c:axId val="-2013344152"/>
      </c:lineChart>
      <c:catAx>
        <c:axId val="-200088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34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34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0887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0903848"/>
        <c:axId val="-201368936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903848"/>
        <c:axId val="-2013689368"/>
      </c:lineChart>
      <c:catAx>
        <c:axId val="-20009038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689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689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903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0.207033887865448</c:v>
                </c:pt>
                <c:pt idx="2">
                  <c:v>0.243831299915589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0.0354761365782607</c:v>
                </c:pt>
                <c:pt idx="2">
                  <c:v>0.243831299915589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-0.309725479624388</c:v>
                </c:pt>
                <c:pt idx="2">
                  <c:v>-0.309725479624388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9350872"/>
        <c:axId val="1769686072"/>
      </c:barChart>
      <c:catAx>
        <c:axId val="176935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68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968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350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0.277439073655719</c:v>
                </c:pt>
                <c:pt idx="2">
                  <c:v>0.227639950227476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9782696"/>
        <c:axId val="1769786056"/>
      </c:barChart>
      <c:catAx>
        <c:axId val="176978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786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9786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782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0.232585885017201</c:v>
                </c:pt>
                <c:pt idx="2">
                  <c:v>0.241554478189852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9624056"/>
        <c:axId val="1769183336"/>
      </c:barChart>
      <c:catAx>
        <c:axId val="176962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183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9183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624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0.39749373433584</c:v>
                </c:pt>
                <c:pt idx="2">
                  <c:v>0.421929824561404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-0.604900567932242</c:v>
                </c:pt>
                <c:pt idx="2">
                  <c:v>-0.604900567932242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9915800"/>
        <c:axId val="1769919160"/>
      </c:barChart>
      <c:catAx>
        <c:axId val="176991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919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9919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915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0.0213190537948984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0.408961405015119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0.249488199705501</c:v>
                </c:pt>
                <c:pt idx="2" formatCode="0.0%">
                  <c:v>0.450671922142364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7953288"/>
        <c:axId val="-1996231928"/>
      </c:barChart>
      <c:catAx>
        <c:axId val="176795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231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231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7953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6076936"/>
        <c:axId val="-200408858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076936"/>
        <c:axId val="-200408858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076936"/>
        <c:axId val="-2004088584"/>
      </c:scatterChart>
      <c:catAx>
        <c:axId val="-20360769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40885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040885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60769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955560"/>
        <c:axId val="176995892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955560"/>
        <c:axId val="1769958920"/>
      </c:lineChart>
      <c:catAx>
        <c:axId val="17699555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99589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699589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99555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1825848"/>
        <c:axId val="-20118319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1837944"/>
        <c:axId val="-2011859784"/>
      </c:scatterChart>
      <c:valAx>
        <c:axId val="-201182584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1831976"/>
        <c:crosses val="autoZero"/>
        <c:crossBetween val="midCat"/>
      </c:valAx>
      <c:valAx>
        <c:axId val="-20118319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1825848"/>
        <c:crosses val="autoZero"/>
        <c:crossBetween val="midCat"/>
      </c:valAx>
      <c:valAx>
        <c:axId val="-20118379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1859784"/>
        <c:crosses val="autoZero"/>
        <c:crossBetween val="midCat"/>
      </c:valAx>
      <c:valAx>
        <c:axId val="-201185978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183794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020632"/>
        <c:axId val="-20120296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020632"/>
        <c:axId val="-2012029672"/>
      </c:lineChart>
      <c:catAx>
        <c:axId val="-201202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2029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20296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202063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0.0671979067990309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0.535425081230834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0.329542358185418</c:v>
                </c:pt>
                <c:pt idx="2" formatCode="0.0%">
                  <c:v>0.278329392922516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286936"/>
        <c:axId val="-1996413672"/>
      </c:barChart>
      <c:catAx>
        <c:axId val="-199428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413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41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286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224696"/>
        <c:axId val="-1996150600"/>
      </c:barChart>
      <c:catAx>
        <c:axId val="-199422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150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150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224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0474152"/>
        <c:axId val="-2010479160"/>
      </c:barChart>
      <c:catAx>
        <c:axId val="-2010474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4791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0479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474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0685144"/>
        <c:axId val="-2010695128"/>
      </c:barChart>
      <c:catAx>
        <c:axId val="-2010685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6951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069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685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0.408961405015119</c:v>
                </c:pt>
                <c:pt idx="1">
                  <c:v>0.408961405015119</c:v>
                </c:pt>
                <c:pt idx="2">
                  <c:v>0.408961405015119</c:v>
                </c:pt>
                <c:pt idx="3">
                  <c:v>0.408961405015119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846392"/>
        <c:axId val="-1992560296"/>
      </c:barChart>
      <c:catAx>
        <c:axId val="-19968463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560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256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84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0.535425081230834</c:v>
                </c:pt>
                <c:pt idx="1">
                  <c:v>0.535425081230834</c:v>
                </c:pt>
                <c:pt idx="2">
                  <c:v>0.535425081230834</c:v>
                </c:pt>
                <c:pt idx="3">
                  <c:v>0.535425081230834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859448"/>
        <c:axId val="-1996434296"/>
      </c:barChart>
      <c:catAx>
        <c:axId val="-19938594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434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6434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859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0.220784472300849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0.0623898099474323</c:v>
                </c:pt>
                <c:pt idx="2">
                  <c:v>0.0623898099474323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9892552"/>
        <c:axId val="-2007253432"/>
      </c:barChart>
      <c:catAx>
        <c:axId val="176989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253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7253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892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59800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7"/>
      <c r="AI1" s="110"/>
      <c r="AJ1" s="194" t="str">
        <f>LEFT(Z1,4) &amp; MID(AB1,5,3)</f>
        <v>Apr-Sep</v>
      </c>
      <c r="AK1" s="195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4">
        <f>IF([1]Summ!C1044="",0,[1]Summ!C1044)</f>
        <v>0</v>
      </c>
      <c r="C6" s="214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4">
        <f>IF([1]Summ!C1045="",0,[1]Summ!C1045)</f>
        <v>0</v>
      </c>
      <c r="C7" s="214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4">
        <f>IF([1]Summ!C1046="",0,[1]Summ!C1046)</f>
        <v>0</v>
      </c>
      <c r="C8" s="214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4">
        <f>IF([1]Summ!C1047="",0,[1]Summ!C1047)</f>
        <v>0</v>
      </c>
      <c r="C9" s="214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4">
        <f>IF([1]Summ!C1048="",0,[1]Summ!C1048)</f>
        <v>0</v>
      </c>
      <c r="C10" s="214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4">
        <f>IF([1]Summ!C1049="",0,[1]Summ!C1049)</f>
        <v>0</v>
      </c>
      <c r="C11" s="214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4">
        <f>IF([1]Summ!C1050="",0,[1]Summ!C1050)</f>
        <v>0</v>
      </c>
      <c r="C12" s="214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>
        <v>1</v>
      </c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4">
        <f>IF([1]Summ!C1051="",0,[1]Summ!C1051)</f>
        <v>0</v>
      </c>
      <c r="C13" s="214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6044.2269142499463</v>
      </c>
      <c r="S13" s="221">
        <f>IF($B$81=0,0,(SUMIF($N$6:$N$28,$U13,L$6:L$28)+SUMIF($N$91:$N$118,$U13,L$91:L$118))*$I$83*'Q2'!$B$81/$B$81)</f>
        <v>2530.8000000000006</v>
      </c>
      <c r="T13" s="221">
        <f>IF($B$81=0,0,(SUMIF($N$6:$N$28,$U13,M$6:M$28)+SUMIF($N$91:$N$118,$U13,M$91:M$118))*$I$83*'Q2'!$B$81/$B$81)</f>
        <v>2530.8000000000006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4">
        <f>IF([1]Summ!C1052="",0,[1]Summ!C1052)</f>
        <v>0</v>
      </c>
      <c r="C14" s="214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4">
        <f>IF([1]Summ!C1053="",0,[1]Summ!C1053)</f>
        <v>0</v>
      </c>
      <c r="C15" s="214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120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4">
        <f>IF([1]Summ!C1054="",0,[1]Summ!C1054)</f>
        <v>0</v>
      </c>
      <c r="C16" s="214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3518.2813381454916</v>
      </c>
      <c r="S16" s="221">
        <f>IF($B$81=0,0,(SUMIF($N$6:$N$28,$U16,L$6:L$28)+SUMIF($N$91:$N$118,$U16,L$91:L$118))*$I$83*'Q2'!$B$81/$B$81)</f>
        <v>2340</v>
      </c>
      <c r="T16" s="221">
        <f>IF($B$81=0,0,(SUMIF($N$6:$N$28,$U16,M$6:M$28)+SUMIF($N$91:$N$118,$U16,M$91:M$118))*$I$83*'Q2'!$B$81/$B$81)</f>
        <v>2808</v>
      </c>
      <c r="U16" s="222">
        <v>10</v>
      </c>
      <c r="V16" s="56"/>
      <c r="W16" s="110"/>
      <c r="X16" s="118"/>
      <c r="Y16" s="182"/>
      <c r="Z16" s="156"/>
      <c r="AA16" s="121"/>
      <c r="AB16" s="156"/>
      <c r="AC16" s="121"/>
      <c r="AD16" s="156"/>
      <c r="AE16" s="121"/>
      <c r="AF16" s="122"/>
      <c r="AG16" s="121"/>
      <c r="AH16" s="123"/>
      <c r="AI16" s="182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4">
        <f>IF([1]Summ!C1055="",0,[1]Summ!C1055)</f>
        <v>0</v>
      </c>
      <c r="C17" s="214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0</v>
      </c>
      <c r="S17" s="221">
        <f>IF($B$81=0,0,(SUMIF($N$6:$N$28,$U17,L$6:L$28)+SUMIF($N$91:$N$118,$U17,L$91:L$118))*$I$83*'Q2'!$B$81/$B$81)</f>
        <v>0</v>
      </c>
      <c r="T17" s="221">
        <f>IF($B$81=0,0,(SUMIF($N$6:$N$28,$U17,M$6:M$28)+SUMIF($N$91:$N$118,$U17,M$91:M$118))*$I$83*'Q2'!$B$81/$B$81)</f>
        <v>0</v>
      </c>
      <c r="U17" s="222">
        <v>11</v>
      </c>
      <c r="V17" s="56"/>
      <c r="W17" s="110"/>
      <c r="X17" s="118"/>
      <c r="Y17" s="182"/>
      <c r="Z17" s="156"/>
      <c r="AA17" s="121"/>
      <c r="AB17" s="156"/>
      <c r="AC17" s="121"/>
      <c r="AD17" s="156"/>
      <c r="AE17" s="121"/>
      <c r="AF17" s="122"/>
      <c r="AG17" s="121"/>
      <c r="AH17" s="123"/>
      <c r="AI17" s="182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4">
        <f>IF([1]Summ!C1056="",0,[1]Summ!C1056)</f>
        <v>0</v>
      </c>
      <c r="C18" s="214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4">
        <f>IF([1]Summ!C1057="",0,[1]Summ!C1057)</f>
        <v>0</v>
      </c>
      <c r="C19" s="214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4">
        <f>IF([1]Summ!C1058="",0,[1]Summ!C1058)</f>
        <v>0</v>
      </c>
      <c r="C20" s="214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4">
        <f>IF([1]Summ!C1059="",0,[1]Summ!C1059)</f>
        <v>0</v>
      </c>
      <c r="C21" s="214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3825.0033009581762</v>
      </c>
      <c r="S21" s="221">
        <f>IF($B$81=0,0,(SUMIF($N$6:$N$28,$U21,L$6:L$28)+SUMIF($N$91:$N$118,$U21,L$91:L$118))*$I$83*'Q2'!$B$81/$B$81)</f>
        <v>2742.0000000000005</v>
      </c>
      <c r="T21" s="221">
        <f>IF($B$81=0,0,(SUMIF($N$6:$N$28,$U21,M$6:M$28)+SUMIF($N$91:$N$118,$U21,M$91:M$118))*$I$83*'Q2'!$B$81/$B$81)</f>
        <v>2742.0000000000005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4">
        <f>IF([1]Summ!C1060="",0,[1]Summ!C1060)</f>
        <v>0</v>
      </c>
      <c r="C22" s="214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4">
        <f>IF([1]Summ!C1061="",0,[1]Summ!C1061)</f>
        <v>0</v>
      </c>
      <c r="C23" s="214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0" t="s">
        <v>92</v>
      </c>
      <c r="R23" s="178">
        <f>SUM(R7:R22)</f>
        <v>30016.778563707263</v>
      </c>
      <c r="S23" s="178">
        <f>SUM(S7:S22)</f>
        <v>8952.7375066721161</v>
      </c>
      <c r="T23" s="178">
        <f>SUM(T7:T22)</f>
        <v>9420.7375066721161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4">
        <f>IF([1]Summ!C1062="",0,[1]Summ!C1062)</f>
        <v>0</v>
      </c>
      <c r="C24" s="214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2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4">
        <f>IF([1]Summ!C1063="",0,[1]Summ!C1063)</f>
        <v>0</v>
      </c>
      <c r="C25" s="214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2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4">
        <f>IF([1]Summ!C1064="",0,[1]Summ!C1064)</f>
        <v>0.11904761904761904</v>
      </c>
      <c r="C26" s="214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4">
        <f>IF([1]Summ!C1065="",0,[1]Summ!C1065)</f>
        <v>5.3025848069738479E-2</v>
      </c>
      <c r="C27" s="214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5">
        <f t="shared" si="6"/>
        <v>0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2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4">
        <f>IF([1]Summ!C1066="",0,[1]Summ!C1066)</f>
        <v>0</v>
      </c>
      <c r="C28" s="214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4">
        <f>IF([1]Summ!C1067="",0,[1]Summ!C1067)</f>
        <v>0.30963843072851804</v>
      </c>
      <c r="C29" s="214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3">
        <f t="shared" si="6"/>
        <v>0.22463677394199705</v>
      </c>
      <c r="N29" s="228"/>
      <c r="P29" s="22"/>
      <c r="V29" s="56"/>
      <c r="W29" s="110"/>
      <c r="X29" s="118"/>
      <c r="Y29" s="182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2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4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0.52537235996264009</v>
      </c>
      <c r="L30" s="22">
        <f>IF(L124=L119,0,IF(K30="",0,(L119-L124)/(B119-B124)*K30))</f>
        <v>0</v>
      </c>
      <c r="M30" s="174">
        <f t="shared" si="6"/>
        <v>0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10248.786287303885</v>
      </c>
      <c r="T30" s="233">
        <f t="shared" si="24"/>
        <v>9780.7862873038848</v>
      </c>
      <c r="V30" s="56"/>
      <c r="W30" s="110"/>
      <c r="X30" s="118"/>
      <c r="Y30" s="182">
        <f>M30*4</f>
        <v>0</v>
      </c>
      <c r="Z30" s="122">
        <f>IF($Y30=0,0,AA30/($Y$30))</f>
        <v>0</v>
      </c>
      <c r="AA30" s="186" t="e">
        <f>IF(AA79*4/$I$83+SUM(AA6:AA29)&lt;1,AA79*4/$I$83,1-SUM(AA6:AA29))</f>
        <v>#DIV/0!</v>
      </c>
      <c r="AB30" s="122">
        <f>IF($Y30=0,0,AC30/($Y$30))</f>
        <v>0</v>
      </c>
      <c r="AC30" s="186" t="e">
        <f>IF(AC79*4/$I$83+SUM(AC6:AC29)&lt;1,AC79*4/$I$83,1-SUM(AC6:AC29))</f>
        <v>#DIV/0!</v>
      </c>
      <c r="AD30" s="122">
        <f>IF($Y30=0,0,AE30/($Y$30))</f>
        <v>0</v>
      </c>
      <c r="AE30" s="186" t="e">
        <f>IF(AE79*4/$I$83+SUM(AE6:AE29)&lt;1,AE79*4/$I$83,1-SUM(AE6:AE29))</f>
        <v>#DIV/0!</v>
      </c>
      <c r="AF30" s="122">
        <f>IF($Y30=0,0,AG30/($Y$30))</f>
        <v>0</v>
      </c>
      <c r="AG30" s="186" t="e">
        <f>IF(AG79*4/$I$83+SUM(AG6:AG29)&lt;1,AG79*4/$I$83,1-SUM(AG6:AG29))</f>
        <v>#DIV/0!</v>
      </c>
      <c r="AH30" s="123">
        <f t="shared" si="12"/>
        <v>0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4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0.65631560701038394</v>
      </c>
      <c r="K31" s="22" t="str">
        <f t="shared" si="4"/>
        <v/>
      </c>
      <c r="L31" s="22">
        <f>(1-SUM(L6:L30))</f>
        <v>0.51828810215412446</v>
      </c>
      <c r="M31" s="240">
        <f t="shared" si="6"/>
        <v>0.65631560701038394</v>
      </c>
      <c r="N31" s="167">
        <f>M31*I83</f>
        <v>7387.1439435989087</v>
      </c>
      <c r="P31" s="22"/>
      <c r="Q31" s="237" t="s">
        <v>134</v>
      </c>
      <c r="R31" s="233">
        <f t="shared" si="24"/>
        <v>0</v>
      </c>
      <c r="S31" s="233">
        <f t="shared" si="24"/>
        <v>19440.199620637221</v>
      </c>
      <c r="T31" s="233">
        <f>IF(T25&gt;T$23,T25-T$23,0)</f>
        <v>18972.199620637221</v>
      </c>
      <c r="V31" s="56"/>
      <c r="W31" s="129" t="s">
        <v>84</v>
      </c>
      <c r="X31" s="130"/>
      <c r="Y31" s="121">
        <f>M31*4</f>
        <v>2.6252624280415358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0.34368439298961606</v>
      </c>
      <c r="J32" s="17"/>
      <c r="L32" s="22">
        <f>SUM(L6:L30)</f>
        <v>0.48171189784587554</v>
      </c>
      <c r="M32" s="23"/>
      <c r="N32" s="56"/>
      <c r="O32" s="2"/>
      <c r="P32" s="22"/>
      <c r="Q32" s="233" t="s">
        <v>135</v>
      </c>
      <c r="R32" s="233">
        <f t="shared" si="24"/>
        <v>14745.118563602071</v>
      </c>
      <c r="S32" s="233">
        <f t="shared" si="24"/>
        <v>35809.15962063722</v>
      </c>
      <c r="T32" s="233">
        <f t="shared" si="24"/>
        <v>35341.15962063722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-4.1916998821182796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11585.05567703831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5">
        <f>IF([1]Summ!C1072="",0,[1]Summ!C1072)</f>
        <v>2040</v>
      </c>
      <c r="C37" s="215">
        <f>IF([1]Summ!D1072="",0,[1]Summ!D1072)</f>
        <v>0</v>
      </c>
      <c r="D37" s="38">
        <f t="shared" ref="D37:D64" si="25">B37+C37</f>
        <v>2040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1132.2</v>
      </c>
      <c r="J37" s="38">
        <f>J91*I$83</f>
        <v>1132.2</v>
      </c>
      <c r="K37" s="40">
        <f>(B37/B$65)</f>
        <v>0.10651629072681704</v>
      </c>
      <c r="L37" s="22">
        <f t="shared" ref="L37" si="28">(K37*H37)</f>
        <v>5.9116541353383463E-2</v>
      </c>
      <c r="M37" s="24">
        <f>J37/B$65</f>
        <v>5.9116541353383463E-2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5">
        <f>IF([1]Summ!C1073="",0,[1]Summ!C1073)</f>
        <v>1440</v>
      </c>
      <c r="C38" s="215">
        <f>IF([1]Summ!D1073="",0,[1]Summ!D1073)</f>
        <v>0</v>
      </c>
      <c r="D38" s="38">
        <f t="shared" si="25"/>
        <v>1440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799.2</v>
      </c>
      <c r="J38" s="38">
        <f t="shared" ref="J38:J64" si="32">J92*I$83</f>
        <v>799.20000000000016</v>
      </c>
      <c r="K38" s="40">
        <f t="shared" ref="K38:K64" si="33">(B38/B$65)</f>
        <v>7.5187969924812026E-2</v>
      </c>
      <c r="L38" s="22">
        <f t="shared" ref="L38:L64" si="34">(K38*H38)</f>
        <v>4.1729323308270679E-2</v>
      </c>
      <c r="M38" s="24">
        <f t="shared" ref="M38:M64" si="35">J38/B$65</f>
        <v>4.1729323308270685E-2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5">
        <f>IF([1]Summ!C1074="",0,[1]Summ!C1074)</f>
        <v>0</v>
      </c>
      <c r="C39" s="215">
        <f>IF([1]Summ!D1074="",0,[1]Summ!D1074)</f>
        <v>0</v>
      </c>
      <c r="D39" s="38">
        <f t="shared" si="25"/>
        <v>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5">
        <f>IF([1]Summ!C1075="",0,[1]Summ!C1075)</f>
        <v>0</v>
      </c>
      <c r="C40" s="215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5">
        <f>IF([1]Summ!C1076="",0,[1]Summ!C1076)</f>
        <v>2340</v>
      </c>
      <c r="C41" s="215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5">
        <f>IF([1]Summ!C1077="",0,[1]Summ!C1077)</f>
        <v>0</v>
      </c>
      <c r="C42" s="215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5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5">
        <f>IF([1]Summ!C1078="",0,[1]Summ!C1078)</f>
        <v>10248</v>
      </c>
      <c r="C43" s="215">
        <f>IF([1]Summ!D1078="",0,[1]Summ!D1078)</f>
        <v>0</v>
      </c>
      <c r="D43" s="38">
        <f t="shared" si="25"/>
        <v>10248</v>
      </c>
      <c r="E43" s="75">
        <f>'Q2'!E43</f>
        <v>0</v>
      </c>
      <c r="F43" s="75">
        <f>'Q2'!F43</f>
        <v>1.18</v>
      </c>
      <c r="G43" s="75">
        <f>'Q2'!G43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0.53508771929824561</v>
      </c>
      <c r="L43" s="22">
        <f t="shared" si="34"/>
        <v>0</v>
      </c>
      <c r="M43" s="24">
        <f t="shared" si="35"/>
        <v>0</v>
      </c>
      <c r="N43" s="2"/>
      <c r="O43" s="2"/>
      <c r="P43" s="175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0</v>
      </c>
      <c r="AB43" s="156">
        <f>'Q2'!AB43</f>
        <v>0.25</v>
      </c>
      <c r="AC43" s="147">
        <f t="shared" si="41"/>
        <v>0</v>
      </c>
      <c r="AD43" s="156">
        <f>'Q2'!AD43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5">
        <f>IF([1]Summ!C1079="",0,[1]Summ!C1079)</f>
        <v>540</v>
      </c>
      <c r="C44" s="215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599.40000000000009</v>
      </c>
      <c r="J44" s="38">
        <f t="shared" si="32"/>
        <v>599.40000000000009</v>
      </c>
      <c r="K44" s="40">
        <f t="shared" si="33"/>
        <v>2.819548872180451E-2</v>
      </c>
      <c r="L44" s="22">
        <f t="shared" si="34"/>
        <v>3.1296992481203011E-2</v>
      </c>
      <c r="M44" s="24">
        <f t="shared" si="35"/>
        <v>3.1296992481203011E-2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149.85000000000002</v>
      </c>
      <c r="AB44" s="156">
        <f>'Q2'!AB44</f>
        <v>0.25</v>
      </c>
      <c r="AC44" s="147">
        <f t="shared" si="41"/>
        <v>149.85000000000002</v>
      </c>
      <c r="AD44" s="156">
        <f>'Q2'!AD44</f>
        <v>0.25</v>
      </c>
      <c r="AE44" s="147">
        <f t="shared" si="42"/>
        <v>149.85000000000002</v>
      </c>
      <c r="AF44" s="122">
        <f t="shared" si="29"/>
        <v>0.25</v>
      </c>
      <c r="AG44" s="147">
        <f t="shared" si="36"/>
        <v>149.85000000000002</v>
      </c>
      <c r="AH44" s="123">
        <f t="shared" si="37"/>
        <v>1</v>
      </c>
      <c r="AI44" s="112">
        <f t="shared" si="37"/>
        <v>599.40000000000009</v>
      </c>
      <c r="AJ44" s="148">
        <f t="shared" si="38"/>
        <v>299.70000000000005</v>
      </c>
      <c r="AK44" s="147">
        <f t="shared" si="39"/>
        <v>299.70000000000005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5">
        <f>IF([1]Summ!C1080="",0,[1]Summ!C1080)</f>
        <v>744</v>
      </c>
      <c r="C45" s="215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5">
        <f>IF([1]Summ!C1081="",0,[1]Summ!C1081)</f>
        <v>1800</v>
      </c>
      <c r="C46" s="215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5">
        <f>IF([1]Summ!C1082="",0,[1]Summ!C1082)</f>
        <v>0</v>
      </c>
      <c r="C47" s="215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5">
        <f>IF([1]Summ!C1083="",0,[1]Summ!C1083)</f>
        <v>0</v>
      </c>
      <c r="C48" s="215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5">
        <f>IF([1]Summ!C1084="",0,[1]Summ!C1084)</f>
        <v>0</v>
      </c>
      <c r="C49" s="215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5">
        <f>IF([1]Summ!C1085="",0,[1]Summ!C1085)</f>
        <v>0</v>
      </c>
      <c r="C50" s="215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5">
        <f>IF([1]Summ!C1086="",0,[1]Summ!C1086)</f>
        <v>0</v>
      </c>
      <c r="C51" s="215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5">
        <f>IF([1]Summ!C1087="",0,[1]Summ!C1087)</f>
        <v>0</v>
      </c>
      <c r="C52" s="215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5">
        <f>IF([1]Summ!C1088="",0,[1]Summ!C1088)</f>
        <v>0</v>
      </c>
      <c r="C53" s="215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5">
        <f>IF([1]Summ!C1089="",0,[1]Summ!C1089)</f>
        <v>0</v>
      </c>
      <c r="C54" s="215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5">
        <f>IF([1]Summ!C1090="",0,[1]Summ!C1090)</f>
        <v>0</v>
      </c>
      <c r="C55" s="215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5">
        <f>IF([1]Summ!C1091="",0,[1]Summ!C1091)</f>
        <v>0</v>
      </c>
      <c r="C56" s="215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5">
        <f>IF([1]Summ!C1092="",0,[1]Summ!C1092)</f>
        <v>0</v>
      </c>
      <c r="C57" s="215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5">
        <f>IF([1]Summ!C1093="",0,[1]Summ!C1093)</f>
        <v>0</v>
      </c>
      <c r="C58" s="215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5">
        <f>IF([1]Summ!C1094="",0,[1]Summ!C1094)</f>
        <v>0</v>
      </c>
      <c r="C59" s="215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5">
        <f>IF([1]Summ!C1095="",0,[1]Summ!C1095)</f>
        <v>0</v>
      </c>
      <c r="C60" s="215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5">
        <f>IF([1]Summ!C1096="",0,[1]Summ!C1096)</f>
        <v>0</v>
      </c>
      <c r="C61" s="215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5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5">
        <f>IF([1]Summ!C1097="",0,[1]Summ!C1097)</f>
        <v>0</v>
      </c>
      <c r="C62" s="215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5">
        <f>IF([1]Summ!C1098="",0,[1]Summ!C1098)</f>
        <v>0</v>
      </c>
      <c r="C63" s="215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5">
        <f>IF([1]Summ!C1099="",0,[1]Summ!C1099)</f>
        <v>0</v>
      </c>
      <c r="C64" s="215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8080.7999999999993</v>
      </c>
      <c r="J65" s="39">
        <f>SUM(J37:J64)</f>
        <v>8080.7999999999993</v>
      </c>
      <c r="K65" s="40">
        <f>SUM(K37:K64)</f>
        <v>1</v>
      </c>
      <c r="L65" s="22">
        <f>SUM(L37:L64)</f>
        <v>0.39749373433583957</v>
      </c>
      <c r="M65" s="24">
        <f>SUM(M37:M64)</f>
        <v>0.42192982456140349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8080.8000000000011</v>
      </c>
      <c r="J70" s="51">
        <f t="shared" ref="J70:J77" si="44">J124*I$83</f>
        <v>8080.8000000000011</v>
      </c>
      <c r="K70" s="40">
        <f>B70/B$76</f>
        <v>0.39065082138773188</v>
      </c>
      <c r="L70" s="22">
        <f t="shared" ref="L70:L74" si="45">(L124*G$37*F$9/F$7)/B$130</f>
        <v>0.39749373433583962</v>
      </c>
      <c r="M70" s="24">
        <f>J70/B$76</f>
        <v>0.42192982456140354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2020.2000000000003</v>
      </c>
      <c r="AB70" s="156">
        <f>'Q2'!AB70</f>
        <v>0.25</v>
      </c>
      <c r="AC70" s="147">
        <f>$J70*AB70</f>
        <v>2020.2000000000003</v>
      </c>
      <c r="AD70" s="156">
        <f>'Q2'!AD70</f>
        <v>0.25</v>
      </c>
      <c r="AE70" s="147">
        <f>$J70*AD70</f>
        <v>2020.2000000000003</v>
      </c>
      <c r="AF70" s="156">
        <f>'Q2'!AF70</f>
        <v>0.25</v>
      </c>
      <c r="AG70" s="147">
        <f>$J70*AF70</f>
        <v>2020.2000000000003</v>
      </c>
      <c r="AH70" s="155">
        <f>SUM(Z70,AB70,AD70,AF70)</f>
        <v>1</v>
      </c>
      <c r="AI70" s="147">
        <f>SUM(AA70,AC70,AE70,AG70)</f>
        <v>8080.8000000000011</v>
      </c>
      <c r="AJ70" s="148">
        <f>(AA70+AC70)</f>
        <v>4040.4000000000005</v>
      </c>
      <c r="AK70" s="147">
        <f>(AE70+AG70)</f>
        <v>4040.4000000000005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0.40671122250069619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0.18712549975618942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8080.8000000000011</v>
      </c>
      <c r="J76" s="51">
        <f t="shared" si="44"/>
        <v>8080.8000000000011</v>
      </c>
      <c r="K76" s="40">
        <f>SUM(K70:K75)</f>
        <v>1.7388212946888948</v>
      </c>
      <c r="L76" s="22">
        <f>SUM(L70:L75)</f>
        <v>0.39749373433583962</v>
      </c>
      <c r="M76" s="24">
        <f>SUM(M70:M75)</f>
        <v>0.42192982456140354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11585.05567703831</v>
      </c>
      <c r="J77" s="100">
        <f t="shared" si="44"/>
        <v>11585.05567703831</v>
      </c>
      <c r="K77" s="40"/>
      <c r="L77" s="22">
        <f>-(L131*G$37*F$9/F$7)/B$130</f>
        <v>-0.60490056793224256</v>
      </c>
      <c r="M77" s="24">
        <f>-J77/B$76</f>
        <v>-0.60490056793224256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0.33636363636363642</v>
      </c>
      <c r="I91" s="22">
        <f t="shared" ref="I91:I106" si="54">(D91*H91)</f>
        <v>0.10059104519021173</v>
      </c>
      <c r="J91" s="24">
        <f t="shared" ref="J91:J99" si="55">IF(I$32&lt;=1+I$131,I91,L91+J$33*(I91-L91))</f>
        <v>0.10059104519021173</v>
      </c>
      <c r="K91" s="22">
        <f t="shared" ref="K91:K106" si="56">(B91)</f>
        <v>0.29905445867360236</v>
      </c>
      <c r="L91" s="22">
        <f t="shared" ref="L91:L106" si="57">(K91*H91)</f>
        <v>0.10059104519021173</v>
      </c>
      <c r="M91" s="226">
        <f t="shared" si="49"/>
        <v>0.10059104519021173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0.33636363636363642</v>
      </c>
      <c r="I92" s="22">
        <f t="shared" si="54"/>
        <v>7.1005443663678877E-2</v>
      </c>
      <c r="J92" s="24">
        <f t="shared" si="55"/>
        <v>7.1005443663678877E-2</v>
      </c>
      <c r="K92" s="22">
        <f t="shared" si="56"/>
        <v>0.21109726494607228</v>
      </c>
      <c r="L92" s="22">
        <f t="shared" si="57"/>
        <v>7.1005443663678877E-2</v>
      </c>
      <c r="M92" s="226">
        <f t="shared" si="49"/>
        <v>7.1005443663678877E-2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0.56242424242424238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0.70303030303030301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7">
        <f t="shared" si="49"/>
        <v>0.24947858584535818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</v>
      </c>
      <c r="I97" s="22">
        <f t="shared" si="54"/>
        <v>0</v>
      </c>
      <c r="J97" s="24">
        <f t="shared" si="55"/>
        <v>0</v>
      </c>
      <c r="K97" s="22">
        <f t="shared" si="56"/>
        <v>1.5023088688662143</v>
      </c>
      <c r="L97" s="22">
        <f t="shared" si="57"/>
        <v>0</v>
      </c>
      <c r="M97" s="227">
        <f t="shared" si="49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0.67272727272727284</v>
      </c>
      <c r="I98" s="22">
        <f t="shared" si="54"/>
        <v>5.3254082747759154E-2</v>
      </c>
      <c r="J98" s="24">
        <f t="shared" si="55"/>
        <v>5.3254082747759154E-2</v>
      </c>
      <c r="K98" s="22">
        <f t="shared" si="56"/>
        <v>7.9161474354777106E-2</v>
      </c>
      <c r="L98" s="22">
        <f t="shared" si="57"/>
        <v>5.3254082747759154E-2</v>
      </c>
      <c r="M98" s="227">
        <f t="shared" si="49"/>
        <v>5.3254082747759154E-2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7">
        <f t="shared" si="49"/>
        <v>6.610116377099233E-2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7">
        <f t="shared" si="49"/>
        <v>0.17751360915919717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0.7179439303771975</v>
      </c>
      <c r="J119" s="24">
        <f>SUM(J91:J118)</f>
        <v>0.7179439303771975</v>
      </c>
      <c r="K119" s="22">
        <f>SUM(K91:K118)</f>
        <v>2.8075936237827617</v>
      </c>
      <c r="L119" s="22">
        <f>SUM(L91:L118)</f>
        <v>0.67636416606963778</v>
      </c>
      <c r="M119" s="57">
        <f t="shared" si="49"/>
        <v>0.7179439303771975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0.7179439303771975</v>
      </c>
      <c r="J124" s="236">
        <f>IF(SUMPRODUCT($B$124:$B124,$H$124:$H124)&lt;J$119,($B124*$H124),J$119)</f>
        <v>0.7179439303771975</v>
      </c>
      <c r="K124" s="29">
        <f>(B124)</f>
        <v>1.0967887552536943</v>
      </c>
      <c r="L124" s="29">
        <f>IF(SUMPRODUCT($B$124:$B124,$H$124:$H124)&lt;L$119,($B124*$H124),L$119)</f>
        <v>0.67636416606963778</v>
      </c>
      <c r="M124" s="239">
        <f t="shared" si="66"/>
        <v>0.7179439303771975</v>
      </c>
      <c r="N124" s="58"/>
      <c r="O124" s="173">
        <f>B124*H124</f>
        <v>0.93060864082131645</v>
      </c>
      <c r="P124" s="171"/>
      <c r="Q124" s="172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3"/>
      <c r="P125" s="171"/>
      <c r="Q125" s="172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3"/>
      <c r="P126" s="171"/>
      <c r="Q126" s="172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3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0.52537235996264009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0.7179439303771975</v>
      </c>
      <c r="J130" s="227">
        <f>(J119)</f>
        <v>0.7179439303771975</v>
      </c>
      <c r="K130" s="29">
        <f>(B130)</f>
        <v>2.8075936237827617</v>
      </c>
      <c r="L130" s="29">
        <f>(L119)</f>
        <v>0.67636416606963778</v>
      </c>
      <c r="M130" s="239">
        <f t="shared" si="66"/>
        <v>0.7179439303771975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1.0292818045752337</v>
      </c>
      <c r="J131" s="236">
        <f>IF(SUMPRODUCT($B124:$B125,$H124:$H125)&gt;(J119-J128),SUMPRODUCT($B124:$B125,$H124:$H125)+J128-J119,0)</f>
        <v>1.0292818045752337</v>
      </c>
      <c r="K131" s="29"/>
      <c r="L131" s="29">
        <f>IF(I131&lt;SUM(L126:L127),0,I131-(SUM(L126:L127)))</f>
        <v>1.0292818045752337</v>
      </c>
      <c r="M131" s="236">
        <f>IF(I131&lt;SUM(M126:M127),0,I131-(SUM(M126:M127)))</f>
        <v>1.0292818045752337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4" activePane="bottomRight" state="frozen"/>
      <selection pane="topRight" activeCell="B1" sqref="B1"/>
      <selection pane="bottomLeft" activeCell="A3" sqref="A3"/>
      <selection pane="bottomRight" activeCell="F37" sqref="F37:F4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 UP: 59800</v>
      </c>
      <c r="B1" s="243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97</v>
      </c>
      <c r="AA1" s="261"/>
      <c r="AB1" s="260" t="s">
        <v>98</v>
      </c>
      <c r="AC1" s="261"/>
      <c r="AD1" s="260" t="s">
        <v>99</v>
      </c>
      <c r="AE1" s="261"/>
      <c r="AF1" s="260" t="s">
        <v>100</v>
      </c>
      <c r="AG1" s="261"/>
      <c r="AH1" s="117"/>
      <c r="AI1" s="110"/>
      <c r="AJ1" s="198" t="str">
        <f>LEFT(Z1,4) &amp; MID(AB1,5,3)</f>
        <v>Apr-Sep</v>
      </c>
      <c r="AK1" s="19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101</v>
      </c>
      <c r="AA2" s="262"/>
      <c r="AB2" s="258" t="s">
        <v>102</v>
      </c>
      <c r="AC2" s="262"/>
      <c r="AD2" s="258" t="s">
        <v>103</v>
      </c>
      <c r="AE2" s="262"/>
      <c r="AF2" s="258" t="s">
        <v>104</v>
      </c>
      <c r="AG2" s="262"/>
      <c r="AH2" s="117"/>
      <c r="AI2" s="110"/>
      <c r="AJ2" s="196" t="s">
        <v>105</v>
      </c>
      <c r="AK2" s="197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4">
        <f>IF([1]Summ!E1044="",0,[1]Summ!E1044)</f>
        <v>0</v>
      </c>
      <c r="C6" s="214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4">
        <f>IF([1]Summ!E1045="",0,[1]Summ!E1045)</f>
        <v>0</v>
      </c>
      <c r="C7" s="214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24"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4">
        <f>IF([1]Summ!E1046="",0,[1]Summ!E1046)</f>
        <v>0</v>
      </c>
      <c r="C8" s="214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183"/>
      <c r="W8" s="115"/>
      <c r="X8" s="124"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4">
        <f>IF([1]Summ!E1047="",0,[1]Summ!E1047)</f>
        <v>0</v>
      </c>
      <c r="C9" s="214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24"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4">
        <f>IF([1]Summ!E1048="",0,[1]Summ!E1048)</f>
        <v>0</v>
      </c>
      <c r="C10" s="214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24"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4">
        <f>IF([1]Summ!E1049="",0,[1]Summ!E1049)</f>
        <v>0</v>
      </c>
      <c r="C11" s="214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24"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4">
        <f>IF([1]Summ!E1050="",0,[1]Summ!E1050)</f>
        <v>0</v>
      </c>
      <c r="C12" s="214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4">
        <f>IF([1]Summ!E1051="",0,[1]Summ!E1051)</f>
        <v>0</v>
      </c>
      <c r="C13" s="214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14145.295226184951</v>
      </c>
      <c r="S13" s="221">
        <f>IF($B$81=0,0,(SUMIF($N$6:$N$28,$U13,L$6:L$28)+SUMIF($N$91:$N$118,$U13,L$91:L$118))*$I$83*'Q2'!$B$81/$B$81)</f>
        <v>6147.1800000000012</v>
      </c>
      <c r="T13" s="221">
        <f>IF($B$81=0,0,(SUMIF($N$6:$N$28,$U13,M$6:M$28)+SUMIF($N$91:$N$118,$U13,M$91:M$118))*$I$83*'Q2'!$B$81/$B$81)</f>
        <v>6147.1800000000012</v>
      </c>
      <c r="U13" s="222">
        <v>7</v>
      </c>
      <c r="V13" s="56"/>
      <c r="W13" s="110"/>
      <c r="X13" s="118"/>
      <c r="Y13" s="182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4">
        <f>IF([1]Summ!E1052="",0,[1]Summ!E1052)</f>
        <v>0</v>
      </c>
      <c r="C14" s="214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4">
        <f>IF([1]Summ!E1053="",0,[1]Summ!E1053)</f>
        <v>0</v>
      </c>
      <c r="C15" s="214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119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4">
        <f>IF([1]Summ!E1054="",0,[1]Summ!E1054)</f>
        <v>0</v>
      </c>
      <c r="C16" s="214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8209.3231223394796</v>
      </c>
      <c r="S16" s="221">
        <f>IF($B$81=0,0,(SUMIF($N$6:$N$28,$U16,L$6:L$28)+SUMIF($N$91:$N$118,$U16,L$91:L$118))*$I$83*'Q2'!$B$81/$B$81)</f>
        <v>5460</v>
      </c>
      <c r="T16" s="221">
        <f>IF($B$81=0,0,(SUMIF($N$6:$N$28,$U16,M$6:M$28)+SUMIF($N$91:$N$118,$U16,M$91:M$118))*$I$83*'Q2'!$B$81/$B$81)</f>
        <v>6552</v>
      </c>
      <c r="U16" s="222">
        <v>10</v>
      </c>
      <c r="V16" s="56"/>
      <c r="W16" s="110"/>
      <c r="X16" s="118"/>
      <c r="Y16" s="182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4">
        <f>IF([1]Summ!E1055="",0,[1]Summ!E1055)</f>
        <v>0</v>
      </c>
      <c r="C17" s="214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4239.9800741753361</v>
      </c>
      <c r="S17" s="221">
        <f>IF($B$81=0,0,(SUMIF($N$6:$N$28,$U17,L$6:L$28)+SUMIF($N$91:$N$118,$U17,L$91:L$118))*$I$83*'Q2'!$B$81/$B$81)</f>
        <v>3271.1999999999994</v>
      </c>
      <c r="T17" s="221">
        <f>IF($B$81=0,0,(SUMIF($N$6:$N$28,$U17,M$6:M$28)+SUMIF($N$91:$N$118,$U17,M$91:M$118))*$I$83*'Q2'!$B$81/$B$81)</f>
        <v>3271.1999999999994</v>
      </c>
      <c r="U17" s="222">
        <v>11</v>
      </c>
      <c r="V17" s="56"/>
      <c r="W17" s="110"/>
      <c r="X17" s="118"/>
      <c r="Y17" s="182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4">
        <f>IF([1]Summ!E1056="",0,[1]Summ!E1056)</f>
        <v>0</v>
      </c>
      <c r="C18" s="214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2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4">
        <f>IF([1]Summ!E1057="",0,[1]Summ!E1057)</f>
        <v>0</v>
      </c>
      <c r="C19" s="214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2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4">
        <f>IF([1]Summ!E1058="",0,[1]Summ!E1058)</f>
        <v>0</v>
      </c>
      <c r="C20" s="214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2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4">
        <f>IF([1]Summ!E1059="",0,[1]Summ!E1059)</f>
        <v>0</v>
      </c>
      <c r="C21" s="214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2616.1579181081861</v>
      </c>
      <c r="S21" s="221">
        <f>IF($B$81=0,0,(SUMIF($N$6:$N$28,$U21,L$6:L$28)+SUMIF($N$91:$N$118,$U21,L$91:L$118))*$I$83*'Q2'!$B$81/$B$81)</f>
        <v>1740</v>
      </c>
      <c r="T21" s="221">
        <f>IF($B$81=0,0,(SUMIF($N$6:$N$28,$U21,M$6:M$28)+SUMIF($N$91:$N$118,$U21,M$91:M$118))*$I$83*'Q2'!$B$81/$B$81)</f>
        <v>1740</v>
      </c>
      <c r="U21" s="222">
        <v>15</v>
      </c>
      <c r="V21" s="56"/>
      <c r="W21" s="110"/>
      <c r="X21" s="118"/>
      <c r="Y21" s="182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2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4">
        <f>IF([1]Summ!E1060="",0,[1]Summ!E1060)</f>
        <v>0</v>
      </c>
      <c r="C22" s="214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2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4">
        <f>IF([1]Summ!E1061="",0,[1]Summ!E1061)</f>
        <v>0</v>
      </c>
      <c r="C23" s="214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0" t="s">
        <v>92</v>
      </c>
      <c r="R23" s="178">
        <f>SUM(R7:R22)</f>
        <v>45840.023351161602</v>
      </c>
      <c r="S23" s="178">
        <f>SUM(S7:S22)</f>
        <v>17958.317506672116</v>
      </c>
      <c r="T23" s="178">
        <f>SUM(T7:T22)</f>
        <v>19050.317506672112</v>
      </c>
      <c r="U23" s="56"/>
      <c r="V23" s="56"/>
      <c r="W23" s="110"/>
      <c r="X23" s="118"/>
      <c r="Y23" s="182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2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4">
        <f>IF([1]Summ!E1062="",0,[1]Summ!E1062)</f>
        <v>0</v>
      </c>
      <c r="C24" s="214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2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4">
        <f>IF([1]Summ!E1063="",0,[1]Summ!E1063)</f>
        <v>0</v>
      </c>
      <c r="C25" s="214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2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4">
        <f>IF([1]Summ!E1064="",0,[1]Summ!E1064)</f>
        <v>0.11904761904761904</v>
      </c>
      <c r="C26" s="214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4">
        <f>IF([1]Summ!E1065="",0,[1]Summ!E1065)</f>
        <v>2.4303513698630135E-2</v>
      </c>
      <c r="C27" s="214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5">
        <f t="shared" si="6"/>
        <v>0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2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4">
        <f>IF([1]Summ!E1066="",0,[1]Summ!E1066)</f>
        <v>0</v>
      </c>
      <c r="C28" s="214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4">
        <f>IF([1]Summ!E1067="",0,[1]Summ!E1067)</f>
        <v>0.33678191656288908</v>
      </c>
      <c r="C29" s="214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0.33678191656288908</v>
      </c>
      <c r="L29" s="22">
        <f t="shared" si="5"/>
        <v>0.33678191656288908</v>
      </c>
      <c r="M29" s="223">
        <f t="shared" si="6"/>
        <v>0.22463677394199705</v>
      </c>
      <c r="N29" s="228"/>
      <c r="P29" s="22"/>
      <c r="V29" s="56"/>
      <c r="W29" s="110"/>
      <c r="X29" s="118"/>
      <c r="Y29" s="182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2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4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0.64288158609603208</v>
      </c>
      <c r="J30" s="230">
        <f>IF(I$32&lt;=1,I30,1-SUM(J6:J29))</f>
        <v>0.64288158609603208</v>
      </c>
      <c r="K30" s="22">
        <f t="shared" si="4"/>
        <v>0.55751374053549196</v>
      </c>
      <c r="L30" s="22">
        <f>IF(L124=L119,0,IF(K30="",0,(L119-L124)/(B119-B124)*K30))</f>
        <v>9.3535796921425426E-2</v>
      </c>
      <c r="M30" s="174">
        <f t="shared" si="6"/>
        <v>0.64288158609603208</v>
      </c>
      <c r="N30" s="166" t="s">
        <v>86</v>
      </c>
      <c r="O30" s="2"/>
      <c r="P30" s="22"/>
      <c r="Q30" s="233" t="s">
        <v>133</v>
      </c>
      <c r="R30" s="233">
        <f t="shared" ref="R30:T32" si="50">IF(R24&gt;R$23,R24-R$23,0)</f>
        <v>0</v>
      </c>
      <c r="S30" s="233">
        <f t="shared" si="50"/>
        <v>1243.2062873038849</v>
      </c>
      <c r="T30" s="233">
        <f t="shared" si="50"/>
        <v>151.20628730388853</v>
      </c>
      <c r="V30" s="56"/>
      <c r="W30" s="110"/>
      <c r="X30" s="118"/>
      <c r="Y30" s="182">
        <f>M30*4</f>
        <v>2.5715263443841283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1.3434020914351863E-2</v>
      </c>
      <c r="K31" s="22" t="str">
        <f t="shared" si="4"/>
        <v/>
      </c>
      <c r="L31" s="22">
        <f>(1-SUM(L6:L30))</f>
        <v>0.42633115376943631</v>
      </c>
      <c r="M31" s="177">
        <f t="shared" si="6"/>
        <v>1.3434020914351863E-2</v>
      </c>
      <c r="N31" s="167">
        <f>M31*I83</f>
        <v>151.20628730388447</v>
      </c>
      <c r="P31" s="22"/>
      <c r="Q31" s="237" t="s">
        <v>134</v>
      </c>
      <c r="R31" s="233">
        <f t="shared" si="50"/>
        <v>0</v>
      </c>
      <c r="S31" s="233">
        <f t="shared" si="50"/>
        <v>10434.619620637219</v>
      </c>
      <c r="T31" s="233">
        <f>IF(T25&gt;T$23,T25-T$23,0)</f>
        <v>9342.6196206372224</v>
      </c>
      <c r="V31" s="56"/>
      <c r="W31" s="129" t="s">
        <v>84</v>
      </c>
      <c r="X31" s="130"/>
      <c r="Y31" s="121">
        <f>M31*4</f>
        <v>5.3736083657407452E-2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0.98656597908564814</v>
      </c>
      <c r="J32" s="17"/>
      <c r="L32" s="22">
        <f>SUM(L6:L30)</f>
        <v>0.57366884623056369</v>
      </c>
      <c r="M32" s="23"/>
      <c r="N32" s="56"/>
      <c r="O32" s="2"/>
      <c r="P32" s="22"/>
      <c r="Q32" s="233" t="s">
        <v>135</v>
      </c>
      <c r="R32" s="233">
        <f t="shared" si="50"/>
        <v>0</v>
      </c>
      <c r="S32" s="233">
        <f t="shared" si="50"/>
        <v>26803.579620637218</v>
      </c>
      <c r="T32" s="233">
        <f t="shared" si="50"/>
        <v>25711.579620637222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1.3288465848163067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9191.4133333333357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3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5">
        <f>IF([1]Summ!E1072="",0,[1]Summ!E1072)</f>
        <v>3600</v>
      </c>
      <c r="C37" s="215">
        <f>IF([1]Summ!F1072="",0,[1]Summ!F1072)</f>
        <v>0</v>
      </c>
      <c r="D37" s="38">
        <f>SUM(B37,C37)</f>
        <v>3600</v>
      </c>
      <c r="E37" s="232">
        <v>0.5</v>
      </c>
      <c r="F37" s="232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1998.0000000000002</v>
      </c>
      <c r="J37" s="38">
        <f t="shared" ref="J37:J49" si="53">J91*I$83</f>
        <v>1998.0000000000002</v>
      </c>
      <c r="K37" s="40">
        <f t="shared" ref="K37:K49" si="54">(B37/B$65)</f>
        <v>0.1213101496158512</v>
      </c>
      <c r="L37" s="22">
        <f t="shared" ref="L37:L49" si="55">(K37*H37)</f>
        <v>6.7327133036797424E-2</v>
      </c>
      <c r="M37" s="24">
        <f t="shared" ref="M37:M49" si="56">J37/B$65</f>
        <v>6.7327133036797424E-2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5">
        <f>IF([1]Summ!E1073="",0,[1]Summ!E1073)</f>
        <v>4140</v>
      </c>
      <c r="C38" s="215">
        <f>IF([1]Summ!F1073="",0,[1]Summ!F1073)</f>
        <v>0</v>
      </c>
      <c r="D38" s="38">
        <f t="shared" ref="D38:D47" si="58">SUM(B38,C38)</f>
        <v>4140</v>
      </c>
      <c r="E38" s="232">
        <v>0.5</v>
      </c>
      <c r="F38" s="232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2297.7000000000003</v>
      </c>
      <c r="J38" s="38">
        <f t="shared" si="53"/>
        <v>2297.6999999999998</v>
      </c>
      <c r="K38" s="40">
        <f t="shared" si="54"/>
        <v>0.13950667205822886</v>
      </c>
      <c r="L38" s="22">
        <f t="shared" si="55"/>
        <v>7.742620299231702E-2</v>
      </c>
      <c r="M38" s="24">
        <f t="shared" si="56"/>
        <v>7.742620299231702E-2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5">
        <f>IF([1]Summ!E1074="",0,[1]Summ!E1074)</f>
        <v>0</v>
      </c>
      <c r="C39" s="215">
        <f>IF([1]Summ!F1074="",0,[1]Summ!F1074)</f>
        <v>0</v>
      </c>
      <c r="D39" s="38">
        <f t="shared" si="58"/>
        <v>0</v>
      </c>
      <c r="E39" s="232">
        <v>0.8</v>
      </c>
      <c r="F39" s="232">
        <v>1.1599999999999999</v>
      </c>
      <c r="G39" s="22">
        <f t="shared" si="59"/>
        <v>1.65</v>
      </c>
      <c r="H39" s="24">
        <f t="shared" si="51"/>
        <v>0.92799999999999994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5">
        <f>IF([1]Summ!E1075="",0,[1]Summ!E1075)</f>
        <v>0</v>
      </c>
      <c r="C40" s="215">
        <f>IF([1]Summ!F1075="",0,[1]Summ!F1075)</f>
        <v>0</v>
      </c>
      <c r="D40" s="38">
        <f t="shared" si="58"/>
        <v>0</v>
      </c>
      <c r="E40" s="26">
        <v>1</v>
      </c>
      <c r="F40" s="232">
        <v>1.1599999999999999</v>
      </c>
      <c r="G40" s="22">
        <f t="shared" si="59"/>
        <v>1.65</v>
      </c>
      <c r="H40" s="24">
        <f t="shared" si="51"/>
        <v>1.1599999999999999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5">
        <f>IF([1]Summ!E1076="",0,[1]Summ!E1076)</f>
        <v>5460</v>
      </c>
      <c r="C41" s="215">
        <f>IF([1]Summ!F1076="",0,[1]Summ!F1076)</f>
        <v>1092</v>
      </c>
      <c r="D41" s="38">
        <f t="shared" si="58"/>
        <v>6552</v>
      </c>
      <c r="E41" s="26">
        <v>1</v>
      </c>
      <c r="F41" s="232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6552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0.22078447230084916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6552</v>
      </c>
      <c r="AH41" s="123">
        <f t="shared" si="61"/>
        <v>1</v>
      </c>
      <c r="AI41" s="112">
        <f t="shared" si="61"/>
        <v>6552</v>
      </c>
      <c r="AJ41" s="148">
        <f t="shared" si="62"/>
        <v>0</v>
      </c>
      <c r="AK41" s="147">
        <f t="shared" si="63"/>
        <v>6552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5">
        <f>IF([1]Summ!E1077="",0,[1]Summ!E1077)</f>
        <v>2820</v>
      </c>
      <c r="C42" s="215">
        <f>IF([1]Summ!F1077="",0,[1]Summ!F1077)</f>
        <v>0</v>
      </c>
      <c r="D42" s="38">
        <f t="shared" si="58"/>
        <v>2820</v>
      </c>
      <c r="E42" s="26">
        <v>1</v>
      </c>
      <c r="F42" s="232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5">
        <f>IF([1]Summ!E1078="",0,[1]Summ!E1078)</f>
        <v>10248</v>
      </c>
      <c r="C43" s="215">
        <f>IF([1]Summ!F1078="",0,[1]Summ!F1078)</f>
        <v>0</v>
      </c>
      <c r="D43" s="38">
        <f t="shared" si="58"/>
        <v>10248</v>
      </c>
      <c r="E43" s="26">
        <v>0</v>
      </c>
      <c r="F43" s="232">
        <v>1.18</v>
      </c>
      <c r="G43" s="22">
        <f t="shared" si="59"/>
        <v>1.65</v>
      </c>
      <c r="H43" s="24">
        <f t="shared" si="51"/>
        <v>0</v>
      </c>
      <c r="I43" s="39">
        <f t="shared" si="52"/>
        <v>0</v>
      </c>
      <c r="J43" s="38">
        <f t="shared" si="53"/>
        <v>0</v>
      </c>
      <c r="K43" s="40">
        <f t="shared" si="54"/>
        <v>0.34532955923978975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5">
        <f>IF([1]Summ!E1079="",0,[1]Summ!E1079)</f>
        <v>1668</v>
      </c>
      <c r="C44" s="215">
        <f>IF([1]Summ!F1079="",0,[1]Summ!F1079)</f>
        <v>0</v>
      </c>
      <c r="D44" s="38">
        <f t="shared" si="58"/>
        <v>1668</v>
      </c>
      <c r="E44" s="26">
        <v>1</v>
      </c>
      <c r="F44" s="232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1851.4800000000002</v>
      </c>
      <c r="J44" s="38">
        <f t="shared" si="53"/>
        <v>1851.4800000000002</v>
      </c>
      <c r="K44" s="40">
        <f t="shared" si="54"/>
        <v>5.6207035988677718E-2</v>
      </c>
      <c r="L44" s="22">
        <f t="shared" si="55"/>
        <v>6.2389809947432276E-2</v>
      </c>
      <c r="M44" s="24">
        <f t="shared" si="56"/>
        <v>6.2389809947432276E-2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462.87000000000006</v>
      </c>
      <c r="AB44" s="116">
        <v>0.25</v>
      </c>
      <c r="AC44" s="147">
        <f t="shared" si="65"/>
        <v>462.87000000000006</v>
      </c>
      <c r="AD44" s="116">
        <v>0.25</v>
      </c>
      <c r="AE44" s="147">
        <f t="shared" si="66"/>
        <v>462.87000000000006</v>
      </c>
      <c r="AF44" s="122">
        <f t="shared" si="57"/>
        <v>0.25</v>
      </c>
      <c r="AG44" s="147">
        <f t="shared" si="60"/>
        <v>462.87000000000006</v>
      </c>
      <c r="AH44" s="123">
        <f t="shared" si="61"/>
        <v>1</v>
      </c>
      <c r="AI44" s="112">
        <f t="shared" si="61"/>
        <v>1851.4800000000002</v>
      </c>
      <c r="AJ44" s="148">
        <f t="shared" si="62"/>
        <v>925.74000000000012</v>
      </c>
      <c r="AK44" s="147">
        <f t="shared" si="63"/>
        <v>925.74000000000012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5">
        <f>IF([1]Summ!E1080="",0,[1]Summ!E1080)</f>
        <v>1740</v>
      </c>
      <c r="C45" s="215">
        <f>IF([1]Summ!F1080="",0,[1]Summ!F1080)</f>
        <v>0</v>
      </c>
      <c r="D45" s="38">
        <f t="shared" si="58"/>
        <v>1740</v>
      </c>
      <c r="E45" s="26">
        <v>1</v>
      </c>
      <c r="F45" s="232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5">
        <f>IF([1]Summ!E1081="",0,[1]Summ!E1081)</f>
        <v>0</v>
      </c>
      <c r="C46" s="215">
        <f>IF([1]Summ!F1081="",0,[1]Summ!F1081)</f>
        <v>0</v>
      </c>
      <c r="D46" s="38">
        <f t="shared" si="58"/>
        <v>0</v>
      </c>
      <c r="E46" s="26">
        <v>1</v>
      </c>
      <c r="F46" s="232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5">
        <f>IF([1]Summ!E1082="",0,[1]Summ!E1082)</f>
        <v>0</v>
      </c>
      <c r="C47" s="215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5">
        <f>IF([1]Summ!E1083="",0,[1]Summ!E1083)</f>
        <v>0</v>
      </c>
      <c r="C48" s="215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5">
        <f>IF([1]Summ!E1084="",0,[1]Summ!E1084)</f>
        <v>0</v>
      </c>
      <c r="C49" s="215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5">
        <f>IF([1]Summ!E1085="",0,[1]Summ!E1085)</f>
        <v>0</v>
      </c>
      <c r="C50" s="215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5">
        <f>IF([1]Summ!E1086="",0,[1]Summ!E1086)</f>
        <v>0</v>
      </c>
      <c r="C51" s="215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5">
        <f>IF([1]Summ!E1087="",0,[1]Summ!E1087)</f>
        <v>0</v>
      </c>
      <c r="C52" s="215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7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5">
        <f>IF([1]Summ!E1088="",0,[1]Summ!E1088)</f>
        <v>0</v>
      </c>
      <c r="C53" s="215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5">
        <f>IF([1]Summ!E1089="",0,[1]Summ!E1089)</f>
        <v>0</v>
      </c>
      <c r="C54" s="215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5">
        <f>IF([1]Summ!E1090="",0,[1]Summ!E1090)</f>
        <v>0</v>
      </c>
      <c r="C55" s="215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5">
        <f>IF([1]Summ!E1091="",0,[1]Summ!E1091)</f>
        <v>0</v>
      </c>
      <c r="C56" s="215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5">
        <f>IF([1]Summ!E1092="",0,[1]Summ!E1092)</f>
        <v>0</v>
      </c>
      <c r="C57" s="215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5">
        <f>IF([1]Summ!E1093="",0,[1]Summ!E1093)</f>
        <v>0</v>
      </c>
      <c r="C58" s="215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5">
        <f>IF([1]Summ!E1094="",0,[1]Summ!E1094)</f>
        <v>0</v>
      </c>
      <c r="C59" s="215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5">
        <f>IF([1]Summ!E1095="",0,[1]Summ!E1095)</f>
        <v>0</v>
      </c>
      <c r="C60" s="215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5">
        <f>IF([1]Summ!E1096="",0,[1]Summ!E1096)</f>
        <v>0</v>
      </c>
      <c r="C61" s="215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5">
        <f>IF([1]Summ!E1097="",0,[1]Summ!E1097)</f>
        <v>0</v>
      </c>
      <c r="C62" s="215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5">
        <f>IF([1]Summ!E1098="",0,[1]Summ!E1098)</f>
        <v>0</v>
      </c>
      <c r="C63" s="215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5">
        <f>IF([1]Summ!E1099="",0,[1]Summ!E1099)</f>
        <v>0</v>
      </c>
      <c r="C64" s="215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17710.38</v>
      </c>
      <c r="J65" s="39">
        <f>SUM(J37:J64)</f>
        <v>17710.379999999997</v>
      </c>
      <c r="K65" s="40">
        <f>SUM(K37:K64)</f>
        <v>1</v>
      </c>
      <c r="L65" s="22">
        <f>SUM(L37:L64)</f>
        <v>0.55999393449251922</v>
      </c>
      <c r="M65" s="24">
        <f>SUM(M37:M64)</f>
        <v>0.59679134654266075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7235.9376562950247</v>
      </c>
      <c r="J71" s="51">
        <f t="shared" si="75"/>
        <v>7235.9376562950247</v>
      </c>
      <c r="K71" s="40">
        <f t="shared" ref="K71:K72" si="78">B71/B$76</f>
        <v>0.2624792200206677</v>
      </c>
      <c r="L71" s="22">
        <f t="shared" si="76"/>
        <v>0.20703388786544763</v>
      </c>
      <c r="M71" s="24">
        <f t="shared" ref="M71:M72" si="79">J71/B$76</f>
        <v>0.24383129991558919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0.46744844318641326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7235.9376562950247</v>
      </c>
      <c r="J74" s="51">
        <f t="shared" si="75"/>
        <v>7235.9376562950247</v>
      </c>
      <c r="K74" s="40">
        <f>B74/B$76</f>
        <v>0.12815338994473646</v>
      </c>
      <c r="L74" s="22">
        <f t="shared" si="76"/>
        <v>3.5476136578260743E-2</v>
      </c>
      <c r="M74" s="24">
        <f>J74/B$76</f>
        <v>0.24383129991558919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17710.38</v>
      </c>
      <c r="J76" s="51">
        <f t="shared" si="75"/>
        <v>17710.38</v>
      </c>
      <c r="K76" s="40">
        <f>SUM(K70:K75)</f>
        <v>1.1495200790049596</v>
      </c>
      <c r="L76" s="22">
        <f>SUM(L70:L75)</f>
        <v>0.59547007107077987</v>
      </c>
      <c r="M76" s="24">
        <f>SUM(M70:M75)</f>
        <v>0.84062264645824991</v>
      </c>
      <c r="O76" s="2"/>
      <c r="P76" s="2"/>
      <c r="Q76" s="56"/>
      <c r="R76" s="56"/>
      <c r="S76" s="56"/>
      <c r="T76" s="56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9191.4133333333357</v>
      </c>
      <c r="K77" s="40"/>
      <c r="L77" s="22">
        <f>-(L131*G$37*F$9/F$7)/B$130</f>
        <v>-0.30972547962438796</v>
      </c>
      <c r="M77" s="24">
        <f>-J77/B$76</f>
        <v>-0.3097254796243879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4"/>
      <c r="AB87" s="184"/>
      <c r="AC87" s="184"/>
      <c r="AD87" s="184"/>
      <c r="AE87" s="184"/>
      <c r="AF87" s="184"/>
      <c r="AG87" s="184"/>
      <c r="AH87" s="185"/>
      <c r="AI87" s="187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0.33636363636363642</v>
      </c>
      <c r="I91" s="22">
        <f t="shared" ref="I91" si="82">(D91*H91)</f>
        <v>0.17751360915919717</v>
      </c>
      <c r="J91" s="24">
        <f>IF(I$32&lt;=1+I$131,I91,L91+J$33*(I91-L91))</f>
        <v>0.17751360915919717</v>
      </c>
      <c r="K91" s="22">
        <f t="shared" ref="K91" si="83">IF(B91="",0,B91)</f>
        <v>0.52774316236518071</v>
      </c>
      <c r="L91" s="22">
        <f t="shared" ref="L91" si="84">(K91*H91)</f>
        <v>0.17751360915919717</v>
      </c>
      <c r="M91" s="226">
        <f t="shared" si="80"/>
        <v>0.17751360915919717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0.33636363636363642</v>
      </c>
      <c r="I92" s="22">
        <f t="shared" ref="I92:I118" si="88">(D92*H92)</f>
        <v>0.20414065053307673</v>
      </c>
      <c r="J92" s="24">
        <f t="shared" ref="J92:J118" si="89">IF(I$32&lt;=1+I$131,I92,L92+J$33*(I92-L92))</f>
        <v>0.20414065053307673</v>
      </c>
      <c r="K92" s="22">
        <f t="shared" ref="K92:K118" si="90">IF(B92="",0,B92)</f>
        <v>0.60690463671995776</v>
      </c>
      <c r="L92" s="22">
        <f t="shared" ref="L92:L118" si="91">(K92*H92)</f>
        <v>0.20414065053307673</v>
      </c>
      <c r="M92" s="226">
        <f t="shared" ref="M92:M118" si="92">(J92)</f>
        <v>0.20414065053307673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0.56242424242424238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0.70303030303030301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0.58211670030583573</v>
      </c>
      <c r="K95" s="22">
        <f t="shared" si="90"/>
        <v>0.80041046292052409</v>
      </c>
      <c r="L95" s="22">
        <f t="shared" si="91"/>
        <v>0.48509725025486311</v>
      </c>
      <c r="M95" s="226">
        <f t="shared" si="92"/>
        <v>0.58211670030583573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6">
        <f t="shared" si="92"/>
        <v>0.29063189103181464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</v>
      </c>
      <c r="I97" s="22">
        <f t="shared" si="88"/>
        <v>0</v>
      </c>
      <c r="J97" s="24">
        <f t="shared" si="89"/>
        <v>0</v>
      </c>
      <c r="K97" s="22">
        <f t="shared" si="90"/>
        <v>1.5023088688662143</v>
      </c>
      <c r="L97" s="22">
        <f t="shared" si="91"/>
        <v>0</v>
      </c>
      <c r="M97" s="226">
        <f t="shared" si="92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0.67272727272727284</v>
      </c>
      <c r="I98" s="22">
        <f t="shared" si="88"/>
        <v>0.16449594448752272</v>
      </c>
      <c r="J98" s="24">
        <f t="shared" si="89"/>
        <v>0.16449594448752272</v>
      </c>
      <c r="K98" s="22">
        <f t="shared" si="90"/>
        <v>0.24452099856253373</v>
      </c>
      <c r="L98" s="22">
        <f t="shared" si="91"/>
        <v>0.16449594448752272</v>
      </c>
      <c r="M98" s="226">
        <f t="shared" si="92"/>
        <v>0.16449594448752272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6">
        <f t="shared" si="92"/>
        <v>0.15459143139990142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1.5734902269173485</v>
      </c>
      <c r="J119" s="24">
        <f>SUM(J91:J118)</f>
        <v>1.5734902269173485</v>
      </c>
      <c r="K119" s="22">
        <f>SUM(K91:K118)</f>
        <v>4.35036280176364</v>
      </c>
      <c r="L119" s="22">
        <f>SUM(L91:L118)</f>
        <v>1.4764707768663758</v>
      </c>
      <c r="M119" s="57">
        <f t="shared" si="80"/>
        <v>1.5734902269173485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0.64288158609603208</v>
      </c>
      <c r="J125" s="236">
        <f>IF(SUMPRODUCT($B$124:$B125,$H$124:$H125)&lt;J$119,($B125*$H125),IF(SUMPRODUCT($B$124:$B124,$H$124:$H124)&lt;J$119,J$119-SUMPRODUCT($B$124:$B124,$H$124:$H124),0))</f>
        <v>0.64288158609603208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0.5458621360450594</v>
      </c>
      <c r="M125" s="239">
        <f t="shared" si="93"/>
        <v>0.64288158609603208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0.64288158609603208</v>
      </c>
      <c r="J128" s="227">
        <f>(J30)</f>
        <v>0.64288158609603208</v>
      </c>
      <c r="K128" s="29">
        <f>(B128)</f>
        <v>0.55751374053549196</v>
      </c>
      <c r="L128" s="29">
        <f>IF(L124=L119,0,(L119-L124)/(B119-B124)*K128)</f>
        <v>9.3535796921425426E-2</v>
      </c>
      <c r="M128" s="239">
        <f t="shared" si="93"/>
        <v>0.64288158609603208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1.5734902269173485</v>
      </c>
      <c r="J130" s="227">
        <f>(J119)</f>
        <v>1.5734902269173485</v>
      </c>
      <c r="K130" s="29">
        <f>(B130)</f>
        <v>4.35036280176364</v>
      </c>
      <c r="L130" s="29">
        <f>(L119)</f>
        <v>1.4764707768663758</v>
      </c>
      <c r="M130" s="239">
        <f t="shared" si="93"/>
        <v>1.5734902269173485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0.81661709413111483</v>
      </c>
      <c r="K131" s="29"/>
      <c r="L131" s="29">
        <f>IF(I131&lt;SUM(L126:L127),0,I131-(SUM(L126:L127)))</f>
        <v>0.81661709413111483</v>
      </c>
      <c r="M131" s="236">
        <f>IF(I131&lt;SUM(M126:M127),0,I131-(SUM(M126:M127)))</f>
        <v>0.81661709413111483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20839.051002861754</v>
      </c>
      <c r="S13" s="221">
        <f>IF($B$81=0,0,(SUMIF($N$6:$N$28,$U13,L$6:L$28)+SUMIF($N$91:$N$118,$U13,L$91:L$118))*$I$83*'Q2'!$B$81/$B$81)</f>
        <v>9024.3000000000011</v>
      </c>
      <c r="T13" s="221">
        <f>IF($B$81=0,0,(SUMIF($N$6:$N$28,$U13,M$6:M$28)+SUMIF($N$91:$N$118,$U13,M$91:M$118))*$I$83*'Q2'!$B$81/$B$81)</f>
        <v>9024.3000000000011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13531.851300559581</v>
      </c>
      <c r="S14" s="221">
        <f>IF($B$81=0,0,(SUMIF($N$6:$N$28,$U14,L$6:L$28)+SUMIF($N$91:$N$118,$U14,L$91:L$118))*$I$83*'Q2'!$B$81/$B$81)</f>
        <v>9743.9999999999982</v>
      </c>
      <c r="T14" s="221">
        <f>IF($B$81=0,0,(SUMIF($N$6:$N$28,$U14,M$6:M$28)+SUMIF($N$91:$N$118,$U14,M$91:M$118))*$I$83*'Q2'!$B$81/$B$81)</f>
        <v>9743.9999999999982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10554.844014436472</v>
      </c>
      <c r="S16" s="221">
        <f>IF($B$81=0,0,(SUMIF($N$6:$N$28,$U16,L$6:L$28)+SUMIF($N$91:$N$118,$U16,L$91:L$118))*$I$83*'Q2'!$B$81/$B$81)</f>
        <v>7019.9999999999991</v>
      </c>
      <c r="T16" s="221">
        <f>IF($B$81=0,0,(SUMIF($N$6:$N$28,$U16,M$6:M$28)+SUMIF($N$91:$N$118,$U16,M$91:M$118))*$I$83*'Q2'!$B$81/$B$81)</f>
        <v>7295.0429868591054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7036.5626762909824</v>
      </c>
      <c r="S17" s="221">
        <f>IF($B$81=0,0,(SUMIF($N$6:$N$28,$U17,L$6:L$28)+SUMIF($N$91:$N$118,$U17,L$91:L$118))*$I$83*'Q2'!$B$81/$B$81)</f>
        <v>5428.8</v>
      </c>
      <c r="T17" s="221">
        <f>IF($B$81=0,0,(SUMIF($N$6:$N$28,$U17,M$6:M$28)+SUMIF($N$91:$N$118,$U17,M$91:M$118))*$I$83*'Q2'!$B$81/$B$81)</f>
        <v>5428.8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1220.9989961164724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4582.7869737895116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3518.2813381454912</v>
      </c>
      <c r="S21" s="221">
        <f>IF($B$81=0,0,(SUMIF($N$6:$N$28,$U21,L$6:L$28)+SUMIF($N$91:$N$118,$U21,L$91:L$118))*$I$83*'Q2'!$B$81/$B$81)</f>
        <v>2340</v>
      </c>
      <c r="T21" s="221">
        <f>IF($B$81=0,0,(SUMIF($N$6:$N$28,$U21,M$6:M$28)+SUMIF($N$91:$N$118,$U21,M$91:M$118))*$I$83*'Q2'!$B$81/$B$81)</f>
        <v>2340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61284.37630220026</v>
      </c>
      <c r="S23" s="178">
        <f>SUM(S7:S22)</f>
        <v>34897.037506672117</v>
      </c>
      <c r="T23" s="178">
        <f>SUM(T7:T22)</f>
        <v>35172.080493531219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2.1319053794898419E-2</v>
      </c>
      <c r="K27" s="22">
        <f t="shared" si="4"/>
        <v>2.651292403486924E-2</v>
      </c>
      <c r="L27" s="22">
        <f t="shared" si="5"/>
        <v>2.651292403486924E-2</v>
      </c>
      <c r="M27" s="225">
        <f t="shared" si="6"/>
        <v>2.1319053794898419E-2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8.5276215179593676E-2</v>
      </c>
      <c r="Z27" s="156">
        <f>'Q2'!Z27</f>
        <v>0.25</v>
      </c>
      <c r="AA27" s="121">
        <f t="shared" si="16"/>
        <v>2.1319053794898419E-2</v>
      </c>
      <c r="AB27" s="156">
        <f>'Q2'!AB27</f>
        <v>0.25</v>
      </c>
      <c r="AC27" s="121">
        <f t="shared" si="7"/>
        <v>2.1319053794898419E-2</v>
      </c>
      <c r="AD27" s="156">
        <f>'Q2'!AD27</f>
        <v>0.25</v>
      </c>
      <c r="AE27" s="121">
        <f t="shared" si="8"/>
        <v>2.1319053794898419E-2</v>
      </c>
      <c r="AF27" s="122">
        <f t="shared" si="10"/>
        <v>0.25</v>
      </c>
      <c r="AG27" s="121">
        <f t="shared" si="11"/>
        <v>2.1319053794898419E-2</v>
      </c>
      <c r="AH27" s="123">
        <f t="shared" si="12"/>
        <v>1</v>
      </c>
      <c r="AI27" s="182">
        <f t="shared" si="13"/>
        <v>2.1319053794898419E-2</v>
      </c>
      <c r="AJ27" s="120">
        <f t="shared" si="14"/>
        <v>2.1319053794898419E-2</v>
      </c>
      <c r="AK27" s="119">
        <f t="shared" si="15"/>
        <v>2.1319053794898419E-2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0.40896140501511863</v>
      </c>
      <c r="K29" s="22">
        <f t="shared" si="4"/>
        <v>0.4538676295143213</v>
      </c>
      <c r="L29" s="22">
        <f t="shared" si="5"/>
        <v>0.4538676295143213</v>
      </c>
      <c r="M29" s="223">
        <f t="shared" si="6"/>
        <v>0.40896140501511863</v>
      </c>
      <c r="N29" s="228"/>
      <c r="P29" s="22"/>
      <c r="V29" s="56"/>
      <c r="W29" s="110"/>
      <c r="X29" s="118"/>
      <c r="Y29" s="182">
        <f t="shared" si="9"/>
        <v>1.6358456200604745</v>
      </c>
      <c r="Z29" s="156">
        <f>'Q2'!Z29</f>
        <v>0.25</v>
      </c>
      <c r="AA29" s="121">
        <f t="shared" si="16"/>
        <v>0.40896140501511863</v>
      </c>
      <c r="AB29" s="156">
        <f>'Q2'!AB29</f>
        <v>0.25</v>
      </c>
      <c r="AC29" s="121">
        <f t="shared" si="7"/>
        <v>0.40896140501511863</v>
      </c>
      <c r="AD29" s="156">
        <f>'Q2'!AD29</f>
        <v>0.25</v>
      </c>
      <c r="AE29" s="121">
        <f t="shared" si="8"/>
        <v>0.40896140501511863</v>
      </c>
      <c r="AF29" s="122">
        <f t="shared" si="10"/>
        <v>0.25</v>
      </c>
      <c r="AG29" s="121">
        <f t="shared" si="11"/>
        <v>0.40896140501511863</v>
      </c>
      <c r="AH29" s="123">
        <f t="shared" si="12"/>
        <v>1</v>
      </c>
      <c r="AI29" s="182">
        <f t="shared" si="13"/>
        <v>0.40896140501511863</v>
      </c>
      <c r="AJ29" s="120">
        <f t="shared" si="14"/>
        <v>0.40896140501511863</v>
      </c>
      <c r="AK29" s="119">
        <f t="shared" si="15"/>
        <v>0.40896140501511863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2.1755330214287376</v>
      </c>
      <c r="J30" s="230">
        <f>IF(I$32&lt;=1,I30,1-SUM(J6:J29))</f>
        <v>0.45067192214236385</v>
      </c>
      <c r="K30" s="22">
        <f t="shared" si="4"/>
        <v>0.57900237422166878</v>
      </c>
      <c r="L30" s="22">
        <f>IF(L124=L119,0,IF(K30="",0,(L119-L124)/(B119-B124)*K30))</f>
        <v>0.2494881997055009</v>
      </c>
      <c r="M30" s="174">
        <f t="shared" si="6"/>
        <v>0.45067192214236385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1.8026876885694554</v>
      </c>
      <c r="Z30" s="122" t="e">
        <f>IF($Y30=0,0,AA30/($Y$30))</f>
        <v>#DIV/0!</v>
      </c>
      <c r="AA30" s="186" t="e">
        <f>IF(AA79*4/$I$84+SUM(AA6:AA29)&lt;1,AA79*4/$I$84,1-SUM(AA6:AA29))</f>
        <v>#DIV/0!</v>
      </c>
      <c r="AB30" s="122" t="e">
        <f>IF($Y30=0,0,AC30/($Y$30))</f>
        <v>#DIV/0!</v>
      </c>
      <c r="AC30" s="186" t="e">
        <f>IF(AC79*4/$I$84+SUM(AC6:AC29)&lt;1,AC79*4/$I$84,1-SUM(AC6:AC29))</f>
        <v>#DIV/0!</v>
      </c>
      <c r="AD30" s="122" t="e">
        <f>IF($Y30=0,0,AE30/($Y$30))</f>
        <v>#DIV/0!</v>
      </c>
      <c r="AE30" s="186" t="e">
        <f>IF(AE79*4/$I$84+SUM(AE6:AE29)&lt;1,AE79*4/$I$84,1-SUM(AE6:AE29))</f>
        <v>#DIV/0!</v>
      </c>
      <c r="AF30" s="122" t="e">
        <f>IF($Y30=0,0,AG30/($Y$30))</f>
        <v>#DIV/0!</v>
      </c>
      <c r="AG30" s="186" t="e">
        <f>IF(AG79*4/$I$84+SUM(AG6:AG29)&lt;1,AG79*4/$I$84,1-SUM(AG6:AG29))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0.15108362769768946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2.5192174144183537</v>
      </c>
      <c r="J32" s="17"/>
      <c r="L32" s="22">
        <f>SUM(L6:L30)</f>
        <v>0.84891637230231054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9864.8596206372094</v>
      </c>
      <c r="T32" s="233">
        <f t="shared" si="24"/>
        <v>9589.8166337781076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0.19589956328996203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3163.5000000000005</v>
      </c>
      <c r="J37" s="38">
        <f>J91*I$83</f>
        <v>3163.5</v>
      </c>
      <c r="K37" s="40">
        <f>(B37/B$65)</f>
        <v>0.14268549113848003</v>
      </c>
      <c r="L37" s="22">
        <f t="shared" ref="L37" si="28">(K37*H37)</f>
        <v>7.9190447581856421E-2</v>
      </c>
      <c r="M37" s="24">
        <f>J37/B$65</f>
        <v>7.9190447581856407E-2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3196.8</v>
      </c>
      <c r="J38" s="38">
        <f t="shared" ref="J38:J64" si="32">J92*I$83</f>
        <v>3196.8000000000006</v>
      </c>
      <c r="K38" s="40">
        <f t="shared" ref="K38:K64" si="33">(B38/B$65)</f>
        <v>0.14418744367677983</v>
      </c>
      <c r="L38" s="22">
        <f t="shared" ref="L38:L64" si="34">(K38*H38)</f>
        <v>8.0024031240612817E-2</v>
      </c>
      <c r="M38" s="24">
        <f t="shared" ref="M38:M64" si="35">J38/B$65</f>
        <v>8.0024031240612817E-2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2784</v>
      </c>
      <c r="J39" s="38">
        <f t="shared" si="32"/>
        <v>2783.9999999999995</v>
      </c>
      <c r="K39" s="40">
        <f t="shared" si="33"/>
        <v>7.5097626914989488E-2</v>
      </c>
      <c r="L39" s="22">
        <f t="shared" si="34"/>
        <v>6.9690597777110244E-2</v>
      </c>
      <c r="M39" s="24">
        <f t="shared" si="35"/>
        <v>6.969059777711023E-2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3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2783.9999999999995</v>
      </c>
      <c r="AH39" s="123">
        <f t="shared" si="37"/>
        <v>1</v>
      </c>
      <c r="AI39" s="112">
        <f t="shared" si="37"/>
        <v>2783.9999999999995</v>
      </c>
      <c r="AJ39" s="148">
        <f t="shared" si="38"/>
        <v>0</v>
      </c>
      <c r="AK39" s="147">
        <f t="shared" si="39"/>
        <v>2783.9999999999995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6959.9999999999991</v>
      </c>
      <c r="J40" s="38">
        <f t="shared" si="32"/>
        <v>6960</v>
      </c>
      <c r="K40" s="40">
        <f t="shared" si="33"/>
        <v>0.15019525382997898</v>
      </c>
      <c r="L40" s="22">
        <f t="shared" si="34"/>
        <v>0.1742264944427756</v>
      </c>
      <c r="M40" s="24">
        <f t="shared" si="35"/>
        <v>0.1742264944427756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3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6960</v>
      </c>
      <c r="AH40" s="123">
        <f t="shared" si="37"/>
        <v>1</v>
      </c>
      <c r="AI40" s="112">
        <f t="shared" si="37"/>
        <v>6960</v>
      </c>
      <c r="AJ40" s="148">
        <f t="shared" si="38"/>
        <v>0</v>
      </c>
      <c r="AK40" s="147">
        <f t="shared" si="39"/>
        <v>6960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7295.0429868591054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0.18261347218531854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3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7295.0429868591054</v>
      </c>
      <c r="AH41" s="123">
        <f t="shared" si="37"/>
        <v>1</v>
      </c>
      <c r="AI41" s="112">
        <f t="shared" si="37"/>
        <v>7295.0429868591054</v>
      </c>
      <c r="AJ41" s="148">
        <f t="shared" si="38"/>
        <v>0</v>
      </c>
      <c r="AK41" s="147">
        <f t="shared" si="39"/>
        <v>7295.0429868591054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0</v>
      </c>
      <c r="F43" s="75">
        <f>'Q2'!F43</f>
        <v>1.18</v>
      </c>
      <c r="G43" s="75">
        <f>'Q2'!G43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7.6299188945629329E-2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0</v>
      </c>
      <c r="AB43" s="156">
        <f>'Q2'!AB43</f>
        <v>0.25</v>
      </c>
      <c r="AC43" s="147">
        <f t="shared" si="41"/>
        <v>0</v>
      </c>
      <c r="AD43" s="156">
        <f>'Q2'!AD43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2664.0000000000005</v>
      </c>
      <c r="J44" s="38">
        <f t="shared" si="32"/>
        <v>2664</v>
      </c>
      <c r="K44" s="40">
        <f t="shared" si="33"/>
        <v>6.0078101531991591E-2</v>
      </c>
      <c r="L44" s="22">
        <f t="shared" si="34"/>
        <v>6.6686692700510669E-2</v>
      </c>
      <c r="M44" s="24">
        <f t="shared" si="35"/>
        <v>6.6686692700510669E-2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666</v>
      </c>
      <c r="AB44" s="156">
        <f>'Q2'!AB44</f>
        <v>0.25</v>
      </c>
      <c r="AC44" s="147">
        <f t="shared" si="41"/>
        <v>666</v>
      </c>
      <c r="AD44" s="156">
        <f>'Q2'!AD44</f>
        <v>0.25</v>
      </c>
      <c r="AE44" s="147">
        <f t="shared" si="42"/>
        <v>666</v>
      </c>
      <c r="AF44" s="122">
        <f t="shared" si="29"/>
        <v>0.25</v>
      </c>
      <c r="AG44" s="147">
        <f t="shared" si="36"/>
        <v>666</v>
      </c>
      <c r="AH44" s="123">
        <f t="shared" si="37"/>
        <v>1</v>
      </c>
      <c r="AI44" s="112">
        <f t="shared" si="37"/>
        <v>2664</v>
      </c>
      <c r="AJ44" s="148">
        <f t="shared" si="38"/>
        <v>1332</v>
      </c>
      <c r="AK44" s="147">
        <f t="shared" si="39"/>
        <v>1332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34961.1</v>
      </c>
      <c r="J65" s="39">
        <f>SUM(J37:J64)</f>
        <v>33832.142986859108</v>
      </c>
      <c r="K65" s="40">
        <f>SUM(K37:K64)</f>
        <v>1</v>
      </c>
      <c r="L65" s="22">
        <f>SUM(L37:L64)</f>
        <v>0.84001952538299784</v>
      </c>
      <c r="M65" s="24">
        <f>SUM(M37:M64)</f>
        <v>0.84690455058724101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9093.7607316872181</v>
      </c>
      <c r="K72" s="40">
        <f t="shared" si="47"/>
        <v>0.34725142685491139</v>
      </c>
      <c r="L72" s="22">
        <f t="shared" si="45"/>
        <v>0.27743907365571896</v>
      </c>
      <c r="M72" s="24">
        <f t="shared" si="48"/>
        <v>0.22763995022747618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4.2054671072394113E-2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24486.657656295025</v>
      </c>
      <c r="J74" s="51">
        <f t="shared" si="44"/>
        <v>5072.5265781335738</v>
      </c>
      <c r="K74" s="40">
        <f>B74/B$76</f>
        <v>9.8870149079307149E-2</v>
      </c>
      <c r="L74" s="22">
        <f t="shared" si="45"/>
        <v>7.029408752786194E-2</v>
      </c>
      <c r="M74" s="24">
        <f>J74/B$76</f>
        <v>0.12697823616034778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0.12954985030611454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34961.1</v>
      </c>
      <c r="J76" s="51">
        <f t="shared" si="44"/>
        <v>33832.142986859108</v>
      </c>
      <c r="K76" s="40">
        <f>SUM(K70:K75)</f>
        <v>1</v>
      </c>
      <c r="L76" s="22">
        <f>SUM(L70:L75)</f>
        <v>0.84001952538299784</v>
      </c>
      <c r="M76" s="24">
        <f>SUM(M70:M75)</f>
        <v>0.84690455058724101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</v>
      </c>
      <c r="C84" s="46"/>
      <c r="D84" s="234"/>
      <c r="E84" s="64"/>
      <c r="F84" s="64"/>
      <c r="G84" s="64"/>
      <c r="H84" s="235">
        <f>IF(B84=0,0,I84/B84)</f>
        <v>1.503539033395509</v>
      </c>
      <c r="I84" s="233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0.33636363636363642</v>
      </c>
      <c r="I91" s="22">
        <f t="shared" ref="I91" si="52">(D91*H91)</f>
        <v>0.28106321450206218</v>
      </c>
      <c r="J91" s="24">
        <f>IF(I$32&lt;=1+I$131,I91,L91+J$33*(I91-L91))</f>
        <v>0.28106321450206218</v>
      </c>
      <c r="K91" s="22">
        <f t="shared" ref="K91" si="53">(B91)</f>
        <v>0.8355933404115361</v>
      </c>
      <c r="L91" s="22">
        <f t="shared" ref="L91" si="54">(K91*H91)</f>
        <v>0.28106321450206218</v>
      </c>
      <c r="M91" s="226">
        <f t="shared" si="49"/>
        <v>0.28106321450206218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0.33636363636363642</v>
      </c>
      <c r="I92" s="22">
        <f t="shared" ref="I92:I118" si="58">(D92*H92)</f>
        <v>0.28402177465471551</v>
      </c>
      <c r="J92" s="24">
        <f t="shared" ref="J92:J118" si="59">IF(I$32&lt;=1+I$131,I92,L92+J$33*(I92-L92))</f>
        <v>0.28402177465471551</v>
      </c>
      <c r="K92" s="22">
        <f t="shared" ref="K92:K118" si="60">(B92)</f>
        <v>0.84438905978428913</v>
      </c>
      <c r="L92" s="22">
        <f t="shared" ref="L92:L118" si="61">(K92*H92)</f>
        <v>0.28402177465471551</v>
      </c>
      <c r="M92" s="226">
        <f t="shared" ref="M92:M118" si="62">(J92)</f>
        <v>0.28402177465471551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0.56242424242424238</v>
      </c>
      <c r="I93" s="22">
        <f t="shared" si="58"/>
        <v>0.24734629023984225</v>
      </c>
      <c r="J93" s="24">
        <f t="shared" si="59"/>
        <v>0.24734629023984225</v>
      </c>
      <c r="K93" s="22">
        <f t="shared" si="60"/>
        <v>0.43978596863765057</v>
      </c>
      <c r="L93" s="22">
        <f t="shared" si="61"/>
        <v>0.24734629023984225</v>
      </c>
      <c r="M93" s="226">
        <f t="shared" si="62"/>
        <v>0.24734629023984225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0.70303030303030301</v>
      </c>
      <c r="I94" s="22">
        <f t="shared" si="58"/>
        <v>0.61836572559960568</v>
      </c>
      <c r="J94" s="24">
        <f t="shared" si="59"/>
        <v>0.61836572559960568</v>
      </c>
      <c r="K94" s="22">
        <f t="shared" si="60"/>
        <v>0.87957193727530114</v>
      </c>
      <c r="L94" s="22">
        <f t="shared" si="61"/>
        <v>0.61836572559960568</v>
      </c>
      <c r="M94" s="226">
        <f t="shared" si="62"/>
        <v>0.61836572559960568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0.64813283762204676</v>
      </c>
      <c r="K95" s="22">
        <f t="shared" si="60"/>
        <v>1.0290991666121023</v>
      </c>
      <c r="L95" s="22">
        <f t="shared" si="61"/>
        <v>0.62369646461339534</v>
      </c>
      <c r="M95" s="226">
        <f t="shared" si="62"/>
        <v>0.64813283762204676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6">
        <f t="shared" si="62"/>
        <v>0.48232526596769243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</v>
      </c>
      <c r="I97" s="22">
        <f t="shared" si="58"/>
        <v>0</v>
      </c>
      <c r="J97" s="24">
        <f t="shared" si="59"/>
        <v>0</v>
      </c>
      <c r="K97" s="22">
        <f t="shared" si="60"/>
        <v>0.44682254413585304</v>
      </c>
      <c r="L97" s="22">
        <f t="shared" si="61"/>
        <v>0</v>
      </c>
      <c r="M97" s="226">
        <f t="shared" si="62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0.67272727272727284</v>
      </c>
      <c r="I98" s="22">
        <f t="shared" si="58"/>
        <v>0.23668481221226287</v>
      </c>
      <c r="J98" s="24">
        <f t="shared" si="59"/>
        <v>0.23668481221226287</v>
      </c>
      <c r="K98" s="22">
        <f t="shared" si="60"/>
        <v>0.35182877491012043</v>
      </c>
      <c r="L98" s="22">
        <f t="shared" si="61"/>
        <v>0.23668481221226287</v>
      </c>
      <c r="M98" s="226">
        <f t="shared" si="62"/>
        <v>0.23668481221226287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6">
        <f t="shared" si="62"/>
        <v>0.20789882153779846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3.1061416622500539</v>
      </c>
      <c r="J119" s="24">
        <f>SUM(J91:J118)</f>
        <v>3.0058387423360262</v>
      </c>
      <c r="K119" s="22">
        <f>SUM(K91:K118)</f>
        <v>5.8561899583789554</v>
      </c>
      <c r="L119" s="22">
        <f>SUM(L91:L118)</f>
        <v>2.981402369327375</v>
      </c>
      <c r="M119" s="57">
        <f t="shared" si="49"/>
        <v>3.0058387423360262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0.80794108524123098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0.98468843466944289</v>
      </c>
      <c r="M126" s="57">
        <f t="shared" si="65"/>
        <v>0.80794108524123098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2.1755330214287376</v>
      </c>
      <c r="J128" s="227">
        <f>(J30)</f>
        <v>0.45067192214236385</v>
      </c>
      <c r="K128" s="22">
        <f>(B128)</f>
        <v>0.57900237422166878</v>
      </c>
      <c r="L128" s="22">
        <f>IF(L124=L119,0,(L119-L124)/(B119-B124)*K128)</f>
        <v>0.2494881997055009</v>
      </c>
      <c r="M128" s="57">
        <f t="shared" si="63"/>
        <v>0.45067192214236385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0.7586685324721647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3.1061416622500539</v>
      </c>
      <c r="J130" s="227">
        <f>(J119)</f>
        <v>3.0058387423360262</v>
      </c>
      <c r="K130" s="22">
        <f>(B130)</f>
        <v>5.8561899583789554</v>
      </c>
      <c r="L130" s="22">
        <f>(L119)</f>
        <v>2.981402369327375</v>
      </c>
      <c r="M130" s="57">
        <f t="shared" si="63"/>
        <v>3.0058387423360262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8.6760088898838461E-3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29770.072861231078</v>
      </c>
      <c r="S13" s="221">
        <f>IF($B$81=0,0,(SUMIF($N$6:$N$28,$U13,L$6:L$28)+SUMIF($N$91:$N$118,$U13,L$91:L$118))*$I$83*'Q2'!$B$81/$B$81)</f>
        <v>13120.200000000003</v>
      </c>
      <c r="T13" s="221">
        <f>IF($B$81=0,0,(SUMIF($N$6:$N$28,$U13,M$6:M$28)+SUMIF($N$91:$N$118,$U13,M$91:M$118))*$I$83*'Q2'!$B$81/$B$81)</f>
        <v>13120.200000000003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34731.751671436257</v>
      </c>
      <c r="S14" s="221">
        <f>IF($B$81=0,0,(SUMIF($N$6:$N$28,$U14,L$6:L$28)+SUMIF($N$91:$N$118,$U14,L$91:L$118))*$I$83*'Q2'!$B$81/$B$81)</f>
        <v>25055.999999999993</v>
      </c>
      <c r="T14" s="221">
        <f>IF($B$81=0,0,(SUMIF($N$6:$N$28,$U14,M$6:M$28)+SUMIF($N$91:$N$118,$U14,M$91:M$118))*$I$83*'Q2'!$B$81/$B$81)</f>
        <v>25055.999999999993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14289.634973390919</v>
      </c>
      <c r="S16" s="221">
        <f>IF($B$81=0,0,(SUMIF($N$6:$N$28,$U16,L$6:L$28)+SUMIF($N$91:$N$118,$U16,L$91:L$118))*$I$83*'Q2'!$B$81/$B$81)</f>
        <v>9504</v>
      </c>
      <c r="T16" s="221">
        <f>IF($B$81=0,0,(SUMIF($N$6:$N$28,$U16,M$6:M$28)+SUMIF($N$91:$N$118,$U16,M$91:M$118))*$I$83*'Q2'!$B$81/$B$81)</f>
        <v>9477.7431265203286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8931.021858369324</v>
      </c>
      <c r="S17" s="221">
        <f>IF($B$81=0,0,(SUMIF($N$6:$N$28,$U17,L$6:L$28)+SUMIF($N$91:$N$118,$U17,L$91:L$118))*$I$83*'Q2'!$B$81/$B$81)</f>
        <v>6890.3999999999987</v>
      </c>
      <c r="T17" s="221">
        <f>IF($B$81=0,0,(SUMIF($N$6:$N$28,$U17,M$6:M$28)+SUMIF($N$91:$N$118,$U17,M$91:M$118))*$I$83*'Q2'!$B$81/$B$81)</f>
        <v>6890.3999999999987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0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4510.6171001865278</v>
      </c>
      <c r="S21" s="221">
        <f>IF($B$81=0,0,(SUMIF($N$6:$N$28,$U21,L$6:L$28)+SUMIF($N$91:$N$118,$U21,L$91:L$118))*$I$83*'Q2'!$B$81/$B$81)</f>
        <v>2999.9999999999995</v>
      </c>
      <c r="T21" s="221">
        <f>IF($B$81=0,0,(SUMIF($N$6:$N$28,$U21,M$6:M$28)+SUMIF($N$91:$N$118,$U21,M$91:M$118))*$I$83*'Q2'!$B$81/$B$81)</f>
        <v>2999.9999999999995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93454.097460730569</v>
      </c>
      <c r="S23" s="178">
        <f>SUM(S7:S22)</f>
        <v>58910.53750667211</v>
      </c>
      <c r="T23" s="178">
        <f>SUM(T7:T22)</f>
        <v>58884.280633192437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6.7197906799030871E-2</v>
      </c>
      <c r="K27" s="22">
        <f t="shared" si="4"/>
        <v>6.6282310087173099E-2</v>
      </c>
      <c r="L27" s="22">
        <f t="shared" si="5"/>
        <v>6.6282310087173099E-2</v>
      </c>
      <c r="M27" s="225">
        <f t="shared" si="6"/>
        <v>6.7197906799030871E-2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0.26879162719612348</v>
      </c>
      <c r="Z27" s="156">
        <f>'Q2'!Z27</f>
        <v>0.25</v>
      </c>
      <c r="AA27" s="121">
        <f t="shared" si="16"/>
        <v>6.7197906799030871E-2</v>
      </c>
      <c r="AB27" s="156">
        <f>'Q2'!AB27</f>
        <v>0.25</v>
      </c>
      <c r="AC27" s="121">
        <f t="shared" si="7"/>
        <v>6.7197906799030871E-2</v>
      </c>
      <c r="AD27" s="156">
        <f>'Q2'!AD27</f>
        <v>0.25</v>
      </c>
      <c r="AE27" s="121">
        <f t="shared" si="8"/>
        <v>6.7197906799030871E-2</v>
      </c>
      <c r="AF27" s="122">
        <f t="shared" si="10"/>
        <v>0.25</v>
      </c>
      <c r="AG27" s="121">
        <f t="shared" si="11"/>
        <v>6.7197906799030871E-2</v>
      </c>
      <c r="AH27" s="123">
        <f t="shared" si="12"/>
        <v>1</v>
      </c>
      <c r="AI27" s="182">
        <f t="shared" si="13"/>
        <v>6.7197906799030871E-2</v>
      </c>
      <c r="AJ27" s="120">
        <f t="shared" si="14"/>
        <v>6.7197906799030871E-2</v>
      </c>
      <c r="AK27" s="119">
        <f t="shared" si="15"/>
        <v>6.7197906799030871E-2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0.53542508123083432</v>
      </c>
      <c r="K29" s="22">
        <f t="shared" si="4"/>
        <v>0.53119047384806972</v>
      </c>
      <c r="L29" s="22">
        <f t="shared" si="5"/>
        <v>0.53119047384806972</v>
      </c>
      <c r="M29" s="174">
        <f t="shared" si="6"/>
        <v>0.53542508123083432</v>
      </c>
      <c r="N29" s="228"/>
      <c r="P29" s="22"/>
      <c r="V29" s="56"/>
      <c r="W29" s="110"/>
      <c r="X29" s="118"/>
      <c r="Y29" s="182">
        <f t="shared" si="9"/>
        <v>2.1417003249233373</v>
      </c>
      <c r="Z29" s="156">
        <f>'Q2'!Z29</f>
        <v>0.25</v>
      </c>
      <c r="AA29" s="121">
        <f t="shared" si="16"/>
        <v>0.53542508123083432</v>
      </c>
      <c r="AB29" s="156">
        <f>'Q2'!AB29</f>
        <v>0.25</v>
      </c>
      <c r="AC29" s="121">
        <f t="shared" si="7"/>
        <v>0.53542508123083432</v>
      </c>
      <c r="AD29" s="156">
        <f>'Q2'!AD29</f>
        <v>0.25</v>
      </c>
      <c r="AE29" s="121">
        <f t="shared" si="8"/>
        <v>0.53542508123083432</v>
      </c>
      <c r="AF29" s="122">
        <f t="shared" si="10"/>
        <v>0.25</v>
      </c>
      <c r="AG29" s="121">
        <f t="shared" si="11"/>
        <v>0.53542508123083432</v>
      </c>
      <c r="AH29" s="123">
        <f t="shared" si="12"/>
        <v>1</v>
      </c>
      <c r="AI29" s="182">
        <f t="shared" si="13"/>
        <v>0.53542508123083432</v>
      </c>
      <c r="AJ29" s="120">
        <f t="shared" si="14"/>
        <v>0.53542508123083432</v>
      </c>
      <c r="AK29" s="119">
        <f t="shared" si="15"/>
        <v>0.53542508123083432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4.3531665622568996</v>
      </c>
      <c r="J30" s="230">
        <f>IF(I$32&lt;=1,I30,1-SUM(J6:J29))</f>
        <v>0.27832939292251579</v>
      </c>
      <c r="K30" s="22">
        <f t="shared" si="4"/>
        <v>0.62186232777085926</v>
      </c>
      <c r="L30" s="22">
        <f>IF(L124=L119,0,IF(K30="",0,(L119-L124)/(B119-B124)*K30))</f>
        <v>0.32954235818541761</v>
      </c>
      <c r="M30" s="174">
        <f t="shared" si="6"/>
        <v>0.27832939292251579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1.1133175716900632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-4.6062761168279343E-2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4.6968509552465161</v>
      </c>
      <c r="J32" s="17"/>
      <c r="L32" s="22">
        <f>SUM(L6:L30)</f>
        <v>1.0460627611682793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-1.3813590845786631E-2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0.5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0.55500000000000005</v>
      </c>
      <c r="I37" s="39">
        <f t="shared" ref="I37:I52" si="27">D37*H37</f>
        <v>4995</v>
      </c>
      <c r="J37" s="38">
        <f>J91*I$83</f>
        <v>4995</v>
      </c>
      <c r="K37" s="40">
        <f t="shared" ref="K37:K52" si="28">(B37/B$65)</f>
        <v>0.14671361502347419</v>
      </c>
      <c r="L37" s="22">
        <f t="shared" ref="L37:L52" si="29">(K37*H37)</f>
        <v>8.1426056338028185E-2</v>
      </c>
      <c r="M37" s="24">
        <f t="shared" ref="M37:M52" si="30">J37/B$65</f>
        <v>8.1426056338028172E-2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0.5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3862.8</v>
      </c>
      <c r="J38" s="38">
        <f t="shared" ref="J38:J64" si="33">J92*I$83</f>
        <v>3862.8</v>
      </c>
      <c r="K38" s="40">
        <f t="shared" si="28"/>
        <v>0.1134585289514867</v>
      </c>
      <c r="L38" s="22">
        <f t="shared" si="29"/>
        <v>6.2969483568075121E-2</v>
      </c>
      <c r="M38" s="24">
        <f t="shared" si="30"/>
        <v>6.2969483568075121E-2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0.8</v>
      </c>
      <c r="F39" s="75">
        <f>'Q3'!F39</f>
        <v>1.1599999999999999</v>
      </c>
      <c r="G39" s="22">
        <f t="shared" si="32"/>
        <v>1.65</v>
      </c>
      <c r="H39" s="24">
        <f t="shared" si="26"/>
        <v>0.92799999999999994</v>
      </c>
      <c r="I39" s="39">
        <f t="shared" si="27"/>
        <v>6959.9999999999991</v>
      </c>
      <c r="J39" s="38">
        <f t="shared" si="33"/>
        <v>6959.9999999999982</v>
      </c>
      <c r="K39" s="40">
        <f t="shared" si="28"/>
        <v>0.12226134585289515</v>
      </c>
      <c r="L39" s="22">
        <f t="shared" si="29"/>
        <v>0.1134585289514867</v>
      </c>
      <c r="M39" s="24">
        <f t="shared" si="30"/>
        <v>0.11345852895148667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6959.9999999999982</v>
      </c>
      <c r="AH39" s="123">
        <f t="shared" si="35"/>
        <v>1</v>
      </c>
      <c r="AI39" s="112">
        <f t="shared" si="35"/>
        <v>6959.9999999999982</v>
      </c>
      <c r="AJ39" s="148">
        <f t="shared" si="36"/>
        <v>0</v>
      </c>
      <c r="AK39" s="147">
        <f t="shared" si="37"/>
        <v>6959.9999999999982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1.1599999999999999</v>
      </c>
      <c r="G40" s="22">
        <f t="shared" si="32"/>
        <v>1.65</v>
      </c>
      <c r="H40" s="24">
        <f t="shared" si="26"/>
        <v>1.1599999999999999</v>
      </c>
      <c r="I40" s="39">
        <f t="shared" si="27"/>
        <v>18096</v>
      </c>
      <c r="J40" s="38">
        <f t="shared" si="33"/>
        <v>18096</v>
      </c>
      <c r="K40" s="40">
        <f t="shared" si="28"/>
        <v>0.25430359937402192</v>
      </c>
      <c r="L40" s="22">
        <f t="shared" si="29"/>
        <v>0.2949921752738654</v>
      </c>
      <c r="M40" s="24">
        <f t="shared" si="30"/>
        <v>0.2949921752738654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18096</v>
      </c>
      <c r="AH40" s="123">
        <f t="shared" si="35"/>
        <v>1</v>
      </c>
      <c r="AI40" s="112">
        <f t="shared" si="35"/>
        <v>18096</v>
      </c>
      <c r="AJ40" s="148">
        <f t="shared" si="36"/>
        <v>0</v>
      </c>
      <c r="AK40" s="147">
        <f t="shared" si="37"/>
        <v>18096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9477.7431265203286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0.1545015507061869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9477.7431265203286</v>
      </c>
      <c r="AH41" s="123">
        <f t="shared" si="35"/>
        <v>1</v>
      </c>
      <c r="AI41" s="112">
        <f t="shared" si="35"/>
        <v>9477.7431265203286</v>
      </c>
      <c r="AJ41" s="148">
        <f t="shared" si="36"/>
        <v>0</v>
      </c>
      <c r="AK41" s="147">
        <f t="shared" si="37"/>
        <v>9477.7431265203286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0</v>
      </c>
      <c r="F43" s="75">
        <f>'Q3'!F43</f>
        <v>1.18</v>
      </c>
      <c r="G43" s="22">
        <f t="shared" si="32"/>
        <v>1.65</v>
      </c>
      <c r="H43" s="24">
        <f t="shared" si="26"/>
        <v>0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4262.4000000000005</v>
      </c>
      <c r="J44" s="38">
        <f t="shared" si="33"/>
        <v>4262.4000000000005</v>
      </c>
      <c r="K44" s="40">
        <f t="shared" si="28"/>
        <v>6.2597809076682318E-2</v>
      </c>
      <c r="L44" s="22">
        <f t="shared" si="29"/>
        <v>6.948356807511738E-2</v>
      </c>
      <c r="M44" s="24">
        <f t="shared" si="30"/>
        <v>6.948356807511738E-2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1065.6000000000001</v>
      </c>
      <c r="AB44" s="156">
        <f>'Q2'!AB44</f>
        <v>0.25</v>
      </c>
      <c r="AC44" s="147">
        <f t="shared" si="39"/>
        <v>1065.6000000000001</v>
      </c>
      <c r="AD44" s="156">
        <f>'Q2'!AD44</f>
        <v>0.25</v>
      </c>
      <c r="AE44" s="147">
        <f t="shared" si="40"/>
        <v>1065.6000000000001</v>
      </c>
      <c r="AF44" s="122">
        <f t="shared" si="31"/>
        <v>0.25</v>
      </c>
      <c r="AG44" s="147">
        <f t="shared" si="34"/>
        <v>1065.6000000000001</v>
      </c>
      <c r="AH44" s="123">
        <f t="shared" si="35"/>
        <v>1</v>
      </c>
      <c r="AI44" s="112">
        <f t="shared" si="35"/>
        <v>4262.4000000000005</v>
      </c>
      <c r="AJ44" s="148">
        <f t="shared" si="36"/>
        <v>2131.2000000000003</v>
      </c>
      <c r="AK44" s="147">
        <f t="shared" si="37"/>
        <v>2131.2000000000003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59471.400000000009</v>
      </c>
      <c r="J65" s="39">
        <f>SUM(J37:J64)</f>
        <v>57544.343126520325</v>
      </c>
      <c r="K65" s="40">
        <f>SUM(K37:K64)</f>
        <v>1.0000000000000002</v>
      </c>
      <c r="L65" s="22">
        <f>SUM(L37:L64)</f>
        <v>0.93848787167449144</v>
      </c>
      <c r="M65" s="24">
        <f>SUM(M37:M64)</f>
        <v>0.93805984491588956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48996.95765629501</v>
      </c>
      <c r="J74" s="51">
        <f>J128*I$83</f>
        <v>3132.729539403736</v>
      </c>
      <c r="K74" s="40">
        <f>B74/B$76</f>
        <v>6.915156967285789E-2</v>
      </c>
      <c r="L74" s="22">
        <f>(L128*G$37*F$9/F$7)/B$130</f>
        <v>6.0464850555334931E-2</v>
      </c>
      <c r="M74" s="24">
        <f>J74/B$76</f>
        <v>5.1068230624082812E-2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14817.917910078268</v>
      </c>
      <c r="K75" s="40">
        <f>B75/B$76</f>
        <v>0.40660681151273192</v>
      </c>
      <c r="L75" s="22">
        <f>(L129*G$37*F$9/F$7)/B$130</f>
        <v>0.23258588501720148</v>
      </c>
      <c r="M75" s="24">
        <f>J75/B$76</f>
        <v>0.24155447818985179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59471.399999999987</v>
      </c>
      <c r="J76" s="51">
        <f>J130*I$83</f>
        <v>57544.343126520318</v>
      </c>
      <c r="K76" s="40">
        <f>SUM(K70:K75)</f>
        <v>0.64688749782646493</v>
      </c>
      <c r="L76" s="22">
        <f>SUM(L70:L75)</f>
        <v>0.52181511910971978</v>
      </c>
      <c r="M76" s="24">
        <f>SUM(M70:M75)</f>
        <v>0.52138709235111802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0.33636363636363642</v>
      </c>
      <c r="I91" s="22">
        <f t="shared" ref="I91" si="52">(D91*H91)</f>
        <v>0.4437840228979929</v>
      </c>
      <c r="J91" s="24">
        <f>IF(I$32&lt;=1+I$131,I91,L91+J$33*(I91-L91))</f>
        <v>0.4437840228979929</v>
      </c>
      <c r="K91" s="22">
        <f t="shared" ref="K91" si="53">(B91)</f>
        <v>1.3193579059129517</v>
      </c>
      <c r="L91" s="22">
        <f t="shared" ref="L91" si="54">(K91*H91)</f>
        <v>0.4437840228979929</v>
      </c>
      <c r="M91" s="226">
        <f t="shared" si="50"/>
        <v>0.4437840228979929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0.33636363636363642</v>
      </c>
      <c r="I92" s="22">
        <f t="shared" ref="I92:I118" si="59">(D92*H92)</f>
        <v>0.34319297770778118</v>
      </c>
      <c r="J92" s="24">
        <f t="shared" ref="J92:J118" si="60">IF(I$32&lt;=1+I$131,I92,L92+J$33*(I92-L92))</f>
        <v>0.34319297770778118</v>
      </c>
      <c r="K92" s="22">
        <f t="shared" ref="K92:K118" si="61">(B92)</f>
        <v>1.0203034472393493</v>
      </c>
      <c r="L92" s="22">
        <f t="shared" ref="L92:L118" si="62">(K92*H92)</f>
        <v>0.34319297770778118</v>
      </c>
      <c r="M92" s="226">
        <f t="shared" ref="M92:M118" si="63">(J92)</f>
        <v>0.34319297770778118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0.56242424242424238</v>
      </c>
      <c r="I93" s="22">
        <f t="shared" si="59"/>
        <v>0.61836572559960556</v>
      </c>
      <c r="J93" s="24">
        <f t="shared" si="60"/>
        <v>0.61836572559960556</v>
      </c>
      <c r="K93" s="22">
        <f t="shared" si="61"/>
        <v>1.0994649215941263</v>
      </c>
      <c r="L93" s="22">
        <f t="shared" si="62"/>
        <v>0.61836572559960556</v>
      </c>
      <c r="M93" s="226">
        <f t="shared" si="63"/>
        <v>0.61836572559960556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0.70303030303030301</v>
      </c>
      <c r="I94" s="22">
        <f t="shared" si="59"/>
        <v>1.6077508865589747</v>
      </c>
      <c r="J94" s="24">
        <f t="shared" si="60"/>
        <v>1.6077508865589747</v>
      </c>
      <c r="K94" s="22">
        <f t="shared" si="61"/>
        <v>2.286887036915783</v>
      </c>
      <c r="L94" s="22">
        <f t="shared" si="62"/>
        <v>1.6077508865589747</v>
      </c>
      <c r="M94" s="226">
        <f t="shared" si="63"/>
        <v>1.6077508865589747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0.84205625078698543</v>
      </c>
      <c r="K95" s="22">
        <f t="shared" si="61"/>
        <v>1.393241948644077</v>
      </c>
      <c r="L95" s="22">
        <f t="shared" si="62"/>
        <v>0.84438905978428913</v>
      </c>
      <c r="M95" s="226">
        <f t="shared" si="63"/>
        <v>0.84205625078698543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6">
        <f t="shared" si="63"/>
        <v>0.61218206834360955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0.67272727272727284</v>
      </c>
      <c r="I98" s="22">
        <f t="shared" si="59"/>
        <v>0.37869569953962062</v>
      </c>
      <c r="J98" s="24">
        <f t="shared" si="60"/>
        <v>0.37869569953962062</v>
      </c>
      <c r="K98" s="22">
        <f t="shared" si="61"/>
        <v>0.56292603985619272</v>
      </c>
      <c r="L98" s="22">
        <f t="shared" si="62"/>
        <v>0.37869569953962062</v>
      </c>
      <c r="M98" s="226">
        <f t="shared" si="63"/>
        <v>0.37869569953962062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6">
        <f t="shared" si="63"/>
        <v>0.26653695068948519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5.2837752030782159</v>
      </c>
      <c r="J119" s="24">
        <f>SUM(J91:J118)</f>
        <v>5.1125645821240546</v>
      </c>
      <c r="K119" s="22">
        <f>SUM(K91:K118)</f>
        <v>8.992743486702679</v>
      </c>
      <c r="L119" s="22">
        <f>SUM(L91:L118)</f>
        <v>5.1148973911213584</v>
      </c>
      <c r="M119" s="57">
        <f t="shared" si="50"/>
        <v>5.1125645821240546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4.3531665622568996</v>
      </c>
      <c r="J128" s="227">
        <f>(J30)</f>
        <v>0.27832939292251579</v>
      </c>
      <c r="K128" s="22">
        <f>(B128)</f>
        <v>0.62186232777085926</v>
      </c>
      <c r="L128" s="22">
        <f>IF(L124=L119,0,(L119-L124)/(B119-B124)*K128)</f>
        <v>0.32954235818541761</v>
      </c>
      <c r="M128" s="57">
        <f t="shared" si="90"/>
        <v>0.27832939292251579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1.3165075517731237</v>
      </c>
      <c r="K129" s="29">
        <f>(B129)</f>
        <v>3.6565107558800642</v>
      </c>
      <c r="L129" s="60">
        <f>IF(SUM(L124:L128)&gt;L130,0,L130-SUM(L124:L128))</f>
        <v>1.2676273955075255</v>
      </c>
      <c r="M129" s="57">
        <f t="shared" si="90"/>
        <v>1.3165075517731237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5.2837752030782159</v>
      </c>
      <c r="J130" s="227">
        <f>(J119)</f>
        <v>5.1125645821240546</v>
      </c>
      <c r="K130" s="22">
        <f>(B130)</f>
        <v>8.992743486702679</v>
      </c>
      <c r="L130" s="22">
        <f>(L119)</f>
        <v>5.1148973911213584</v>
      </c>
      <c r="M130" s="57">
        <f t="shared" si="90"/>
        <v>5.1125645821240546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'Q1'!A3</f>
        <v>Sources of Food : Very Poor HHs</v>
      </c>
      <c r="C3" s="266"/>
      <c r="D3" s="266"/>
      <c r="E3" s="266"/>
      <c r="F3" s="244"/>
      <c r="G3" s="263" t="str">
        <f>'Q2'!A3</f>
        <v>Sources of Food : Poor HHs</v>
      </c>
      <c r="H3" s="263"/>
      <c r="I3" s="263"/>
      <c r="J3" s="263"/>
      <c r="K3" s="245"/>
      <c r="L3" s="263" t="str">
        <f>'Q3'!A3</f>
        <v>Sources of Food : Middle HHs</v>
      </c>
      <c r="M3" s="263"/>
      <c r="N3" s="263"/>
      <c r="O3" s="263"/>
      <c r="P3" s="263"/>
      <c r="Q3" s="246"/>
      <c r="R3" s="263" t="str">
        <f>'Q4'!A3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62" workbookViewId="0">
      <selection activeCell="I100" sqref="I10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'Q2'!A1</f>
        <v>ZA UP: 59800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'Q1'!A34</f>
        <v>Income : Very Poor HHs</v>
      </c>
      <c r="D3" s="269"/>
      <c r="E3" s="269"/>
      <c r="F3" s="90"/>
      <c r="G3" s="267" t="str">
        <f>'Q2'!A34</f>
        <v>Income : Poor HHs</v>
      </c>
      <c r="H3" s="267"/>
      <c r="I3" s="267"/>
      <c r="J3" s="267"/>
      <c r="K3" s="89"/>
      <c r="L3" s="267" t="str">
        <f>'Q3'!A34</f>
        <v>Income : Middle HHs</v>
      </c>
      <c r="M3" s="267"/>
      <c r="N3" s="267"/>
      <c r="O3" s="267"/>
      <c r="P3" s="267"/>
      <c r="Q3" s="91"/>
      <c r="R3" s="267" t="str">
        <f>'Q4'!A34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5" t="s">
        <v>137</v>
      </c>
      <c r="C71" s="255" t="s">
        <v>138</v>
      </c>
      <c r="D71" s="255" t="s">
        <v>139</v>
      </c>
      <c r="E71" s="255" t="s">
        <v>140</v>
      </c>
      <c r="F71" s="255" t="s">
        <v>141</v>
      </c>
      <c r="G71" s="255" t="s">
        <v>142</v>
      </c>
      <c r="H71" s="255" t="s">
        <v>143</v>
      </c>
      <c r="I71" s="255" t="s">
        <v>144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2530.8000000000006</v>
      </c>
      <c r="G78" s="109">
        <f>'Q2'!T13</f>
        <v>6147.1800000000012</v>
      </c>
      <c r="H78" s="109">
        <f>'Q3'!T13</f>
        <v>9024.3000000000011</v>
      </c>
      <c r="I78" s="109">
        <f>'Q4'!T13</f>
        <v>13120.200000000003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9743.9999999999982</v>
      </c>
      <c r="I79" s="109">
        <f>'Q4'!T14</f>
        <v>25055.999999999993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6552</v>
      </c>
      <c r="H81" s="109">
        <f>'Q3'!T16</f>
        <v>7295.0429868591054</v>
      </c>
      <c r="I81" s="109">
        <f>'Q4'!T16</f>
        <v>9477.7431265203286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0</v>
      </c>
      <c r="G85" s="109">
        <f>'Q2'!T20</f>
        <v>0</v>
      </c>
      <c r="H85" s="109">
        <f>'Q3'!T20</f>
        <v>0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9420.7375066721161</v>
      </c>
      <c r="G88" s="109">
        <f>'Q2'!T23</f>
        <v>19050.317506672112</v>
      </c>
      <c r="H88" s="109">
        <f>'Q3'!T23</f>
        <v>35172.080493531219</v>
      </c>
      <c r="I88" s="109">
        <f>'Q4'!T23</f>
        <v>58884.280633192437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133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9780.7862873038848</v>
      </c>
      <c r="G98" s="238">
        <f t="shared" si="0"/>
        <v>151.20628730388853</v>
      </c>
      <c r="H98" s="238">
        <f t="shared" si="0"/>
        <v>0</v>
      </c>
      <c r="I98" s="238">
        <f t="shared" si="0"/>
        <v>0</v>
      </c>
    </row>
    <row r="99" spans="1:9">
      <c r="A99" t="s">
        <v>134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18972.199620637221</v>
      </c>
      <c r="G99" s="238">
        <f t="shared" si="0"/>
        <v>9342.6196206372224</v>
      </c>
      <c r="H99" s="238">
        <f t="shared" si="0"/>
        <v>0</v>
      </c>
      <c r="I99" s="238">
        <f t="shared" si="0"/>
        <v>0</v>
      </c>
    </row>
    <row r="100" spans="1:9">
      <c r="A100" t="s">
        <v>135</v>
      </c>
      <c r="B100" s="238">
        <f>IF(B91&gt;B$88,B91-B$88,0)</f>
        <v>14745.118563602071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35341.15962063722</v>
      </c>
      <c r="G100" s="238">
        <f t="shared" si="0"/>
        <v>25711.579620637222</v>
      </c>
      <c r="H100" s="238">
        <f t="shared" si="0"/>
        <v>9589.8166337781076</v>
      </c>
      <c r="I100" s="238">
        <f t="shared" si="0"/>
        <v>0</v>
      </c>
    </row>
    <row r="101" spans="1:9">
      <c r="A101" t="s">
        <v>136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'Q1'!A67</f>
        <v>Expenditure : Very Poor HHs</v>
      </c>
      <c r="C3" s="265"/>
      <c r="D3" s="265"/>
      <c r="E3" s="265"/>
      <c r="F3" s="249"/>
      <c r="G3" s="263" t="str">
        <f>'Q2'!A67</f>
        <v>Expenditure : Poor HHs</v>
      </c>
      <c r="H3" s="263"/>
      <c r="I3" s="263"/>
      <c r="J3" s="263"/>
      <c r="K3" s="245"/>
      <c r="L3" s="263" t="str">
        <f>'Q3'!A67</f>
        <v>Expenditure : Middle HHs</v>
      </c>
      <c r="M3" s="263"/>
      <c r="N3" s="263"/>
      <c r="O3" s="263"/>
      <c r="P3" s="263"/>
      <c r="Q3" s="246"/>
      <c r="R3" s="263" t="str">
        <f>'Q4'!A67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0" bestFit="1" customWidth="1"/>
    <col min="2" max="2" width="9" style="200" bestFit="1" customWidth="1"/>
    <col min="3" max="4" width="6.5703125" style="200" bestFit="1" customWidth="1"/>
    <col min="5" max="5" width="8.28515625" style="200" bestFit="1" customWidth="1"/>
    <col min="6" max="9" width="7.5703125" style="200" bestFit="1" customWidth="1"/>
    <col min="10" max="10" width="8.42578125" style="200" bestFit="1" customWidth="1"/>
    <col min="11" max="14" width="7.5703125" style="200" bestFit="1" customWidth="1"/>
    <col min="15" max="15" width="8.28515625" style="200" customWidth="1"/>
    <col min="16" max="43" width="7.42578125" style="200" bestFit="1" customWidth="1"/>
    <col min="44" max="89" width="8.42578125" style="200" bestFit="1" customWidth="1"/>
    <col min="90" max="105" width="9.42578125" style="200" bestFit="1" customWidth="1"/>
    <col min="106" max="16384" width="11.5703125" style="200"/>
  </cols>
  <sheetData>
    <row r="1" spans="1:106">
      <c r="B1" s="200" t="s">
        <v>89</v>
      </c>
      <c r="C1" s="200" t="s">
        <v>88</v>
      </c>
      <c r="D1" s="200" t="s">
        <v>90</v>
      </c>
      <c r="E1" s="200" t="s">
        <v>91</v>
      </c>
    </row>
    <row r="2" spans="1:106">
      <c r="B2" s="201">
        <f>[1]!wb_summary</f>
        <v>0.2</v>
      </c>
      <c r="C2" s="201">
        <f>[1]WB!$CK$10</f>
        <v>0.2</v>
      </c>
      <c r="D2" s="201">
        <f>[1]WB!$CK$11</f>
        <v>0.2</v>
      </c>
      <c r="E2" s="201">
        <f>[1]WB!$CK$12</f>
        <v>0.2</v>
      </c>
      <c r="F2" s="201">
        <v>0.01</v>
      </c>
      <c r="G2" s="201">
        <v>0.02</v>
      </c>
      <c r="H2" s="201">
        <v>0.03</v>
      </c>
      <c r="I2" s="201">
        <v>0.04</v>
      </c>
      <c r="J2" s="201">
        <v>0.05</v>
      </c>
      <c r="K2" s="201">
        <v>0.06</v>
      </c>
      <c r="L2" s="201">
        <v>7.0000000000000007E-2</v>
      </c>
      <c r="M2" s="201">
        <v>0.08</v>
      </c>
      <c r="N2" s="201">
        <v>0.09</v>
      </c>
      <c r="O2" s="201">
        <v>0.1</v>
      </c>
      <c r="P2" s="201">
        <v>0.11</v>
      </c>
      <c r="Q2" s="201">
        <v>0.12</v>
      </c>
      <c r="R2" s="201">
        <v>0.13</v>
      </c>
      <c r="S2" s="201">
        <v>0.14000000000000001</v>
      </c>
      <c r="T2" s="201">
        <v>0.15</v>
      </c>
      <c r="U2" s="201">
        <v>0.16</v>
      </c>
      <c r="V2" s="201">
        <v>0.17</v>
      </c>
      <c r="W2" s="201">
        <v>0.18</v>
      </c>
      <c r="X2" s="201">
        <v>0.19</v>
      </c>
      <c r="Y2" s="201">
        <v>0.2</v>
      </c>
      <c r="Z2" s="201">
        <v>0.21</v>
      </c>
      <c r="AA2" s="201">
        <v>0.22</v>
      </c>
      <c r="AB2" s="201">
        <v>0.23</v>
      </c>
      <c r="AC2" s="201">
        <v>0.24</v>
      </c>
      <c r="AD2" s="201">
        <v>0.25</v>
      </c>
      <c r="AE2" s="201">
        <v>0.26</v>
      </c>
      <c r="AF2" s="201">
        <v>0.27</v>
      </c>
      <c r="AG2" s="201">
        <v>0.28000000000000003</v>
      </c>
      <c r="AH2" s="201">
        <v>0.28999999999999998</v>
      </c>
      <c r="AI2" s="201">
        <v>0.3</v>
      </c>
      <c r="AJ2" s="201">
        <v>0.31</v>
      </c>
      <c r="AK2" s="201">
        <v>0.32</v>
      </c>
      <c r="AL2" s="201">
        <v>0.33</v>
      </c>
      <c r="AM2" s="201">
        <v>0.34</v>
      </c>
      <c r="AN2" s="201">
        <v>0.35</v>
      </c>
      <c r="AO2" s="201">
        <v>0.36</v>
      </c>
      <c r="AP2" s="201">
        <v>0.37</v>
      </c>
      <c r="AQ2" s="201">
        <v>0.38</v>
      </c>
      <c r="AR2" s="201">
        <v>0.39</v>
      </c>
      <c r="AS2" s="201">
        <v>0.4</v>
      </c>
      <c r="AT2" s="201">
        <v>0.41</v>
      </c>
      <c r="AU2" s="201">
        <v>0.42</v>
      </c>
      <c r="AV2" s="201">
        <v>0.43</v>
      </c>
      <c r="AW2" s="201">
        <v>0.44</v>
      </c>
      <c r="AX2" s="201">
        <v>0.45</v>
      </c>
      <c r="AY2" s="201">
        <v>0.46</v>
      </c>
      <c r="AZ2" s="201">
        <v>0.47</v>
      </c>
      <c r="BA2" s="201">
        <v>0.48</v>
      </c>
      <c r="BB2" s="201">
        <v>0.49</v>
      </c>
      <c r="BC2" s="201">
        <v>0.5</v>
      </c>
      <c r="BD2" s="201">
        <v>0.51</v>
      </c>
      <c r="BE2" s="201">
        <v>0.52</v>
      </c>
      <c r="BF2" s="201">
        <v>0.53</v>
      </c>
      <c r="BG2" s="201">
        <v>0.54</v>
      </c>
      <c r="BH2" s="201">
        <v>0.55000000000000004</v>
      </c>
      <c r="BI2" s="201">
        <v>0.56000000000000005</v>
      </c>
      <c r="BJ2" s="201">
        <v>0.56999999999999995</v>
      </c>
      <c r="BK2" s="201">
        <v>0.57999999999999996</v>
      </c>
      <c r="BL2" s="201">
        <v>0.59</v>
      </c>
      <c r="BM2" s="201">
        <v>0.6</v>
      </c>
      <c r="BN2" s="201">
        <v>0.61</v>
      </c>
      <c r="BO2" s="201">
        <v>0.62</v>
      </c>
      <c r="BP2" s="201">
        <v>0.63</v>
      </c>
      <c r="BQ2" s="201">
        <v>0.64</v>
      </c>
      <c r="BR2" s="201">
        <v>0.65</v>
      </c>
      <c r="BS2" s="201">
        <v>0.66</v>
      </c>
      <c r="BT2" s="201">
        <v>0.67</v>
      </c>
      <c r="BU2" s="201">
        <v>0.68</v>
      </c>
      <c r="BV2" s="201">
        <v>0.69</v>
      </c>
      <c r="BW2" s="201">
        <v>0.7</v>
      </c>
      <c r="BX2" s="201">
        <v>0.71</v>
      </c>
      <c r="BY2" s="201">
        <v>0.72</v>
      </c>
      <c r="BZ2" s="201">
        <v>0.73</v>
      </c>
      <c r="CA2" s="201">
        <v>0.74</v>
      </c>
      <c r="CB2" s="201">
        <v>0.75</v>
      </c>
      <c r="CC2" s="201">
        <v>0.76</v>
      </c>
      <c r="CD2" s="201">
        <v>0.77</v>
      </c>
      <c r="CE2" s="201">
        <v>0.78</v>
      </c>
      <c r="CF2" s="201">
        <v>0.79</v>
      </c>
      <c r="CG2" s="201">
        <v>0.8</v>
      </c>
      <c r="CH2" s="201">
        <v>0.81</v>
      </c>
      <c r="CI2" s="201">
        <v>0.82</v>
      </c>
      <c r="CJ2" s="201">
        <v>0.83</v>
      </c>
      <c r="CK2" s="201">
        <v>0.84</v>
      </c>
      <c r="CL2" s="201">
        <v>0.85</v>
      </c>
      <c r="CM2" s="201">
        <v>0.86</v>
      </c>
      <c r="CN2" s="201">
        <v>0.87</v>
      </c>
      <c r="CO2" s="201">
        <v>0.88</v>
      </c>
      <c r="CP2" s="201">
        <v>0.89</v>
      </c>
      <c r="CQ2" s="201">
        <v>0.9</v>
      </c>
      <c r="CR2" s="201">
        <v>0.91</v>
      </c>
      <c r="CS2" s="201">
        <v>0.92</v>
      </c>
      <c r="CT2" s="201">
        <v>0.93</v>
      </c>
      <c r="CU2" s="201">
        <v>0.94</v>
      </c>
      <c r="CV2" s="201">
        <v>0.95</v>
      </c>
      <c r="CW2" s="201">
        <v>0.96</v>
      </c>
      <c r="CX2" s="201">
        <v>0.97</v>
      </c>
      <c r="CY2" s="201">
        <v>0.98</v>
      </c>
      <c r="CZ2" s="201">
        <v>0.99</v>
      </c>
      <c r="DA2" s="201">
        <v>1</v>
      </c>
      <c r="DB2" s="201"/>
    </row>
    <row r="3" spans="1:106">
      <c r="A3" s="200" t="str">
        <f>Income!A72</f>
        <v>Own crops Consumed</v>
      </c>
      <c r="B3" s="202">
        <f>Income!B72</f>
        <v>0</v>
      </c>
      <c r="C3" s="202">
        <f>Income!C72</f>
        <v>0</v>
      </c>
      <c r="D3" s="202">
        <f>Income!D72</f>
        <v>0</v>
      </c>
      <c r="E3" s="202">
        <f>Income!E72</f>
        <v>0</v>
      </c>
      <c r="F3" s="203">
        <f>IF(F$2&lt;=($B$2+$C$2+$D$2),IF(F$2&lt;=($B$2+$C$2),IF(F$2&lt;=$B$2,$B3,$C3),$D3),$E3)</f>
        <v>0</v>
      </c>
      <c r="G3" s="203">
        <f t="shared" ref="G3:AW7" si="0">IF(G$2&lt;=($B$2+$C$2+$D$2),IF(G$2&lt;=($B$2+$C$2),IF(G$2&lt;=$B$2,$B3,$C3),$D3),$E3)</f>
        <v>0</v>
      </c>
      <c r="H3" s="203">
        <f t="shared" si="0"/>
        <v>0</v>
      </c>
      <c r="I3" s="203">
        <f t="shared" si="0"/>
        <v>0</v>
      </c>
      <c r="J3" s="203">
        <f t="shared" si="0"/>
        <v>0</v>
      </c>
      <c r="K3" s="203">
        <f t="shared" si="0"/>
        <v>0</v>
      </c>
      <c r="L3" s="203">
        <f t="shared" si="0"/>
        <v>0</v>
      </c>
      <c r="M3" s="203">
        <f t="shared" si="0"/>
        <v>0</v>
      </c>
      <c r="N3" s="203">
        <f t="shared" si="0"/>
        <v>0</v>
      </c>
      <c r="O3" s="203">
        <f t="shared" si="0"/>
        <v>0</v>
      </c>
      <c r="P3" s="203">
        <f t="shared" si="0"/>
        <v>0</v>
      </c>
      <c r="Q3" s="203">
        <f t="shared" si="0"/>
        <v>0</v>
      </c>
      <c r="R3" s="203">
        <f t="shared" si="0"/>
        <v>0</v>
      </c>
      <c r="S3" s="203">
        <f t="shared" si="0"/>
        <v>0</v>
      </c>
      <c r="T3" s="203">
        <f t="shared" si="0"/>
        <v>0</v>
      </c>
      <c r="U3" s="203">
        <f t="shared" si="0"/>
        <v>0</v>
      </c>
      <c r="V3" s="203">
        <f t="shared" si="0"/>
        <v>0</v>
      </c>
      <c r="W3" s="203">
        <f t="shared" si="0"/>
        <v>0</v>
      </c>
      <c r="X3" s="203">
        <f t="shared" si="0"/>
        <v>0</v>
      </c>
      <c r="Y3" s="203">
        <f t="shared" si="0"/>
        <v>0</v>
      </c>
      <c r="Z3" s="203">
        <f t="shared" si="0"/>
        <v>0</v>
      </c>
      <c r="AA3" s="203">
        <f t="shared" si="0"/>
        <v>0</v>
      </c>
      <c r="AB3" s="203">
        <f t="shared" si="0"/>
        <v>0</v>
      </c>
      <c r="AC3" s="203">
        <f t="shared" si="0"/>
        <v>0</v>
      </c>
      <c r="AD3" s="203">
        <f t="shared" si="0"/>
        <v>0</v>
      </c>
      <c r="AE3" s="203">
        <f t="shared" si="0"/>
        <v>0</v>
      </c>
      <c r="AF3" s="203">
        <f t="shared" si="0"/>
        <v>0</v>
      </c>
      <c r="AG3" s="203">
        <f t="shared" si="0"/>
        <v>0</v>
      </c>
      <c r="AH3" s="203">
        <f t="shared" si="0"/>
        <v>0</v>
      </c>
      <c r="AI3" s="203">
        <f t="shared" si="0"/>
        <v>0</v>
      </c>
      <c r="AJ3" s="203">
        <f t="shared" si="0"/>
        <v>0</v>
      </c>
      <c r="AK3" s="203">
        <f t="shared" si="0"/>
        <v>0</v>
      </c>
      <c r="AL3" s="203">
        <f t="shared" si="0"/>
        <v>0</v>
      </c>
      <c r="AM3" s="203">
        <f t="shared" si="0"/>
        <v>0</v>
      </c>
      <c r="AN3" s="203">
        <f t="shared" si="0"/>
        <v>0</v>
      </c>
      <c r="AO3" s="203">
        <f t="shared" si="0"/>
        <v>0</v>
      </c>
      <c r="AP3" s="203">
        <f t="shared" si="0"/>
        <v>0</v>
      </c>
      <c r="AQ3" s="203">
        <f t="shared" si="0"/>
        <v>0</v>
      </c>
      <c r="AR3" s="203">
        <f t="shared" si="0"/>
        <v>0</v>
      </c>
      <c r="AS3" s="203">
        <f t="shared" si="0"/>
        <v>0</v>
      </c>
      <c r="AT3" s="203">
        <f t="shared" si="0"/>
        <v>0</v>
      </c>
      <c r="AU3" s="203">
        <f t="shared" si="0"/>
        <v>0</v>
      </c>
      <c r="AV3" s="203">
        <f t="shared" si="0"/>
        <v>0</v>
      </c>
      <c r="AW3" s="203">
        <f t="shared" si="0"/>
        <v>0</v>
      </c>
      <c r="AX3" s="203">
        <f t="shared" ref="AX3:BZ10" si="1">IF(AX$2&lt;=($B$2+$C$2+$D$2),IF(AX$2&lt;=($B$2+$C$2),IF(AX$2&lt;=$B$2,$B3,$C3),$D3),$E3)</f>
        <v>0</v>
      </c>
      <c r="AY3" s="203">
        <f t="shared" si="1"/>
        <v>0</v>
      </c>
      <c r="AZ3" s="203">
        <f t="shared" si="1"/>
        <v>0</v>
      </c>
      <c r="BA3" s="203">
        <f t="shared" si="1"/>
        <v>0</v>
      </c>
      <c r="BB3" s="203">
        <f t="shared" si="1"/>
        <v>0</v>
      </c>
      <c r="BC3" s="203">
        <f t="shared" si="1"/>
        <v>0</v>
      </c>
      <c r="BD3" s="203">
        <f t="shared" si="1"/>
        <v>0</v>
      </c>
      <c r="BE3" s="203">
        <f t="shared" si="1"/>
        <v>0</v>
      </c>
      <c r="BF3" s="203">
        <f t="shared" si="1"/>
        <v>0</v>
      </c>
      <c r="BG3" s="203">
        <f t="shared" si="1"/>
        <v>0</v>
      </c>
      <c r="BH3" s="203">
        <f t="shared" si="1"/>
        <v>0</v>
      </c>
      <c r="BI3" s="203">
        <f t="shared" si="1"/>
        <v>0</v>
      </c>
      <c r="BJ3" s="203">
        <f t="shared" si="1"/>
        <v>0</v>
      </c>
      <c r="BK3" s="203">
        <f t="shared" si="1"/>
        <v>0</v>
      </c>
      <c r="BL3" s="203">
        <f t="shared" si="1"/>
        <v>0</v>
      </c>
      <c r="BM3" s="203">
        <f t="shared" si="1"/>
        <v>0</v>
      </c>
      <c r="BN3" s="203">
        <f t="shared" si="1"/>
        <v>0</v>
      </c>
      <c r="BO3" s="203">
        <f t="shared" si="1"/>
        <v>0</v>
      </c>
      <c r="BP3" s="203">
        <f t="shared" si="1"/>
        <v>0</v>
      </c>
      <c r="BQ3" s="203">
        <f t="shared" si="1"/>
        <v>0</v>
      </c>
      <c r="BR3" s="203">
        <f t="shared" si="1"/>
        <v>0</v>
      </c>
      <c r="BS3" s="203">
        <f t="shared" si="1"/>
        <v>0</v>
      </c>
      <c r="BT3" s="203">
        <f t="shared" si="1"/>
        <v>0</v>
      </c>
      <c r="BU3" s="203">
        <f t="shared" si="1"/>
        <v>0</v>
      </c>
      <c r="BV3" s="203">
        <f t="shared" si="1"/>
        <v>0</v>
      </c>
      <c r="BW3" s="203">
        <f t="shared" si="1"/>
        <v>0</v>
      </c>
      <c r="BX3" s="203">
        <f t="shared" si="1"/>
        <v>0</v>
      </c>
      <c r="BY3" s="203">
        <f t="shared" si="1"/>
        <v>0</v>
      </c>
      <c r="BZ3" s="203">
        <f t="shared" si="1"/>
        <v>0</v>
      </c>
      <c r="CA3" s="203">
        <f t="shared" ref="CA3:CR15" si="2">IF(CA$2&lt;=($B$2+$C$2+$D$2),IF(CA$2&lt;=($B$2+$C$2),IF(CA$2&lt;=$B$2,$B3,$C3),$D3),$E3)</f>
        <v>0</v>
      </c>
      <c r="CB3" s="203">
        <f t="shared" si="2"/>
        <v>0</v>
      </c>
      <c r="CC3" s="203">
        <f t="shared" si="2"/>
        <v>0</v>
      </c>
      <c r="CD3" s="203">
        <f t="shared" si="2"/>
        <v>0</v>
      </c>
      <c r="CE3" s="203">
        <f t="shared" si="2"/>
        <v>0</v>
      </c>
      <c r="CF3" s="203">
        <f t="shared" si="2"/>
        <v>0</v>
      </c>
      <c r="CG3" s="203">
        <f t="shared" si="2"/>
        <v>0</v>
      </c>
      <c r="CH3" s="203">
        <f t="shared" si="2"/>
        <v>0</v>
      </c>
      <c r="CI3" s="203">
        <f t="shared" si="2"/>
        <v>0</v>
      </c>
      <c r="CJ3" s="203">
        <f t="shared" si="2"/>
        <v>0</v>
      </c>
      <c r="CK3" s="203">
        <f t="shared" si="2"/>
        <v>0</v>
      </c>
      <c r="CL3" s="203">
        <f t="shared" si="2"/>
        <v>0</v>
      </c>
      <c r="CM3" s="203">
        <f t="shared" si="2"/>
        <v>0</v>
      </c>
      <c r="CN3" s="203">
        <f t="shared" si="2"/>
        <v>0</v>
      </c>
      <c r="CO3" s="203">
        <f t="shared" si="2"/>
        <v>0</v>
      </c>
      <c r="CP3" s="203">
        <f t="shared" si="2"/>
        <v>0</v>
      </c>
      <c r="CQ3" s="203">
        <f t="shared" si="2"/>
        <v>0</v>
      </c>
      <c r="CR3" s="203">
        <f t="shared" si="2"/>
        <v>0</v>
      </c>
      <c r="CS3" s="203">
        <f t="shared" ref="CS3:DA15" si="3">IF(CS$2&lt;=($B$2+$C$2+$D$2),IF(CS$2&lt;=($B$2+$C$2),IF(CS$2&lt;=$B$2,$B3,$C3),$D3),$E3)</f>
        <v>0</v>
      </c>
      <c r="CT3" s="203">
        <f t="shared" si="3"/>
        <v>0</v>
      </c>
      <c r="CU3" s="203">
        <f t="shared" si="3"/>
        <v>0</v>
      </c>
      <c r="CV3" s="203">
        <f t="shared" si="3"/>
        <v>0</v>
      </c>
      <c r="CW3" s="203">
        <f t="shared" si="3"/>
        <v>0</v>
      </c>
      <c r="CX3" s="203">
        <f t="shared" si="3"/>
        <v>0</v>
      </c>
      <c r="CY3" s="203">
        <f t="shared" si="3"/>
        <v>0</v>
      </c>
      <c r="CZ3" s="203">
        <f t="shared" si="3"/>
        <v>0</v>
      </c>
      <c r="DA3" s="203">
        <f t="shared" si="3"/>
        <v>0</v>
      </c>
      <c r="DB3" s="203"/>
    </row>
    <row r="4" spans="1:106">
      <c r="A4" s="200" t="str">
        <f>Income!A73</f>
        <v>Own crops sold</v>
      </c>
      <c r="B4" s="202">
        <f>Income!B73</f>
        <v>0</v>
      </c>
      <c r="C4" s="202">
        <f>Income!C73</f>
        <v>0</v>
      </c>
      <c r="D4" s="202">
        <f>Income!D73</f>
        <v>0</v>
      </c>
      <c r="E4" s="202">
        <f>Income!E73</f>
        <v>0</v>
      </c>
      <c r="F4" s="203">
        <f t="shared" ref="F4:U17" si="4">IF(F$2&lt;=($B$2+$C$2+$D$2),IF(F$2&lt;=($B$2+$C$2),IF(F$2&lt;=$B$2,$B4,$C4),$D4),$E4)</f>
        <v>0</v>
      </c>
      <c r="G4" s="203">
        <f t="shared" si="0"/>
        <v>0</v>
      </c>
      <c r="H4" s="203">
        <f t="shared" si="0"/>
        <v>0</v>
      </c>
      <c r="I4" s="203">
        <f t="shared" si="0"/>
        <v>0</v>
      </c>
      <c r="J4" s="203">
        <f t="shared" si="0"/>
        <v>0</v>
      </c>
      <c r="K4" s="203">
        <f t="shared" si="0"/>
        <v>0</v>
      </c>
      <c r="L4" s="203">
        <f t="shared" si="0"/>
        <v>0</v>
      </c>
      <c r="M4" s="203">
        <f t="shared" si="0"/>
        <v>0</v>
      </c>
      <c r="N4" s="203">
        <f t="shared" si="0"/>
        <v>0</v>
      </c>
      <c r="O4" s="203">
        <f t="shared" si="0"/>
        <v>0</v>
      </c>
      <c r="P4" s="203">
        <f t="shared" si="0"/>
        <v>0</v>
      </c>
      <c r="Q4" s="203">
        <f t="shared" si="0"/>
        <v>0</v>
      </c>
      <c r="R4" s="203">
        <f t="shared" si="0"/>
        <v>0</v>
      </c>
      <c r="S4" s="203">
        <f t="shared" si="0"/>
        <v>0</v>
      </c>
      <c r="T4" s="203">
        <f t="shared" si="0"/>
        <v>0</v>
      </c>
      <c r="U4" s="203">
        <f t="shared" si="0"/>
        <v>0</v>
      </c>
      <c r="V4" s="203">
        <f t="shared" si="0"/>
        <v>0</v>
      </c>
      <c r="W4" s="203">
        <f t="shared" si="0"/>
        <v>0</v>
      </c>
      <c r="X4" s="203">
        <f t="shared" si="0"/>
        <v>0</v>
      </c>
      <c r="Y4" s="203">
        <f t="shared" si="0"/>
        <v>0</v>
      </c>
      <c r="Z4" s="203">
        <f t="shared" si="0"/>
        <v>0</v>
      </c>
      <c r="AA4" s="203">
        <f t="shared" si="0"/>
        <v>0</v>
      </c>
      <c r="AB4" s="203">
        <f t="shared" si="0"/>
        <v>0</v>
      </c>
      <c r="AC4" s="203">
        <f t="shared" si="0"/>
        <v>0</v>
      </c>
      <c r="AD4" s="203">
        <f t="shared" si="0"/>
        <v>0</v>
      </c>
      <c r="AE4" s="203">
        <f t="shared" si="0"/>
        <v>0</v>
      </c>
      <c r="AF4" s="203">
        <f t="shared" si="0"/>
        <v>0</v>
      </c>
      <c r="AG4" s="203">
        <f t="shared" si="0"/>
        <v>0</v>
      </c>
      <c r="AH4" s="203">
        <f t="shared" si="0"/>
        <v>0</v>
      </c>
      <c r="AI4" s="203">
        <f t="shared" si="0"/>
        <v>0</v>
      </c>
      <c r="AJ4" s="203">
        <f t="shared" si="0"/>
        <v>0</v>
      </c>
      <c r="AK4" s="203">
        <f t="shared" si="0"/>
        <v>0</v>
      </c>
      <c r="AL4" s="203">
        <f t="shared" si="0"/>
        <v>0</v>
      </c>
      <c r="AM4" s="203">
        <f t="shared" si="0"/>
        <v>0</v>
      </c>
      <c r="AN4" s="203">
        <f t="shared" si="0"/>
        <v>0</v>
      </c>
      <c r="AO4" s="203">
        <f t="shared" si="0"/>
        <v>0</v>
      </c>
      <c r="AP4" s="203">
        <f t="shared" si="0"/>
        <v>0</v>
      </c>
      <c r="AQ4" s="203">
        <f t="shared" si="0"/>
        <v>0</v>
      </c>
      <c r="AR4" s="203">
        <f t="shared" si="0"/>
        <v>0</v>
      </c>
      <c r="AS4" s="203">
        <f t="shared" si="0"/>
        <v>0</v>
      </c>
      <c r="AT4" s="203">
        <f t="shared" si="0"/>
        <v>0</v>
      </c>
      <c r="AU4" s="203">
        <f t="shared" si="0"/>
        <v>0</v>
      </c>
      <c r="AV4" s="203">
        <f t="shared" si="0"/>
        <v>0</v>
      </c>
      <c r="AW4" s="203">
        <f t="shared" si="0"/>
        <v>0</v>
      </c>
      <c r="AX4" s="203">
        <f t="shared" si="1"/>
        <v>0</v>
      </c>
      <c r="AY4" s="203">
        <f t="shared" si="1"/>
        <v>0</v>
      </c>
      <c r="AZ4" s="203">
        <f t="shared" si="1"/>
        <v>0</v>
      </c>
      <c r="BA4" s="203">
        <f t="shared" si="1"/>
        <v>0</v>
      </c>
      <c r="BB4" s="203">
        <f t="shared" si="1"/>
        <v>0</v>
      </c>
      <c r="BC4" s="203">
        <f t="shared" si="1"/>
        <v>0</v>
      </c>
      <c r="BD4" s="203">
        <f t="shared" si="1"/>
        <v>0</v>
      </c>
      <c r="BE4" s="203">
        <f t="shared" si="1"/>
        <v>0</v>
      </c>
      <c r="BF4" s="203">
        <f t="shared" si="1"/>
        <v>0</v>
      </c>
      <c r="BG4" s="203">
        <f t="shared" si="1"/>
        <v>0</v>
      </c>
      <c r="BH4" s="203">
        <f t="shared" si="1"/>
        <v>0</v>
      </c>
      <c r="BI4" s="203">
        <f t="shared" si="1"/>
        <v>0</v>
      </c>
      <c r="BJ4" s="203">
        <f t="shared" si="1"/>
        <v>0</v>
      </c>
      <c r="BK4" s="203">
        <f t="shared" si="1"/>
        <v>0</v>
      </c>
      <c r="BL4" s="203">
        <f t="shared" si="1"/>
        <v>0</v>
      </c>
      <c r="BM4" s="203">
        <f t="shared" si="1"/>
        <v>0</v>
      </c>
      <c r="BN4" s="203">
        <f t="shared" si="1"/>
        <v>0</v>
      </c>
      <c r="BO4" s="203">
        <f t="shared" si="1"/>
        <v>0</v>
      </c>
      <c r="BP4" s="203">
        <f t="shared" si="1"/>
        <v>0</v>
      </c>
      <c r="BQ4" s="203">
        <f t="shared" si="1"/>
        <v>0</v>
      </c>
      <c r="BR4" s="203">
        <f t="shared" si="1"/>
        <v>0</v>
      </c>
      <c r="BS4" s="203">
        <f t="shared" si="1"/>
        <v>0</v>
      </c>
      <c r="BT4" s="203">
        <f t="shared" si="1"/>
        <v>0</v>
      </c>
      <c r="BU4" s="203">
        <f t="shared" si="1"/>
        <v>0</v>
      </c>
      <c r="BV4" s="203">
        <f t="shared" si="1"/>
        <v>0</v>
      </c>
      <c r="BW4" s="203">
        <f t="shared" si="1"/>
        <v>0</v>
      </c>
      <c r="BX4" s="203">
        <f t="shared" si="1"/>
        <v>0</v>
      </c>
      <c r="BY4" s="203">
        <f t="shared" si="1"/>
        <v>0</v>
      </c>
      <c r="BZ4" s="203">
        <f t="shared" si="1"/>
        <v>0</v>
      </c>
      <c r="CA4" s="203">
        <f t="shared" si="2"/>
        <v>0</v>
      </c>
      <c r="CB4" s="203">
        <f t="shared" si="2"/>
        <v>0</v>
      </c>
      <c r="CC4" s="203">
        <f t="shared" si="2"/>
        <v>0</v>
      </c>
      <c r="CD4" s="203">
        <f t="shared" si="2"/>
        <v>0</v>
      </c>
      <c r="CE4" s="203">
        <f t="shared" si="2"/>
        <v>0</v>
      </c>
      <c r="CF4" s="203">
        <f t="shared" si="2"/>
        <v>0</v>
      </c>
      <c r="CG4" s="203">
        <f t="shared" si="2"/>
        <v>0</v>
      </c>
      <c r="CH4" s="203">
        <f t="shared" si="2"/>
        <v>0</v>
      </c>
      <c r="CI4" s="203">
        <f t="shared" si="2"/>
        <v>0</v>
      </c>
      <c r="CJ4" s="203">
        <f t="shared" si="2"/>
        <v>0</v>
      </c>
      <c r="CK4" s="203">
        <f t="shared" si="2"/>
        <v>0</v>
      </c>
      <c r="CL4" s="203">
        <f t="shared" si="2"/>
        <v>0</v>
      </c>
      <c r="CM4" s="203">
        <f t="shared" si="2"/>
        <v>0</v>
      </c>
      <c r="CN4" s="203">
        <f t="shared" si="2"/>
        <v>0</v>
      </c>
      <c r="CO4" s="203">
        <f t="shared" si="2"/>
        <v>0</v>
      </c>
      <c r="CP4" s="203">
        <f t="shared" si="2"/>
        <v>0</v>
      </c>
      <c r="CQ4" s="203">
        <f t="shared" si="2"/>
        <v>0</v>
      </c>
      <c r="CR4" s="203">
        <f t="shared" si="2"/>
        <v>0</v>
      </c>
      <c r="CS4" s="203">
        <f t="shared" si="3"/>
        <v>0</v>
      </c>
      <c r="CT4" s="203">
        <f t="shared" si="3"/>
        <v>0</v>
      </c>
      <c r="CU4" s="203">
        <f t="shared" si="3"/>
        <v>0</v>
      </c>
      <c r="CV4" s="203">
        <f t="shared" si="3"/>
        <v>0</v>
      </c>
      <c r="CW4" s="203">
        <f t="shared" si="3"/>
        <v>0</v>
      </c>
      <c r="CX4" s="203">
        <f t="shared" si="3"/>
        <v>0</v>
      </c>
      <c r="CY4" s="203">
        <f t="shared" si="3"/>
        <v>0</v>
      </c>
      <c r="CZ4" s="203">
        <f t="shared" si="3"/>
        <v>0</v>
      </c>
      <c r="DA4" s="203">
        <f t="shared" si="3"/>
        <v>0</v>
      </c>
      <c r="DB4" s="203"/>
    </row>
    <row r="5" spans="1:106">
      <c r="A5" s="200" t="str">
        <f>Income!A74</f>
        <v>Animal products consumed</v>
      </c>
      <c r="B5" s="202">
        <f>Income!B74</f>
        <v>0</v>
      </c>
      <c r="C5" s="202">
        <f>Income!C74</f>
        <v>0</v>
      </c>
      <c r="D5" s="202">
        <f>Income!D74</f>
        <v>0</v>
      </c>
      <c r="E5" s="202">
        <f>Income!E74</f>
        <v>0</v>
      </c>
      <c r="F5" s="203">
        <f t="shared" si="4"/>
        <v>0</v>
      </c>
      <c r="G5" s="203">
        <f t="shared" si="0"/>
        <v>0</v>
      </c>
      <c r="H5" s="203">
        <f t="shared" si="0"/>
        <v>0</v>
      </c>
      <c r="I5" s="203">
        <f t="shared" si="0"/>
        <v>0</v>
      </c>
      <c r="J5" s="203">
        <f t="shared" si="0"/>
        <v>0</v>
      </c>
      <c r="K5" s="203">
        <f t="shared" si="0"/>
        <v>0</v>
      </c>
      <c r="L5" s="203">
        <f t="shared" si="0"/>
        <v>0</v>
      </c>
      <c r="M5" s="203">
        <f t="shared" si="0"/>
        <v>0</v>
      </c>
      <c r="N5" s="203">
        <f t="shared" si="0"/>
        <v>0</v>
      </c>
      <c r="O5" s="203">
        <f t="shared" si="0"/>
        <v>0</v>
      </c>
      <c r="P5" s="203">
        <f t="shared" si="0"/>
        <v>0</v>
      </c>
      <c r="Q5" s="203">
        <f t="shared" si="0"/>
        <v>0</v>
      </c>
      <c r="R5" s="203">
        <f t="shared" si="0"/>
        <v>0</v>
      </c>
      <c r="S5" s="203">
        <f t="shared" si="0"/>
        <v>0</v>
      </c>
      <c r="T5" s="203">
        <f t="shared" si="0"/>
        <v>0</v>
      </c>
      <c r="U5" s="203">
        <f t="shared" si="0"/>
        <v>0</v>
      </c>
      <c r="V5" s="203">
        <f t="shared" si="0"/>
        <v>0</v>
      </c>
      <c r="W5" s="203">
        <f t="shared" si="0"/>
        <v>0</v>
      </c>
      <c r="X5" s="203">
        <f t="shared" si="0"/>
        <v>0</v>
      </c>
      <c r="Y5" s="203">
        <f t="shared" si="0"/>
        <v>0</v>
      </c>
      <c r="Z5" s="203">
        <f t="shared" si="0"/>
        <v>0</v>
      </c>
      <c r="AA5" s="203">
        <f t="shared" si="0"/>
        <v>0</v>
      </c>
      <c r="AB5" s="203">
        <f t="shared" si="0"/>
        <v>0</v>
      </c>
      <c r="AC5" s="203">
        <f t="shared" si="0"/>
        <v>0</v>
      </c>
      <c r="AD5" s="203">
        <f t="shared" si="0"/>
        <v>0</v>
      </c>
      <c r="AE5" s="203">
        <f t="shared" si="0"/>
        <v>0</v>
      </c>
      <c r="AF5" s="203">
        <f t="shared" si="0"/>
        <v>0</v>
      </c>
      <c r="AG5" s="203">
        <f t="shared" si="0"/>
        <v>0</v>
      </c>
      <c r="AH5" s="203">
        <f t="shared" si="0"/>
        <v>0</v>
      </c>
      <c r="AI5" s="203">
        <f t="shared" si="0"/>
        <v>0</v>
      </c>
      <c r="AJ5" s="203">
        <f t="shared" si="0"/>
        <v>0</v>
      </c>
      <c r="AK5" s="203">
        <f t="shared" si="0"/>
        <v>0</v>
      </c>
      <c r="AL5" s="203">
        <f t="shared" si="0"/>
        <v>0</v>
      </c>
      <c r="AM5" s="203">
        <f t="shared" si="0"/>
        <v>0</v>
      </c>
      <c r="AN5" s="203">
        <f t="shared" si="0"/>
        <v>0</v>
      </c>
      <c r="AO5" s="203">
        <f t="shared" si="0"/>
        <v>0</v>
      </c>
      <c r="AP5" s="203">
        <f t="shared" si="0"/>
        <v>0</v>
      </c>
      <c r="AQ5" s="203">
        <f t="shared" si="0"/>
        <v>0</v>
      </c>
      <c r="AR5" s="203">
        <f t="shared" si="0"/>
        <v>0</v>
      </c>
      <c r="AS5" s="203">
        <f t="shared" si="0"/>
        <v>0</v>
      </c>
      <c r="AT5" s="203">
        <f t="shared" si="0"/>
        <v>0</v>
      </c>
      <c r="AU5" s="203">
        <f t="shared" si="0"/>
        <v>0</v>
      </c>
      <c r="AV5" s="203">
        <f t="shared" si="0"/>
        <v>0</v>
      </c>
      <c r="AW5" s="203">
        <f t="shared" si="0"/>
        <v>0</v>
      </c>
      <c r="AX5" s="203">
        <f t="shared" si="1"/>
        <v>0</v>
      </c>
      <c r="AY5" s="203">
        <f t="shared" si="1"/>
        <v>0</v>
      </c>
      <c r="AZ5" s="203">
        <f t="shared" si="1"/>
        <v>0</v>
      </c>
      <c r="BA5" s="203">
        <f t="shared" si="1"/>
        <v>0</v>
      </c>
      <c r="BB5" s="203">
        <f t="shared" si="1"/>
        <v>0</v>
      </c>
      <c r="BC5" s="203">
        <f t="shared" si="1"/>
        <v>0</v>
      </c>
      <c r="BD5" s="203">
        <f t="shared" si="1"/>
        <v>0</v>
      </c>
      <c r="BE5" s="203">
        <f t="shared" si="1"/>
        <v>0</v>
      </c>
      <c r="BF5" s="203">
        <f t="shared" si="1"/>
        <v>0</v>
      </c>
      <c r="BG5" s="203">
        <f t="shared" si="1"/>
        <v>0</v>
      </c>
      <c r="BH5" s="203">
        <f t="shared" si="1"/>
        <v>0</v>
      </c>
      <c r="BI5" s="203">
        <f t="shared" si="1"/>
        <v>0</v>
      </c>
      <c r="BJ5" s="203">
        <f t="shared" si="1"/>
        <v>0</v>
      </c>
      <c r="BK5" s="203">
        <f t="shared" si="1"/>
        <v>0</v>
      </c>
      <c r="BL5" s="203">
        <f t="shared" si="1"/>
        <v>0</v>
      </c>
      <c r="BM5" s="203">
        <f t="shared" si="1"/>
        <v>0</v>
      </c>
      <c r="BN5" s="203">
        <f t="shared" si="1"/>
        <v>0</v>
      </c>
      <c r="BO5" s="203">
        <f t="shared" si="1"/>
        <v>0</v>
      </c>
      <c r="BP5" s="203">
        <f t="shared" si="1"/>
        <v>0</v>
      </c>
      <c r="BQ5" s="203">
        <f t="shared" si="1"/>
        <v>0</v>
      </c>
      <c r="BR5" s="203">
        <f t="shared" si="1"/>
        <v>0</v>
      </c>
      <c r="BS5" s="203">
        <f t="shared" si="1"/>
        <v>0</v>
      </c>
      <c r="BT5" s="203">
        <f t="shared" si="1"/>
        <v>0</v>
      </c>
      <c r="BU5" s="203">
        <f t="shared" si="1"/>
        <v>0</v>
      </c>
      <c r="BV5" s="203">
        <f t="shared" si="1"/>
        <v>0</v>
      </c>
      <c r="BW5" s="203">
        <f t="shared" si="1"/>
        <v>0</v>
      </c>
      <c r="BX5" s="203">
        <f t="shared" si="1"/>
        <v>0</v>
      </c>
      <c r="BY5" s="203">
        <f t="shared" si="1"/>
        <v>0</v>
      </c>
      <c r="BZ5" s="203">
        <f t="shared" si="1"/>
        <v>0</v>
      </c>
      <c r="CA5" s="203">
        <f t="shared" si="2"/>
        <v>0</v>
      </c>
      <c r="CB5" s="203">
        <f t="shared" si="2"/>
        <v>0</v>
      </c>
      <c r="CC5" s="203">
        <f t="shared" si="2"/>
        <v>0</v>
      </c>
      <c r="CD5" s="203">
        <f t="shared" si="2"/>
        <v>0</v>
      </c>
      <c r="CE5" s="203">
        <f t="shared" si="2"/>
        <v>0</v>
      </c>
      <c r="CF5" s="203">
        <f t="shared" si="2"/>
        <v>0</v>
      </c>
      <c r="CG5" s="203">
        <f t="shared" si="2"/>
        <v>0</v>
      </c>
      <c r="CH5" s="203">
        <f t="shared" si="2"/>
        <v>0</v>
      </c>
      <c r="CI5" s="203">
        <f t="shared" si="2"/>
        <v>0</v>
      </c>
      <c r="CJ5" s="203">
        <f t="shared" si="2"/>
        <v>0</v>
      </c>
      <c r="CK5" s="203">
        <f t="shared" si="2"/>
        <v>0</v>
      </c>
      <c r="CL5" s="203">
        <f t="shared" si="2"/>
        <v>0</v>
      </c>
      <c r="CM5" s="203">
        <f t="shared" si="2"/>
        <v>0</v>
      </c>
      <c r="CN5" s="203">
        <f t="shared" si="2"/>
        <v>0</v>
      </c>
      <c r="CO5" s="203">
        <f t="shared" si="2"/>
        <v>0</v>
      </c>
      <c r="CP5" s="203">
        <f t="shared" si="2"/>
        <v>0</v>
      </c>
      <c r="CQ5" s="203">
        <f t="shared" si="2"/>
        <v>0</v>
      </c>
      <c r="CR5" s="203">
        <f t="shared" si="2"/>
        <v>0</v>
      </c>
      <c r="CS5" s="203">
        <f t="shared" si="3"/>
        <v>0</v>
      </c>
      <c r="CT5" s="203">
        <f t="shared" si="3"/>
        <v>0</v>
      </c>
      <c r="CU5" s="203">
        <f t="shared" si="3"/>
        <v>0</v>
      </c>
      <c r="CV5" s="203">
        <f t="shared" si="3"/>
        <v>0</v>
      </c>
      <c r="CW5" s="203">
        <f t="shared" si="3"/>
        <v>0</v>
      </c>
      <c r="CX5" s="203">
        <f t="shared" si="3"/>
        <v>0</v>
      </c>
      <c r="CY5" s="203">
        <f t="shared" si="3"/>
        <v>0</v>
      </c>
      <c r="CZ5" s="203">
        <f t="shared" si="3"/>
        <v>0</v>
      </c>
      <c r="DA5" s="203">
        <f t="shared" si="3"/>
        <v>0</v>
      </c>
      <c r="DB5" s="203"/>
    </row>
    <row r="6" spans="1:106">
      <c r="A6" s="200" t="str">
        <f>Income!A75</f>
        <v>Animal products sold</v>
      </c>
      <c r="B6" s="202">
        <f>Income!B75</f>
        <v>0</v>
      </c>
      <c r="C6" s="202">
        <f>Income!C75</f>
        <v>0</v>
      </c>
      <c r="D6" s="202">
        <f>Income!D75</f>
        <v>0</v>
      </c>
      <c r="E6" s="202">
        <f>Income!E75</f>
        <v>0</v>
      </c>
      <c r="F6" s="203">
        <f t="shared" si="4"/>
        <v>0</v>
      </c>
      <c r="G6" s="203">
        <f t="shared" si="0"/>
        <v>0</v>
      </c>
      <c r="H6" s="203">
        <f t="shared" si="0"/>
        <v>0</v>
      </c>
      <c r="I6" s="203">
        <f t="shared" si="0"/>
        <v>0</v>
      </c>
      <c r="J6" s="203">
        <f t="shared" si="0"/>
        <v>0</v>
      </c>
      <c r="K6" s="203">
        <f t="shared" si="0"/>
        <v>0</v>
      </c>
      <c r="L6" s="203">
        <f t="shared" si="0"/>
        <v>0</v>
      </c>
      <c r="M6" s="203">
        <f t="shared" si="0"/>
        <v>0</v>
      </c>
      <c r="N6" s="203">
        <f t="shared" si="0"/>
        <v>0</v>
      </c>
      <c r="O6" s="203">
        <f t="shared" si="0"/>
        <v>0</v>
      </c>
      <c r="P6" s="203">
        <f t="shared" si="0"/>
        <v>0</v>
      </c>
      <c r="Q6" s="203">
        <f t="shared" si="0"/>
        <v>0</v>
      </c>
      <c r="R6" s="203">
        <f t="shared" si="0"/>
        <v>0</v>
      </c>
      <c r="S6" s="203">
        <f t="shared" si="0"/>
        <v>0</v>
      </c>
      <c r="T6" s="203">
        <f t="shared" si="0"/>
        <v>0</v>
      </c>
      <c r="U6" s="203">
        <f t="shared" si="0"/>
        <v>0</v>
      </c>
      <c r="V6" s="203">
        <f t="shared" si="0"/>
        <v>0</v>
      </c>
      <c r="W6" s="203">
        <f t="shared" si="0"/>
        <v>0</v>
      </c>
      <c r="X6" s="203">
        <f t="shared" si="0"/>
        <v>0</v>
      </c>
      <c r="Y6" s="203">
        <f t="shared" si="0"/>
        <v>0</v>
      </c>
      <c r="Z6" s="203">
        <f t="shared" si="0"/>
        <v>0</v>
      </c>
      <c r="AA6" s="203">
        <f t="shared" si="0"/>
        <v>0</v>
      </c>
      <c r="AB6" s="203">
        <f t="shared" si="0"/>
        <v>0</v>
      </c>
      <c r="AC6" s="203">
        <f t="shared" si="0"/>
        <v>0</v>
      </c>
      <c r="AD6" s="203">
        <f t="shared" si="0"/>
        <v>0</v>
      </c>
      <c r="AE6" s="203">
        <f t="shared" si="0"/>
        <v>0</v>
      </c>
      <c r="AF6" s="203">
        <f t="shared" si="0"/>
        <v>0</v>
      </c>
      <c r="AG6" s="203">
        <f t="shared" si="0"/>
        <v>0</v>
      </c>
      <c r="AH6" s="203">
        <f t="shared" si="0"/>
        <v>0</v>
      </c>
      <c r="AI6" s="203">
        <f t="shared" si="0"/>
        <v>0</v>
      </c>
      <c r="AJ6" s="203">
        <f t="shared" si="0"/>
        <v>0</v>
      </c>
      <c r="AK6" s="203">
        <f t="shared" si="0"/>
        <v>0</v>
      </c>
      <c r="AL6" s="203">
        <f t="shared" si="0"/>
        <v>0</v>
      </c>
      <c r="AM6" s="203">
        <f t="shared" si="0"/>
        <v>0</v>
      </c>
      <c r="AN6" s="203">
        <f t="shared" si="0"/>
        <v>0</v>
      </c>
      <c r="AO6" s="203">
        <f t="shared" si="0"/>
        <v>0</v>
      </c>
      <c r="AP6" s="203">
        <f t="shared" si="0"/>
        <v>0</v>
      </c>
      <c r="AQ6" s="203">
        <f t="shared" si="0"/>
        <v>0</v>
      </c>
      <c r="AR6" s="203">
        <f t="shared" si="0"/>
        <v>0</v>
      </c>
      <c r="AS6" s="203">
        <f t="shared" si="0"/>
        <v>0</v>
      </c>
      <c r="AT6" s="203">
        <f t="shared" si="0"/>
        <v>0</v>
      </c>
      <c r="AU6" s="203">
        <f t="shared" si="0"/>
        <v>0</v>
      </c>
      <c r="AV6" s="203">
        <f t="shared" si="0"/>
        <v>0</v>
      </c>
      <c r="AW6" s="203">
        <f t="shared" si="0"/>
        <v>0</v>
      </c>
      <c r="AX6" s="203">
        <f t="shared" si="1"/>
        <v>0</v>
      </c>
      <c r="AY6" s="203">
        <f t="shared" si="1"/>
        <v>0</v>
      </c>
      <c r="AZ6" s="203">
        <f t="shared" si="1"/>
        <v>0</v>
      </c>
      <c r="BA6" s="203">
        <f t="shared" si="1"/>
        <v>0</v>
      </c>
      <c r="BB6" s="203">
        <f t="shared" si="1"/>
        <v>0</v>
      </c>
      <c r="BC6" s="203">
        <f t="shared" si="1"/>
        <v>0</v>
      </c>
      <c r="BD6" s="203">
        <f t="shared" si="1"/>
        <v>0</v>
      </c>
      <c r="BE6" s="203">
        <f t="shared" si="1"/>
        <v>0</v>
      </c>
      <c r="BF6" s="203">
        <f t="shared" si="1"/>
        <v>0</v>
      </c>
      <c r="BG6" s="203">
        <f t="shared" si="1"/>
        <v>0</v>
      </c>
      <c r="BH6" s="203">
        <f t="shared" si="1"/>
        <v>0</v>
      </c>
      <c r="BI6" s="203">
        <f t="shared" si="1"/>
        <v>0</v>
      </c>
      <c r="BJ6" s="203">
        <f t="shared" si="1"/>
        <v>0</v>
      </c>
      <c r="BK6" s="203">
        <f t="shared" si="1"/>
        <v>0</v>
      </c>
      <c r="BL6" s="203">
        <f t="shared" si="1"/>
        <v>0</v>
      </c>
      <c r="BM6" s="203">
        <f t="shared" si="1"/>
        <v>0</v>
      </c>
      <c r="BN6" s="203">
        <f t="shared" si="1"/>
        <v>0</v>
      </c>
      <c r="BO6" s="203">
        <f t="shared" si="1"/>
        <v>0</v>
      </c>
      <c r="BP6" s="203">
        <f t="shared" si="1"/>
        <v>0</v>
      </c>
      <c r="BQ6" s="203">
        <f t="shared" si="1"/>
        <v>0</v>
      </c>
      <c r="BR6" s="203">
        <f t="shared" si="1"/>
        <v>0</v>
      </c>
      <c r="BS6" s="203">
        <f t="shared" si="1"/>
        <v>0</v>
      </c>
      <c r="BT6" s="203">
        <f t="shared" si="1"/>
        <v>0</v>
      </c>
      <c r="BU6" s="203">
        <f t="shared" si="1"/>
        <v>0</v>
      </c>
      <c r="BV6" s="203">
        <f t="shared" si="1"/>
        <v>0</v>
      </c>
      <c r="BW6" s="203">
        <f t="shared" si="1"/>
        <v>0</v>
      </c>
      <c r="BX6" s="203">
        <f t="shared" si="1"/>
        <v>0</v>
      </c>
      <c r="BY6" s="203">
        <f t="shared" si="1"/>
        <v>0</v>
      </c>
      <c r="BZ6" s="203">
        <f t="shared" si="1"/>
        <v>0</v>
      </c>
      <c r="CA6" s="203">
        <f t="shared" si="2"/>
        <v>0</v>
      </c>
      <c r="CB6" s="203">
        <f t="shared" si="2"/>
        <v>0</v>
      </c>
      <c r="CC6" s="203">
        <f t="shared" si="2"/>
        <v>0</v>
      </c>
      <c r="CD6" s="203">
        <f t="shared" si="2"/>
        <v>0</v>
      </c>
      <c r="CE6" s="203">
        <f t="shared" si="2"/>
        <v>0</v>
      </c>
      <c r="CF6" s="203">
        <f t="shared" si="2"/>
        <v>0</v>
      </c>
      <c r="CG6" s="203">
        <f t="shared" si="2"/>
        <v>0</v>
      </c>
      <c r="CH6" s="203">
        <f t="shared" si="2"/>
        <v>0</v>
      </c>
      <c r="CI6" s="203">
        <f t="shared" si="2"/>
        <v>0</v>
      </c>
      <c r="CJ6" s="203">
        <f t="shared" si="2"/>
        <v>0</v>
      </c>
      <c r="CK6" s="203">
        <f t="shared" si="2"/>
        <v>0</v>
      </c>
      <c r="CL6" s="203">
        <f t="shared" si="2"/>
        <v>0</v>
      </c>
      <c r="CM6" s="203">
        <f t="shared" si="2"/>
        <v>0</v>
      </c>
      <c r="CN6" s="203">
        <f t="shared" si="2"/>
        <v>0</v>
      </c>
      <c r="CO6" s="203">
        <f t="shared" si="2"/>
        <v>0</v>
      </c>
      <c r="CP6" s="203">
        <f t="shared" si="2"/>
        <v>0</v>
      </c>
      <c r="CQ6" s="203">
        <f t="shared" si="2"/>
        <v>0</v>
      </c>
      <c r="CR6" s="203">
        <f t="shared" si="2"/>
        <v>0</v>
      </c>
      <c r="CS6" s="203">
        <f t="shared" si="3"/>
        <v>0</v>
      </c>
      <c r="CT6" s="203">
        <f t="shared" si="3"/>
        <v>0</v>
      </c>
      <c r="CU6" s="203">
        <f t="shared" si="3"/>
        <v>0</v>
      </c>
      <c r="CV6" s="203">
        <f t="shared" si="3"/>
        <v>0</v>
      </c>
      <c r="CW6" s="203">
        <f t="shared" si="3"/>
        <v>0</v>
      </c>
      <c r="CX6" s="203">
        <f t="shared" si="3"/>
        <v>0</v>
      </c>
      <c r="CY6" s="203">
        <f t="shared" si="3"/>
        <v>0</v>
      </c>
      <c r="CZ6" s="203">
        <f t="shared" si="3"/>
        <v>0</v>
      </c>
      <c r="DA6" s="203">
        <f t="shared" si="3"/>
        <v>0</v>
      </c>
      <c r="DB6" s="203"/>
    </row>
    <row r="7" spans="1:106">
      <c r="A7" s="200" t="str">
        <f>Income!A76</f>
        <v>Animals sold</v>
      </c>
      <c r="B7" s="202">
        <f>Income!B76</f>
        <v>0</v>
      </c>
      <c r="C7" s="202">
        <f>Income!C76</f>
        <v>0</v>
      </c>
      <c r="D7" s="202">
        <f>Income!D76</f>
        <v>0</v>
      </c>
      <c r="E7" s="202">
        <f>Income!E76</f>
        <v>0</v>
      </c>
      <c r="F7" s="203">
        <f t="shared" si="4"/>
        <v>0</v>
      </c>
      <c r="G7" s="203">
        <f t="shared" si="0"/>
        <v>0</v>
      </c>
      <c r="H7" s="203">
        <f t="shared" si="0"/>
        <v>0</v>
      </c>
      <c r="I7" s="203">
        <f t="shared" si="0"/>
        <v>0</v>
      </c>
      <c r="J7" s="203">
        <f t="shared" si="0"/>
        <v>0</v>
      </c>
      <c r="K7" s="203">
        <f t="shared" si="0"/>
        <v>0</v>
      </c>
      <c r="L7" s="203">
        <f t="shared" si="0"/>
        <v>0</v>
      </c>
      <c r="M7" s="203">
        <f t="shared" si="0"/>
        <v>0</v>
      </c>
      <c r="N7" s="203">
        <f t="shared" si="0"/>
        <v>0</v>
      </c>
      <c r="O7" s="203">
        <f t="shared" si="0"/>
        <v>0</v>
      </c>
      <c r="P7" s="203">
        <f t="shared" si="0"/>
        <v>0</v>
      </c>
      <c r="Q7" s="203">
        <f t="shared" si="0"/>
        <v>0</v>
      </c>
      <c r="R7" s="203">
        <f t="shared" si="0"/>
        <v>0</v>
      </c>
      <c r="S7" s="203">
        <f t="shared" si="0"/>
        <v>0</v>
      </c>
      <c r="T7" s="203">
        <f t="shared" si="0"/>
        <v>0</v>
      </c>
      <c r="U7" s="203">
        <f t="shared" si="0"/>
        <v>0</v>
      </c>
      <c r="V7" s="203">
        <f t="shared" si="0"/>
        <v>0</v>
      </c>
      <c r="W7" s="203">
        <f t="shared" si="0"/>
        <v>0</v>
      </c>
      <c r="X7" s="203">
        <f t="shared" si="0"/>
        <v>0</v>
      </c>
      <c r="Y7" s="203">
        <f t="shared" si="0"/>
        <v>0</v>
      </c>
      <c r="Z7" s="203">
        <f t="shared" si="0"/>
        <v>0</v>
      </c>
      <c r="AA7" s="203">
        <f t="shared" si="0"/>
        <v>0</v>
      </c>
      <c r="AB7" s="203">
        <f t="shared" si="0"/>
        <v>0</v>
      </c>
      <c r="AC7" s="203">
        <f t="shared" si="0"/>
        <v>0</v>
      </c>
      <c r="AD7" s="203">
        <f t="shared" si="0"/>
        <v>0</v>
      </c>
      <c r="AE7" s="203">
        <f t="shared" si="0"/>
        <v>0</v>
      </c>
      <c r="AF7" s="203">
        <f t="shared" si="0"/>
        <v>0</v>
      </c>
      <c r="AG7" s="203">
        <f t="shared" si="0"/>
        <v>0</v>
      </c>
      <c r="AH7" s="203">
        <f t="shared" si="0"/>
        <v>0</v>
      </c>
      <c r="AI7" s="203">
        <f t="shared" si="0"/>
        <v>0</v>
      </c>
      <c r="AJ7" s="203">
        <f t="shared" si="0"/>
        <v>0</v>
      </c>
      <c r="AK7" s="203">
        <f t="shared" si="0"/>
        <v>0</v>
      </c>
      <c r="AL7" s="203">
        <f t="shared" si="0"/>
        <v>0</v>
      </c>
      <c r="AM7" s="203">
        <f t="shared" si="0"/>
        <v>0</v>
      </c>
      <c r="AN7" s="203">
        <f t="shared" si="0"/>
        <v>0</v>
      </c>
      <c r="AO7" s="203">
        <f t="shared" si="0"/>
        <v>0</v>
      </c>
      <c r="AP7" s="203">
        <f t="shared" si="0"/>
        <v>0</v>
      </c>
      <c r="AQ7" s="203">
        <f t="shared" si="0"/>
        <v>0</v>
      </c>
      <c r="AR7" s="203">
        <f t="shared" si="0"/>
        <v>0</v>
      </c>
      <c r="AS7" s="203">
        <f t="shared" si="0"/>
        <v>0</v>
      </c>
      <c r="AT7" s="203">
        <f t="shared" si="0"/>
        <v>0</v>
      </c>
      <c r="AU7" s="203">
        <f t="shared" ref="AU7:BJ8" si="5">IF(AU$2&lt;=($B$2+$C$2+$D$2),IF(AU$2&lt;=($B$2+$C$2),IF(AU$2&lt;=$B$2,$B7,$C7),$D7),$E7)</f>
        <v>0</v>
      </c>
      <c r="AV7" s="203">
        <f t="shared" si="5"/>
        <v>0</v>
      </c>
      <c r="AW7" s="203">
        <f t="shared" si="5"/>
        <v>0</v>
      </c>
      <c r="AX7" s="203">
        <f t="shared" si="5"/>
        <v>0</v>
      </c>
      <c r="AY7" s="203">
        <f t="shared" si="5"/>
        <v>0</v>
      </c>
      <c r="AZ7" s="203">
        <f t="shared" si="5"/>
        <v>0</v>
      </c>
      <c r="BA7" s="203">
        <f t="shared" si="5"/>
        <v>0</v>
      </c>
      <c r="BB7" s="203">
        <f t="shared" si="5"/>
        <v>0</v>
      </c>
      <c r="BC7" s="203">
        <f t="shared" si="5"/>
        <v>0</v>
      </c>
      <c r="BD7" s="203">
        <f t="shared" si="5"/>
        <v>0</v>
      </c>
      <c r="BE7" s="203">
        <f t="shared" si="5"/>
        <v>0</v>
      </c>
      <c r="BF7" s="203">
        <f t="shared" si="5"/>
        <v>0</v>
      </c>
      <c r="BG7" s="203">
        <f t="shared" si="5"/>
        <v>0</v>
      </c>
      <c r="BH7" s="203">
        <f t="shared" si="5"/>
        <v>0</v>
      </c>
      <c r="BI7" s="203">
        <f t="shared" si="5"/>
        <v>0</v>
      </c>
      <c r="BJ7" s="203">
        <f t="shared" si="5"/>
        <v>0</v>
      </c>
      <c r="BK7" s="203">
        <f t="shared" si="1"/>
        <v>0</v>
      </c>
      <c r="BL7" s="203">
        <f t="shared" si="1"/>
        <v>0</v>
      </c>
      <c r="BM7" s="203">
        <f t="shared" si="1"/>
        <v>0</v>
      </c>
      <c r="BN7" s="203">
        <f t="shared" si="1"/>
        <v>0</v>
      </c>
      <c r="BO7" s="203">
        <f t="shared" si="1"/>
        <v>0</v>
      </c>
      <c r="BP7" s="203">
        <f t="shared" si="1"/>
        <v>0</v>
      </c>
      <c r="BQ7" s="203">
        <f t="shared" si="1"/>
        <v>0</v>
      </c>
      <c r="BR7" s="203">
        <f t="shared" si="1"/>
        <v>0</v>
      </c>
      <c r="BS7" s="203">
        <f t="shared" si="1"/>
        <v>0</v>
      </c>
      <c r="BT7" s="203">
        <f t="shared" si="1"/>
        <v>0</v>
      </c>
      <c r="BU7" s="203">
        <f t="shared" si="1"/>
        <v>0</v>
      </c>
      <c r="BV7" s="203">
        <f t="shared" si="1"/>
        <v>0</v>
      </c>
      <c r="BW7" s="203">
        <f t="shared" si="1"/>
        <v>0</v>
      </c>
      <c r="BX7" s="203">
        <f t="shared" si="1"/>
        <v>0</v>
      </c>
      <c r="BY7" s="203">
        <f t="shared" si="1"/>
        <v>0</v>
      </c>
      <c r="BZ7" s="203">
        <f t="shared" si="1"/>
        <v>0</v>
      </c>
      <c r="CA7" s="203">
        <f t="shared" si="2"/>
        <v>0</v>
      </c>
      <c r="CB7" s="203">
        <f t="shared" si="2"/>
        <v>0</v>
      </c>
      <c r="CC7" s="203">
        <f t="shared" si="2"/>
        <v>0</v>
      </c>
      <c r="CD7" s="203">
        <f t="shared" si="2"/>
        <v>0</v>
      </c>
      <c r="CE7" s="203">
        <f t="shared" si="2"/>
        <v>0</v>
      </c>
      <c r="CF7" s="203">
        <f t="shared" si="2"/>
        <v>0</v>
      </c>
      <c r="CG7" s="203">
        <f t="shared" si="2"/>
        <v>0</v>
      </c>
      <c r="CH7" s="203">
        <f t="shared" si="2"/>
        <v>0</v>
      </c>
      <c r="CI7" s="203">
        <f t="shared" si="2"/>
        <v>0</v>
      </c>
      <c r="CJ7" s="203">
        <f t="shared" si="2"/>
        <v>0</v>
      </c>
      <c r="CK7" s="203">
        <f t="shared" si="2"/>
        <v>0</v>
      </c>
      <c r="CL7" s="203">
        <f t="shared" si="2"/>
        <v>0</v>
      </c>
      <c r="CM7" s="203">
        <f t="shared" si="2"/>
        <v>0</v>
      </c>
      <c r="CN7" s="203">
        <f t="shared" si="2"/>
        <v>0</v>
      </c>
      <c r="CO7" s="203">
        <f t="shared" si="2"/>
        <v>0</v>
      </c>
      <c r="CP7" s="203">
        <f t="shared" si="2"/>
        <v>0</v>
      </c>
      <c r="CQ7" s="203">
        <f t="shared" si="2"/>
        <v>0</v>
      </c>
      <c r="CR7" s="203">
        <f t="shared" si="2"/>
        <v>0</v>
      </c>
      <c r="CS7" s="203">
        <f t="shared" si="3"/>
        <v>0</v>
      </c>
      <c r="CT7" s="203">
        <f t="shared" si="3"/>
        <v>0</v>
      </c>
      <c r="CU7" s="203">
        <f t="shared" si="3"/>
        <v>0</v>
      </c>
      <c r="CV7" s="203">
        <f t="shared" si="3"/>
        <v>0</v>
      </c>
      <c r="CW7" s="203">
        <f t="shared" si="3"/>
        <v>0</v>
      </c>
      <c r="CX7" s="203">
        <f t="shared" si="3"/>
        <v>0</v>
      </c>
      <c r="CY7" s="203">
        <f t="shared" si="3"/>
        <v>0</v>
      </c>
      <c r="CZ7" s="203">
        <f t="shared" si="3"/>
        <v>0</v>
      </c>
      <c r="DA7" s="203">
        <f t="shared" si="3"/>
        <v>0</v>
      </c>
      <c r="DB7" s="203"/>
    </row>
    <row r="8" spans="1:106">
      <c r="A8" s="200" t="str">
        <f>Income!A77</f>
        <v>Wild foods consumed and sold</v>
      </c>
      <c r="B8" s="202">
        <f>Income!B77</f>
        <v>0</v>
      </c>
      <c r="C8" s="202">
        <f>Income!C77</f>
        <v>0</v>
      </c>
      <c r="D8" s="202">
        <f>Income!D77</f>
        <v>0</v>
      </c>
      <c r="E8" s="202">
        <f>Income!E77</f>
        <v>0</v>
      </c>
      <c r="F8" s="203">
        <f t="shared" si="4"/>
        <v>0</v>
      </c>
      <c r="G8" s="203">
        <f t="shared" si="4"/>
        <v>0</v>
      </c>
      <c r="H8" s="203">
        <f t="shared" si="4"/>
        <v>0</v>
      </c>
      <c r="I8" s="203">
        <f t="shared" si="4"/>
        <v>0</v>
      </c>
      <c r="J8" s="203">
        <f t="shared" si="4"/>
        <v>0</v>
      </c>
      <c r="K8" s="203">
        <f t="shared" si="4"/>
        <v>0</v>
      </c>
      <c r="L8" s="203">
        <f t="shared" si="4"/>
        <v>0</v>
      </c>
      <c r="M8" s="203">
        <f t="shared" si="4"/>
        <v>0</v>
      </c>
      <c r="N8" s="203">
        <f t="shared" si="4"/>
        <v>0</v>
      </c>
      <c r="O8" s="203">
        <f t="shared" si="4"/>
        <v>0</v>
      </c>
      <c r="P8" s="203">
        <f t="shared" si="4"/>
        <v>0</v>
      </c>
      <c r="Q8" s="203">
        <f t="shared" si="4"/>
        <v>0</v>
      </c>
      <c r="R8" s="203">
        <f t="shared" si="4"/>
        <v>0</v>
      </c>
      <c r="S8" s="203">
        <f t="shared" si="4"/>
        <v>0</v>
      </c>
      <c r="T8" s="203">
        <f t="shared" si="4"/>
        <v>0</v>
      </c>
      <c r="U8" s="203">
        <f t="shared" si="4"/>
        <v>0</v>
      </c>
      <c r="V8" s="203">
        <f t="shared" ref="V8:AK18" si="6">IF(V$2&lt;=($B$2+$C$2+$D$2),IF(V$2&lt;=($B$2+$C$2),IF(V$2&lt;=$B$2,$B8,$C8),$D8),$E8)</f>
        <v>0</v>
      </c>
      <c r="W8" s="203">
        <f t="shared" si="6"/>
        <v>0</v>
      </c>
      <c r="X8" s="203">
        <f t="shared" si="6"/>
        <v>0</v>
      </c>
      <c r="Y8" s="203">
        <f t="shared" si="6"/>
        <v>0</v>
      </c>
      <c r="Z8" s="203">
        <f t="shared" si="6"/>
        <v>0</v>
      </c>
      <c r="AA8" s="203">
        <f t="shared" si="6"/>
        <v>0</v>
      </c>
      <c r="AB8" s="203">
        <f t="shared" si="6"/>
        <v>0</v>
      </c>
      <c r="AC8" s="203">
        <f t="shared" si="6"/>
        <v>0</v>
      </c>
      <c r="AD8" s="203">
        <f t="shared" si="6"/>
        <v>0</v>
      </c>
      <c r="AE8" s="203">
        <f t="shared" si="6"/>
        <v>0</v>
      </c>
      <c r="AF8" s="203">
        <f t="shared" si="6"/>
        <v>0</v>
      </c>
      <c r="AG8" s="203">
        <f t="shared" si="6"/>
        <v>0</v>
      </c>
      <c r="AH8" s="203">
        <f t="shared" si="6"/>
        <v>0</v>
      </c>
      <c r="AI8" s="203">
        <f t="shared" si="6"/>
        <v>0</v>
      </c>
      <c r="AJ8" s="203">
        <f t="shared" si="6"/>
        <v>0</v>
      </c>
      <c r="AK8" s="203">
        <f t="shared" si="6"/>
        <v>0</v>
      </c>
      <c r="AL8" s="203">
        <f t="shared" ref="AL8:BA18" si="7">IF(AL$2&lt;=($B$2+$C$2+$D$2),IF(AL$2&lt;=($B$2+$C$2),IF(AL$2&lt;=$B$2,$B8,$C8),$D8),$E8)</f>
        <v>0</v>
      </c>
      <c r="AM8" s="203">
        <f t="shared" si="7"/>
        <v>0</v>
      </c>
      <c r="AN8" s="203">
        <f t="shared" si="7"/>
        <v>0</v>
      </c>
      <c r="AO8" s="203">
        <f t="shared" si="7"/>
        <v>0</v>
      </c>
      <c r="AP8" s="203">
        <f t="shared" si="7"/>
        <v>0</v>
      </c>
      <c r="AQ8" s="203">
        <f t="shared" si="7"/>
        <v>0</v>
      </c>
      <c r="AR8" s="203">
        <f t="shared" si="7"/>
        <v>0</v>
      </c>
      <c r="AS8" s="203">
        <f t="shared" si="7"/>
        <v>0</v>
      </c>
      <c r="AT8" s="203">
        <f t="shared" si="7"/>
        <v>0</v>
      </c>
      <c r="AU8" s="203">
        <f t="shared" si="7"/>
        <v>0</v>
      </c>
      <c r="AV8" s="203">
        <f t="shared" si="7"/>
        <v>0</v>
      </c>
      <c r="AW8" s="203">
        <f t="shared" si="7"/>
        <v>0</v>
      </c>
      <c r="AX8" s="203">
        <f t="shared" si="7"/>
        <v>0</v>
      </c>
      <c r="AY8" s="203">
        <f t="shared" si="7"/>
        <v>0</v>
      </c>
      <c r="AZ8" s="203">
        <f t="shared" si="7"/>
        <v>0</v>
      </c>
      <c r="BA8" s="203">
        <f t="shared" si="7"/>
        <v>0</v>
      </c>
      <c r="BB8" s="203">
        <f t="shared" si="5"/>
        <v>0</v>
      </c>
      <c r="BC8" s="203">
        <f t="shared" si="5"/>
        <v>0</v>
      </c>
      <c r="BD8" s="203">
        <f t="shared" si="5"/>
        <v>0</v>
      </c>
      <c r="BE8" s="203">
        <f t="shared" si="5"/>
        <v>0</v>
      </c>
      <c r="BF8" s="203">
        <f t="shared" si="5"/>
        <v>0</v>
      </c>
      <c r="BG8" s="203">
        <f t="shared" si="5"/>
        <v>0</v>
      </c>
      <c r="BH8" s="203">
        <f t="shared" si="5"/>
        <v>0</v>
      </c>
      <c r="BI8" s="203">
        <f t="shared" si="5"/>
        <v>0</v>
      </c>
      <c r="BJ8" s="203">
        <f t="shared" si="5"/>
        <v>0</v>
      </c>
      <c r="BK8" s="203">
        <f t="shared" si="1"/>
        <v>0</v>
      </c>
      <c r="BL8" s="203">
        <f t="shared" si="1"/>
        <v>0</v>
      </c>
      <c r="BM8" s="203">
        <f t="shared" si="1"/>
        <v>0</v>
      </c>
      <c r="BN8" s="203">
        <f t="shared" si="1"/>
        <v>0</v>
      </c>
      <c r="BO8" s="203">
        <f t="shared" si="1"/>
        <v>0</v>
      </c>
      <c r="BP8" s="203">
        <f t="shared" si="1"/>
        <v>0</v>
      </c>
      <c r="BQ8" s="203">
        <f t="shared" si="1"/>
        <v>0</v>
      </c>
      <c r="BR8" s="203">
        <f t="shared" si="1"/>
        <v>0</v>
      </c>
      <c r="BS8" s="203">
        <f t="shared" si="1"/>
        <v>0</v>
      </c>
      <c r="BT8" s="203">
        <f t="shared" si="1"/>
        <v>0</v>
      </c>
      <c r="BU8" s="203">
        <f t="shared" si="1"/>
        <v>0</v>
      </c>
      <c r="BV8" s="203">
        <f t="shared" si="1"/>
        <v>0</v>
      </c>
      <c r="BW8" s="203">
        <f t="shared" si="1"/>
        <v>0</v>
      </c>
      <c r="BX8" s="203">
        <f t="shared" si="1"/>
        <v>0</v>
      </c>
      <c r="BY8" s="203">
        <f t="shared" si="1"/>
        <v>0</v>
      </c>
      <c r="BZ8" s="203">
        <f t="shared" si="1"/>
        <v>0</v>
      </c>
      <c r="CA8" s="203">
        <f t="shared" si="2"/>
        <v>0</v>
      </c>
      <c r="CB8" s="203">
        <f t="shared" si="2"/>
        <v>0</v>
      </c>
      <c r="CC8" s="203">
        <f t="shared" si="2"/>
        <v>0</v>
      </c>
      <c r="CD8" s="203">
        <f t="shared" si="2"/>
        <v>0</v>
      </c>
      <c r="CE8" s="203">
        <f t="shared" si="2"/>
        <v>0</v>
      </c>
      <c r="CF8" s="203">
        <f t="shared" si="2"/>
        <v>0</v>
      </c>
      <c r="CG8" s="203">
        <f t="shared" si="2"/>
        <v>0</v>
      </c>
      <c r="CH8" s="203">
        <f t="shared" si="2"/>
        <v>0</v>
      </c>
      <c r="CI8" s="203">
        <f t="shared" si="2"/>
        <v>0</v>
      </c>
      <c r="CJ8" s="203">
        <f t="shared" si="2"/>
        <v>0</v>
      </c>
      <c r="CK8" s="203">
        <f t="shared" si="2"/>
        <v>0</v>
      </c>
      <c r="CL8" s="203">
        <f t="shared" si="2"/>
        <v>0</v>
      </c>
      <c r="CM8" s="203">
        <f t="shared" si="2"/>
        <v>0</v>
      </c>
      <c r="CN8" s="203">
        <f t="shared" si="2"/>
        <v>0</v>
      </c>
      <c r="CO8" s="203">
        <f t="shared" si="2"/>
        <v>0</v>
      </c>
      <c r="CP8" s="203">
        <f t="shared" si="2"/>
        <v>0</v>
      </c>
      <c r="CQ8" s="203">
        <f t="shared" si="2"/>
        <v>0</v>
      </c>
      <c r="CR8" s="203">
        <f t="shared" si="2"/>
        <v>0</v>
      </c>
      <c r="CS8" s="203">
        <f t="shared" si="3"/>
        <v>0</v>
      </c>
      <c r="CT8" s="203">
        <f t="shared" si="3"/>
        <v>0</v>
      </c>
      <c r="CU8" s="203">
        <f t="shared" si="3"/>
        <v>0</v>
      </c>
      <c r="CV8" s="203">
        <f t="shared" si="3"/>
        <v>0</v>
      </c>
      <c r="CW8" s="203">
        <f t="shared" si="3"/>
        <v>0</v>
      </c>
      <c r="CX8" s="203">
        <f t="shared" si="3"/>
        <v>0</v>
      </c>
      <c r="CY8" s="203">
        <f t="shared" si="3"/>
        <v>0</v>
      </c>
      <c r="CZ8" s="203">
        <f t="shared" si="3"/>
        <v>0</v>
      </c>
      <c r="DA8" s="203">
        <f t="shared" si="3"/>
        <v>0</v>
      </c>
      <c r="DB8" s="203"/>
    </row>
    <row r="9" spans="1:106">
      <c r="A9" s="200" t="str">
        <f>Income!A78</f>
        <v>Labour - casual</v>
      </c>
      <c r="B9" s="202">
        <f>Income!B78</f>
        <v>6044.2269142499463</v>
      </c>
      <c r="C9" s="202">
        <f>Income!C78</f>
        <v>14145.295226184951</v>
      </c>
      <c r="D9" s="202">
        <f>Income!D78</f>
        <v>20839.051002861754</v>
      </c>
      <c r="E9" s="202">
        <f>Income!E78</f>
        <v>29770.072861231078</v>
      </c>
      <c r="F9" s="203">
        <f t="shared" si="4"/>
        <v>6044.2269142499463</v>
      </c>
      <c r="G9" s="203">
        <f t="shared" si="4"/>
        <v>6044.2269142499463</v>
      </c>
      <c r="H9" s="203">
        <f t="shared" si="4"/>
        <v>6044.2269142499463</v>
      </c>
      <c r="I9" s="203">
        <f t="shared" si="4"/>
        <v>6044.2269142499463</v>
      </c>
      <c r="J9" s="203">
        <f t="shared" si="4"/>
        <v>6044.2269142499463</v>
      </c>
      <c r="K9" s="203">
        <f t="shared" si="4"/>
        <v>6044.2269142499463</v>
      </c>
      <c r="L9" s="203">
        <f t="shared" si="4"/>
        <v>6044.2269142499463</v>
      </c>
      <c r="M9" s="203">
        <f t="shared" si="4"/>
        <v>6044.2269142499463</v>
      </c>
      <c r="N9" s="203">
        <f t="shared" si="4"/>
        <v>6044.2269142499463</v>
      </c>
      <c r="O9" s="203">
        <f t="shared" si="4"/>
        <v>6044.2269142499463</v>
      </c>
      <c r="P9" s="203">
        <f t="shared" si="4"/>
        <v>6044.2269142499463</v>
      </c>
      <c r="Q9" s="203">
        <f t="shared" si="4"/>
        <v>6044.2269142499463</v>
      </c>
      <c r="R9" s="203">
        <f t="shared" si="4"/>
        <v>6044.2269142499463</v>
      </c>
      <c r="S9" s="203">
        <f t="shared" si="4"/>
        <v>6044.2269142499463</v>
      </c>
      <c r="T9" s="203">
        <f t="shared" si="4"/>
        <v>6044.2269142499463</v>
      </c>
      <c r="U9" s="203">
        <f t="shared" si="4"/>
        <v>6044.2269142499463</v>
      </c>
      <c r="V9" s="203">
        <f t="shared" si="6"/>
        <v>6044.2269142499463</v>
      </c>
      <c r="W9" s="203">
        <f t="shared" si="6"/>
        <v>6044.2269142499463</v>
      </c>
      <c r="X9" s="203">
        <f t="shared" si="6"/>
        <v>6044.2269142499463</v>
      </c>
      <c r="Y9" s="203">
        <f t="shared" si="6"/>
        <v>6044.2269142499463</v>
      </c>
      <c r="Z9" s="203">
        <f t="shared" si="6"/>
        <v>14145.295226184951</v>
      </c>
      <c r="AA9" s="203">
        <f t="shared" si="6"/>
        <v>14145.295226184951</v>
      </c>
      <c r="AB9" s="203">
        <f t="shared" si="6"/>
        <v>14145.295226184951</v>
      </c>
      <c r="AC9" s="203">
        <f t="shared" si="6"/>
        <v>14145.295226184951</v>
      </c>
      <c r="AD9" s="203">
        <f t="shared" si="6"/>
        <v>14145.295226184951</v>
      </c>
      <c r="AE9" s="203">
        <f t="shared" si="6"/>
        <v>14145.295226184951</v>
      </c>
      <c r="AF9" s="203">
        <f t="shared" si="6"/>
        <v>14145.295226184951</v>
      </c>
      <c r="AG9" s="203">
        <f t="shared" si="6"/>
        <v>14145.295226184951</v>
      </c>
      <c r="AH9" s="203">
        <f t="shared" si="6"/>
        <v>14145.295226184951</v>
      </c>
      <c r="AI9" s="203">
        <f t="shared" si="6"/>
        <v>14145.295226184951</v>
      </c>
      <c r="AJ9" s="203">
        <f t="shared" si="6"/>
        <v>14145.295226184951</v>
      </c>
      <c r="AK9" s="203">
        <f t="shared" si="6"/>
        <v>14145.295226184951</v>
      </c>
      <c r="AL9" s="203">
        <f t="shared" si="7"/>
        <v>14145.295226184951</v>
      </c>
      <c r="AM9" s="203">
        <f t="shared" si="7"/>
        <v>14145.295226184951</v>
      </c>
      <c r="AN9" s="203">
        <f t="shared" si="7"/>
        <v>14145.295226184951</v>
      </c>
      <c r="AO9" s="203">
        <f t="shared" si="7"/>
        <v>14145.295226184951</v>
      </c>
      <c r="AP9" s="203">
        <f t="shared" si="7"/>
        <v>14145.295226184951</v>
      </c>
      <c r="AQ9" s="203">
        <f t="shared" si="7"/>
        <v>14145.295226184951</v>
      </c>
      <c r="AR9" s="203">
        <f t="shared" si="7"/>
        <v>14145.295226184951</v>
      </c>
      <c r="AS9" s="203">
        <f t="shared" si="7"/>
        <v>14145.295226184951</v>
      </c>
      <c r="AT9" s="203">
        <f t="shared" si="7"/>
        <v>20839.051002861754</v>
      </c>
      <c r="AU9" s="203">
        <f t="shared" si="7"/>
        <v>20839.051002861754</v>
      </c>
      <c r="AV9" s="203">
        <f t="shared" si="7"/>
        <v>20839.051002861754</v>
      </c>
      <c r="AW9" s="203">
        <f t="shared" si="7"/>
        <v>20839.051002861754</v>
      </c>
      <c r="AX9" s="203">
        <f t="shared" si="1"/>
        <v>20839.051002861754</v>
      </c>
      <c r="AY9" s="203">
        <f t="shared" si="1"/>
        <v>20839.051002861754</v>
      </c>
      <c r="AZ9" s="203">
        <f t="shared" si="1"/>
        <v>20839.051002861754</v>
      </c>
      <c r="BA9" s="203">
        <f t="shared" si="1"/>
        <v>20839.051002861754</v>
      </c>
      <c r="BB9" s="203">
        <f t="shared" si="1"/>
        <v>20839.051002861754</v>
      </c>
      <c r="BC9" s="203">
        <f t="shared" si="1"/>
        <v>20839.051002861754</v>
      </c>
      <c r="BD9" s="203">
        <f t="shared" si="1"/>
        <v>20839.051002861754</v>
      </c>
      <c r="BE9" s="203">
        <f t="shared" si="1"/>
        <v>20839.051002861754</v>
      </c>
      <c r="BF9" s="203">
        <f t="shared" si="1"/>
        <v>20839.051002861754</v>
      </c>
      <c r="BG9" s="203">
        <f t="shared" si="1"/>
        <v>20839.051002861754</v>
      </c>
      <c r="BH9" s="203">
        <f t="shared" si="1"/>
        <v>20839.051002861754</v>
      </c>
      <c r="BI9" s="203">
        <f t="shared" si="1"/>
        <v>20839.051002861754</v>
      </c>
      <c r="BJ9" s="203">
        <f t="shared" si="1"/>
        <v>20839.051002861754</v>
      </c>
      <c r="BK9" s="203">
        <f t="shared" si="1"/>
        <v>20839.051002861754</v>
      </c>
      <c r="BL9" s="203">
        <f t="shared" si="1"/>
        <v>20839.051002861754</v>
      </c>
      <c r="BM9" s="203">
        <f t="shared" si="1"/>
        <v>20839.051002861754</v>
      </c>
      <c r="BN9" s="203">
        <f t="shared" si="1"/>
        <v>29770.072861231078</v>
      </c>
      <c r="BO9" s="203">
        <f t="shared" si="1"/>
        <v>29770.072861231078</v>
      </c>
      <c r="BP9" s="203">
        <f t="shared" si="1"/>
        <v>29770.072861231078</v>
      </c>
      <c r="BQ9" s="203">
        <f t="shared" si="1"/>
        <v>29770.072861231078</v>
      </c>
      <c r="BR9" s="203">
        <f t="shared" si="1"/>
        <v>29770.072861231078</v>
      </c>
      <c r="BS9" s="203">
        <f t="shared" si="1"/>
        <v>29770.072861231078</v>
      </c>
      <c r="BT9" s="203">
        <f t="shared" si="1"/>
        <v>29770.072861231078</v>
      </c>
      <c r="BU9" s="203">
        <f t="shared" si="1"/>
        <v>29770.072861231078</v>
      </c>
      <c r="BV9" s="203">
        <f t="shared" si="1"/>
        <v>29770.072861231078</v>
      </c>
      <c r="BW9" s="203">
        <f t="shared" si="1"/>
        <v>29770.072861231078</v>
      </c>
      <c r="BX9" s="203">
        <f t="shared" si="1"/>
        <v>29770.072861231078</v>
      </c>
      <c r="BY9" s="203">
        <f t="shared" si="1"/>
        <v>29770.072861231078</v>
      </c>
      <c r="BZ9" s="203">
        <f t="shared" si="1"/>
        <v>29770.072861231078</v>
      </c>
      <c r="CA9" s="203">
        <f t="shared" si="2"/>
        <v>29770.072861231078</v>
      </c>
      <c r="CB9" s="203">
        <f t="shared" si="2"/>
        <v>29770.072861231078</v>
      </c>
      <c r="CC9" s="203">
        <f t="shared" si="2"/>
        <v>29770.072861231078</v>
      </c>
      <c r="CD9" s="203">
        <f t="shared" si="2"/>
        <v>29770.072861231078</v>
      </c>
      <c r="CE9" s="203">
        <f t="shared" si="2"/>
        <v>29770.072861231078</v>
      </c>
      <c r="CF9" s="203">
        <f t="shared" si="2"/>
        <v>29770.072861231078</v>
      </c>
      <c r="CG9" s="203">
        <f t="shared" si="2"/>
        <v>29770.072861231078</v>
      </c>
      <c r="CH9" s="203">
        <f t="shared" si="2"/>
        <v>29770.072861231078</v>
      </c>
      <c r="CI9" s="203">
        <f t="shared" si="2"/>
        <v>29770.072861231078</v>
      </c>
      <c r="CJ9" s="203">
        <f t="shared" si="2"/>
        <v>29770.072861231078</v>
      </c>
      <c r="CK9" s="203">
        <f t="shared" si="2"/>
        <v>29770.072861231078</v>
      </c>
      <c r="CL9" s="203">
        <f t="shared" si="2"/>
        <v>29770.072861231078</v>
      </c>
      <c r="CM9" s="203">
        <f t="shared" si="2"/>
        <v>29770.072861231078</v>
      </c>
      <c r="CN9" s="203">
        <f t="shared" si="2"/>
        <v>29770.072861231078</v>
      </c>
      <c r="CO9" s="203">
        <f t="shared" si="2"/>
        <v>29770.072861231078</v>
      </c>
      <c r="CP9" s="203">
        <f t="shared" si="2"/>
        <v>29770.072861231078</v>
      </c>
      <c r="CQ9" s="203">
        <f t="shared" si="2"/>
        <v>29770.072861231078</v>
      </c>
      <c r="CR9" s="203">
        <f t="shared" si="2"/>
        <v>29770.072861231078</v>
      </c>
      <c r="CS9" s="203">
        <f t="shared" si="3"/>
        <v>29770.072861231078</v>
      </c>
      <c r="CT9" s="203">
        <f t="shared" si="3"/>
        <v>29770.072861231078</v>
      </c>
      <c r="CU9" s="203">
        <f t="shared" si="3"/>
        <v>29770.072861231078</v>
      </c>
      <c r="CV9" s="203">
        <f t="shared" si="3"/>
        <v>29770.072861231078</v>
      </c>
      <c r="CW9" s="203">
        <f t="shared" si="3"/>
        <v>29770.072861231078</v>
      </c>
      <c r="CX9" s="203">
        <f t="shared" si="3"/>
        <v>29770.072861231078</v>
      </c>
      <c r="CY9" s="203">
        <f t="shared" si="3"/>
        <v>29770.072861231078</v>
      </c>
      <c r="CZ9" s="203">
        <f t="shared" si="3"/>
        <v>29770.072861231078</v>
      </c>
      <c r="DA9" s="203">
        <f t="shared" si="3"/>
        <v>29770.072861231078</v>
      </c>
      <c r="DB9" s="203"/>
    </row>
    <row r="10" spans="1:106">
      <c r="A10" s="200" t="str">
        <f>Income!A79</f>
        <v>Labour - formal emp</v>
      </c>
      <c r="B10" s="202">
        <f>Income!B79</f>
        <v>0</v>
      </c>
      <c r="C10" s="202">
        <f>Income!C79</f>
        <v>0</v>
      </c>
      <c r="D10" s="202">
        <f>Income!D79</f>
        <v>13531.851300559581</v>
      </c>
      <c r="E10" s="202">
        <f>Income!E79</f>
        <v>34731.751671436257</v>
      </c>
      <c r="F10" s="203">
        <f t="shared" si="4"/>
        <v>0</v>
      </c>
      <c r="G10" s="203">
        <f t="shared" si="4"/>
        <v>0</v>
      </c>
      <c r="H10" s="203">
        <f t="shared" si="4"/>
        <v>0</v>
      </c>
      <c r="I10" s="203">
        <f t="shared" si="4"/>
        <v>0</v>
      </c>
      <c r="J10" s="203">
        <f t="shared" si="4"/>
        <v>0</v>
      </c>
      <c r="K10" s="203">
        <f t="shared" si="4"/>
        <v>0</v>
      </c>
      <c r="L10" s="203">
        <f t="shared" si="4"/>
        <v>0</v>
      </c>
      <c r="M10" s="203">
        <f t="shared" si="4"/>
        <v>0</v>
      </c>
      <c r="N10" s="203">
        <f t="shared" si="4"/>
        <v>0</v>
      </c>
      <c r="O10" s="203">
        <f t="shared" si="4"/>
        <v>0</v>
      </c>
      <c r="P10" s="203">
        <f t="shared" si="4"/>
        <v>0</v>
      </c>
      <c r="Q10" s="203">
        <f t="shared" si="4"/>
        <v>0</v>
      </c>
      <c r="R10" s="203">
        <f t="shared" si="4"/>
        <v>0</v>
      </c>
      <c r="S10" s="203">
        <f t="shared" si="4"/>
        <v>0</v>
      </c>
      <c r="T10" s="203">
        <f t="shared" si="4"/>
        <v>0</v>
      </c>
      <c r="U10" s="203">
        <f t="shared" si="4"/>
        <v>0</v>
      </c>
      <c r="V10" s="203">
        <f t="shared" si="6"/>
        <v>0</v>
      </c>
      <c r="W10" s="203">
        <f t="shared" si="6"/>
        <v>0</v>
      </c>
      <c r="X10" s="203">
        <f t="shared" si="6"/>
        <v>0</v>
      </c>
      <c r="Y10" s="203">
        <f t="shared" si="6"/>
        <v>0</v>
      </c>
      <c r="Z10" s="203">
        <f t="shared" si="6"/>
        <v>0</v>
      </c>
      <c r="AA10" s="203">
        <f t="shared" si="6"/>
        <v>0</v>
      </c>
      <c r="AB10" s="203">
        <f t="shared" si="6"/>
        <v>0</v>
      </c>
      <c r="AC10" s="203">
        <f t="shared" si="6"/>
        <v>0</v>
      </c>
      <c r="AD10" s="203">
        <f t="shared" si="6"/>
        <v>0</v>
      </c>
      <c r="AE10" s="203">
        <f t="shared" si="6"/>
        <v>0</v>
      </c>
      <c r="AF10" s="203">
        <f t="shared" si="6"/>
        <v>0</v>
      </c>
      <c r="AG10" s="203">
        <f t="shared" si="6"/>
        <v>0</v>
      </c>
      <c r="AH10" s="203">
        <f t="shared" si="6"/>
        <v>0</v>
      </c>
      <c r="AI10" s="203">
        <f t="shared" si="6"/>
        <v>0</v>
      </c>
      <c r="AJ10" s="203">
        <f t="shared" si="6"/>
        <v>0</v>
      </c>
      <c r="AK10" s="203">
        <f t="shared" si="6"/>
        <v>0</v>
      </c>
      <c r="AL10" s="203">
        <f t="shared" si="7"/>
        <v>0</v>
      </c>
      <c r="AM10" s="203">
        <f t="shared" si="7"/>
        <v>0</v>
      </c>
      <c r="AN10" s="203">
        <f t="shared" si="7"/>
        <v>0</v>
      </c>
      <c r="AO10" s="203">
        <f t="shared" si="7"/>
        <v>0</v>
      </c>
      <c r="AP10" s="203">
        <f t="shared" si="7"/>
        <v>0</v>
      </c>
      <c r="AQ10" s="203">
        <f t="shared" si="7"/>
        <v>0</v>
      </c>
      <c r="AR10" s="203">
        <f t="shared" si="7"/>
        <v>0</v>
      </c>
      <c r="AS10" s="203">
        <f t="shared" si="7"/>
        <v>0</v>
      </c>
      <c r="AT10" s="203">
        <f t="shared" si="7"/>
        <v>13531.851300559581</v>
      </c>
      <c r="AU10" s="203">
        <f t="shared" si="7"/>
        <v>13531.851300559581</v>
      </c>
      <c r="AV10" s="203">
        <f t="shared" si="7"/>
        <v>13531.851300559581</v>
      </c>
      <c r="AW10" s="203">
        <f t="shared" si="7"/>
        <v>13531.851300559581</v>
      </c>
      <c r="AX10" s="203">
        <f t="shared" si="1"/>
        <v>13531.851300559581</v>
      </c>
      <c r="AY10" s="203">
        <f t="shared" si="1"/>
        <v>13531.851300559581</v>
      </c>
      <c r="AZ10" s="203">
        <f t="shared" si="1"/>
        <v>13531.851300559581</v>
      </c>
      <c r="BA10" s="203">
        <f t="shared" si="1"/>
        <v>13531.851300559581</v>
      </c>
      <c r="BB10" s="203">
        <f t="shared" si="1"/>
        <v>13531.851300559581</v>
      </c>
      <c r="BC10" s="203">
        <f t="shared" si="1"/>
        <v>13531.851300559581</v>
      </c>
      <c r="BD10" s="203">
        <f t="shared" si="1"/>
        <v>13531.851300559581</v>
      </c>
      <c r="BE10" s="203">
        <f t="shared" si="1"/>
        <v>13531.851300559581</v>
      </c>
      <c r="BF10" s="203">
        <f t="shared" si="1"/>
        <v>13531.851300559581</v>
      </c>
      <c r="BG10" s="203">
        <f t="shared" si="1"/>
        <v>13531.851300559581</v>
      </c>
      <c r="BH10" s="203">
        <f t="shared" si="1"/>
        <v>13531.851300559581</v>
      </c>
      <c r="BI10" s="203">
        <f t="shared" si="1"/>
        <v>13531.851300559581</v>
      </c>
      <c r="BJ10" s="203">
        <f t="shared" si="1"/>
        <v>13531.851300559581</v>
      </c>
      <c r="BK10" s="203">
        <f t="shared" si="1"/>
        <v>13531.851300559581</v>
      </c>
      <c r="BL10" s="203">
        <f t="shared" si="1"/>
        <v>13531.851300559581</v>
      </c>
      <c r="BM10" s="203">
        <f t="shared" si="1"/>
        <v>13531.851300559581</v>
      </c>
      <c r="BN10" s="203">
        <f t="shared" si="1"/>
        <v>34731.751671436257</v>
      </c>
      <c r="BO10" s="203">
        <f t="shared" si="1"/>
        <v>34731.751671436257</v>
      </c>
      <c r="BP10" s="203">
        <f t="shared" si="1"/>
        <v>34731.751671436257</v>
      </c>
      <c r="BQ10" s="203">
        <f t="shared" si="1"/>
        <v>34731.751671436257</v>
      </c>
      <c r="BR10" s="203">
        <f t="shared" ref="AX10:BZ18" si="8">IF(BR$2&lt;=($B$2+$C$2+$D$2),IF(BR$2&lt;=($B$2+$C$2),IF(BR$2&lt;=$B$2,$B10,$C10),$D10),$E10)</f>
        <v>34731.751671436257</v>
      </c>
      <c r="BS10" s="203">
        <f t="shared" si="8"/>
        <v>34731.751671436257</v>
      </c>
      <c r="BT10" s="203">
        <f t="shared" si="8"/>
        <v>34731.751671436257</v>
      </c>
      <c r="BU10" s="203">
        <f t="shared" si="8"/>
        <v>34731.751671436257</v>
      </c>
      <c r="BV10" s="203">
        <f t="shared" si="8"/>
        <v>34731.751671436257</v>
      </c>
      <c r="BW10" s="203">
        <f t="shared" si="8"/>
        <v>34731.751671436257</v>
      </c>
      <c r="BX10" s="203">
        <f t="shared" si="8"/>
        <v>34731.751671436257</v>
      </c>
      <c r="BY10" s="203">
        <f t="shared" si="8"/>
        <v>34731.751671436257</v>
      </c>
      <c r="BZ10" s="203">
        <f t="shared" si="8"/>
        <v>34731.751671436257</v>
      </c>
      <c r="CA10" s="203">
        <f t="shared" si="2"/>
        <v>34731.751671436257</v>
      </c>
      <c r="CB10" s="203">
        <f t="shared" si="2"/>
        <v>34731.751671436257</v>
      </c>
      <c r="CC10" s="203">
        <f t="shared" si="2"/>
        <v>34731.751671436257</v>
      </c>
      <c r="CD10" s="203">
        <f t="shared" si="2"/>
        <v>34731.751671436257</v>
      </c>
      <c r="CE10" s="203">
        <f t="shared" si="2"/>
        <v>34731.751671436257</v>
      </c>
      <c r="CF10" s="203">
        <f t="shared" si="2"/>
        <v>34731.751671436257</v>
      </c>
      <c r="CG10" s="203">
        <f t="shared" si="2"/>
        <v>34731.751671436257</v>
      </c>
      <c r="CH10" s="203">
        <f t="shared" si="2"/>
        <v>34731.751671436257</v>
      </c>
      <c r="CI10" s="203">
        <f t="shared" si="2"/>
        <v>34731.751671436257</v>
      </c>
      <c r="CJ10" s="203">
        <f t="shared" si="2"/>
        <v>34731.751671436257</v>
      </c>
      <c r="CK10" s="203">
        <f t="shared" si="2"/>
        <v>34731.751671436257</v>
      </c>
      <c r="CL10" s="203">
        <f t="shared" si="2"/>
        <v>34731.751671436257</v>
      </c>
      <c r="CM10" s="203">
        <f t="shared" si="2"/>
        <v>34731.751671436257</v>
      </c>
      <c r="CN10" s="203">
        <f t="shared" si="2"/>
        <v>34731.751671436257</v>
      </c>
      <c r="CO10" s="203">
        <f t="shared" si="2"/>
        <v>34731.751671436257</v>
      </c>
      <c r="CP10" s="203">
        <f t="shared" si="2"/>
        <v>34731.751671436257</v>
      </c>
      <c r="CQ10" s="203">
        <f t="shared" si="2"/>
        <v>34731.751671436257</v>
      </c>
      <c r="CR10" s="203">
        <f t="shared" si="2"/>
        <v>34731.751671436257</v>
      </c>
      <c r="CS10" s="203">
        <f t="shared" si="3"/>
        <v>34731.751671436257</v>
      </c>
      <c r="CT10" s="203">
        <f t="shared" si="3"/>
        <v>34731.751671436257</v>
      </c>
      <c r="CU10" s="203">
        <f t="shared" si="3"/>
        <v>34731.751671436257</v>
      </c>
      <c r="CV10" s="203">
        <f t="shared" si="3"/>
        <v>34731.751671436257</v>
      </c>
      <c r="CW10" s="203">
        <f t="shared" si="3"/>
        <v>34731.751671436257</v>
      </c>
      <c r="CX10" s="203">
        <f t="shared" si="3"/>
        <v>34731.751671436257</v>
      </c>
      <c r="CY10" s="203">
        <f t="shared" si="3"/>
        <v>34731.751671436257</v>
      </c>
      <c r="CZ10" s="203">
        <f t="shared" si="3"/>
        <v>34731.751671436257</v>
      </c>
      <c r="DA10" s="203">
        <f t="shared" si="3"/>
        <v>34731.751671436257</v>
      </c>
      <c r="DB10" s="203"/>
    </row>
    <row r="11" spans="1:106">
      <c r="A11" s="200" t="str">
        <f>Income!A81</f>
        <v>Self - employment</v>
      </c>
      <c r="B11" s="202">
        <f>Income!B81</f>
        <v>3518.2813381454916</v>
      </c>
      <c r="C11" s="202">
        <f>Income!C81</f>
        <v>8209.3231223394796</v>
      </c>
      <c r="D11" s="202">
        <f>Income!D81</f>
        <v>10554.844014436472</v>
      </c>
      <c r="E11" s="202">
        <f>Income!E81</f>
        <v>14289.634973390919</v>
      </c>
      <c r="F11" s="203">
        <f t="shared" si="4"/>
        <v>3518.2813381454916</v>
      </c>
      <c r="G11" s="203">
        <f t="shared" si="4"/>
        <v>3518.2813381454916</v>
      </c>
      <c r="H11" s="203">
        <f t="shared" si="4"/>
        <v>3518.2813381454916</v>
      </c>
      <c r="I11" s="203">
        <f t="shared" si="4"/>
        <v>3518.2813381454916</v>
      </c>
      <c r="J11" s="203">
        <f t="shared" si="4"/>
        <v>3518.2813381454916</v>
      </c>
      <c r="K11" s="203">
        <f t="shared" si="4"/>
        <v>3518.2813381454916</v>
      </c>
      <c r="L11" s="203">
        <f t="shared" si="4"/>
        <v>3518.2813381454916</v>
      </c>
      <c r="M11" s="203">
        <f t="shared" si="4"/>
        <v>3518.2813381454916</v>
      </c>
      <c r="N11" s="203">
        <f t="shared" si="4"/>
        <v>3518.2813381454916</v>
      </c>
      <c r="O11" s="203">
        <f t="shared" si="4"/>
        <v>3518.2813381454916</v>
      </c>
      <c r="P11" s="203">
        <f t="shared" si="4"/>
        <v>3518.2813381454916</v>
      </c>
      <c r="Q11" s="203">
        <f t="shared" si="4"/>
        <v>3518.2813381454916</v>
      </c>
      <c r="R11" s="203">
        <f t="shared" si="4"/>
        <v>3518.2813381454916</v>
      </c>
      <c r="S11" s="203">
        <f t="shared" si="4"/>
        <v>3518.2813381454916</v>
      </c>
      <c r="T11" s="203">
        <f t="shared" si="4"/>
        <v>3518.2813381454916</v>
      </c>
      <c r="U11" s="203">
        <f t="shared" si="4"/>
        <v>3518.2813381454916</v>
      </c>
      <c r="V11" s="203">
        <f t="shared" si="6"/>
        <v>3518.2813381454916</v>
      </c>
      <c r="W11" s="203">
        <f t="shared" si="6"/>
        <v>3518.2813381454916</v>
      </c>
      <c r="X11" s="203">
        <f t="shared" si="6"/>
        <v>3518.2813381454916</v>
      </c>
      <c r="Y11" s="203">
        <f t="shared" si="6"/>
        <v>3518.2813381454916</v>
      </c>
      <c r="Z11" s="203">
        <f t="shared" si="6"/>
        <v>8209.3231223394796</v>
      </c>
      <c r="AA11" s="203">
        <f t="shared" si="6"/>
        <v>8209.3231223394796</v>
      </c>
      <c r="AB11" s="203">
        <f t="shared" si="6"/>
        <v>8209.3231223394796</v>
      </c>
      <c r="AC11" s="203">
        <f t="shared" si="6"/>
        <v>8209.3231223394796</v>
      </c>
      <c r="AD11" s="203">
        <f t="shared" si="6"/>
        <v>8209.3231223394796</v>
      </c>
      <c r="AE11" s="203">
        <f t="shared" si="6"/>
        <v>8209.3231223394796</v>
      </c>
      <c r="AF11" s="203">
        <f t="shared" si="6"/>
        <v>8209.3231223394796</v>
      </c>
      <c r="AG11" s="203">
        <f t="shared" si="6"/>
        <v>8209.3231223394796</v>
      </c>
      <c r="AH11" s="203">
        <f t="shared" si="6"/>
        <v>8209.3231223394796</v>
      </c>
      <c r="AI11" s="203">
        <f t="shared" si="6"/>
        <v>8209.3231223394796</v>
      </c>
      <c r="AJ11" s="203">
        <f t="shared" si="6"/>
        <v>8209.3231223394796</v>
      </c>
      <c r="AK11" s="203">
        <f t="shared" si="6"/>
        <v>8209.3231223394796</v>
      </c>
      <c r="AL11" s="203">
        <f t="shared" si="7"/>
        <v>8209.3231223394796</v>
      </c>
      <c r="AM11" s="203">
        <f t="shared" si="7"/>
        <v>8209.3231223394796</v>
      </c>
      <c r="AN11" s="203">
        <f t="shared" si="7"/>
        <v>8209.3231223394796</v>
      </c>
      <c r="AO11" s="203">
        <f t="shared" si="7"/>
        <v>8209.3231223394796</v>
      </c>
      <c r="AP11" s="203">
        <f t="shared" si="7"/>
        <v>8209.3231223394796</v>
      </c>
      <c r="AQ11" s="203">
        <f t="shared" si="7"/>
        <v>8209.3231223394796</v>
      </c>
      <c r="AR11" s="203">
        <f t="shared" si="7"/>
        <v>8209.3231223394796</v>
      </c>
      <c r="AS11" s="203">
        <f t="shared" si="7"/>
        <v>8209.3231223394796</v>
      </c>
      <c r="AT11" s="203">
        <f t="shared" si="7"/>
        <v>10554.844014436472</v>
      </c>
      <c r="AU11" s="203">
        <f t="shared" si="7"/>
        <v>10554.844014436472</v>
      </c>
      <c r="AV11" s="203">
        <f t="shared" si="7"/>
        <v>10554.844014436472</v>
      </c>
      <c r="AW11" s="203">
        <f t="shared" si="7"/>
        <v>10554.844014436472</v>
      </c>
      <c r="AX11" s="203">
        <f t="shared" si="8"/>
        <v>10554.844014436472</v>
      </c>
      <c r="AY11" s="203">
        <f t="shared" si="8"/>
        <v>10554.844014436472</v>
      </c>
      <c r="AZ11" s="203">
        <f t="shared" si="8"/>
        <v>10554.844014436472</v>
      </c>
      <c r="BA11" s="203">
        <f t="shared" si="8"/>
        <v>10554.844014436472</v>
      </c>
      <c r="BB11" s="203">
        <f t="shared" si="8"/>
        <v>10554.844014436472</v>
      </c>
      <c r="BC11" s="203">
        <f t="shared" si="8"/>
        <v>10554.844014436472</v>
      </c>
      <c r="BD11" s="203">
        <f t="shared" si="8"/>
        <v>10554.844014436472</v>
      </c>
      <c r="BE11" s="203">
        <f t="shared" si="8"/>
        <v>10554.844014436472</v>
      </c>
      <c r="BF11" s="203">
        <f t="shared" si="8"/>
        <v>10554.844014436472</v>
      </c>
      <c r="BG11" s="203">
        <f t="shared" si="8"/>
        <v>10554.844014436472</v>
      </c>
      <c r="BH11" s="203">
        <f t="shared" si="8"/>
        <v>10554.844014436472</v>
      </c>
      <c r="BI11" s="203">
        <f t="shared" si="8"/>
        <v>10554.844014436472</v>
      </c>
      <c r="BJ11" s="203">
        <f t="shared" si="8"/>
        <v>10554.844014436472</v>
      </c>
      <c r="BK11" s="203">
        <f t="shared" si="8"/>
        <v>10554.844014436472</v>
      </c>
      <c r="BL11" s="203">
        <f t="shared" si="8"/>
        <v>10554.844014436472</v>
      </c>
      <c r="BM11" s="203">
        <f t="shared" si="8"/>
        <v>10554.844014436472</v>
      </c>
      <c r="BN11" s="203">
        <f t="shared" si="8"/>
        <v>14289.634973390919</v>
      </c>
      <c r="BO11" s="203">
        <f t="shared" si="8"/>
        <v>14289.634973390919</v>
      </c>
      <c r="BP11" s="203">
        <f t="shared" si="8"/>
        <v>14289.634973390919</v>
      </c>
      <c r="BQ11" s="203">
        <f t="shared" si="8"/>
        <v>14289.634973390919</v>
      </c>
      <c r="BR11" s="203">
        <f t="shared" si="8"/>
        <v>14289.634973390919</v>
      </c>
      <c r="BS11" s="203">
        <f t="shared" si="8"/>
        <v>14289.634973390919</v>
      </c>
      <c r="BT11" s="203">
        <f t="shared" si="8"/>
        <v>14289.634973390919</v>
      </c>
      <c r="BU11" s="203">
        <f t="shared" si="8"/>
        <v>14289.634973390919</v>
      </c>
      <c r="BV11" s="203">
        <f t="shared" si="8"/>
        <v>14289.634973390919</v>
      </c>
      <c r="BW11" s="203">
        <f t="shared" si="8"/>
        <v>14289.634973390919</v>
      </c>
      <c r="BX11" s="203">
        <f t="shared" si="8"/>
        <v>14289.634973390919</v>
      </c>
      <c r="BY11" s="203">
        <f t="shared" si="8"/>
        <v>14289.634973390919</v>
      </c>
      <c r="BZ11" s="203">
        <f t="shared" si="8"/>
        <v>14289.634973390919</v>
      </c>
      <c r="CA11" s="203">
        <f t="shared" si="2"/>
        <v>14289.634973390919</v>
      </c>
      <c r="CB11" s="203">
        <f t="shared" si="2"/>
        <v>14289.634973390919</v>
      </c>
      <c r="CC11" s="203">
        <f t="shared" si="2"/>
        <v>14289.634973390919</v>
      </c>
      <c r="CD11" s="203">
        <f t="shared" si="2"/>
        <v>14289.634973390919</v>
      </c>
      <c r="CE11" s="203">
        <f t="shared" si="2"/>
        <v>14289.634973390919</v>
      </c>
      <c r="CF11" s="203">
        <f t="shared" si="2"/>
        <v>14289.634973390919</v>
      </c>
      <c r="CG11" s="203">
        <f t="shared" si="2"/>
        <v>14289.634973390919</v>
      </c>
      <c r="CH11" s="203">
        <f t="shared" si="2"/>
        <v>14289.634973390919</v>
      </c>
      <c r="CI11" s="203">
        <f t="shared" si="2"/>
        <v>14289.634973390919</v>
      </c>
      <c r="CJ11" s="203">
        <f t="shared" si="2"/>
        <v>14289.634973390919</v>
      </c>
      <c r="CK11" s="203">
        <f t="shared" si="2"/>
        <v>14289.634973390919</v>
      </c>
      <c r="CL11" s="203">
        <f t="shared" si="2"/>
        <v>14289.634973390919</v>
      </c>
      <c r="CM11" s="203">
        <f t="shared" si="2"/>
        <v>14289.634973390919</v>
      </c>
      <c r="CN11" s="203">
        <f t="shared" si="2"/>
        <v>14289.634973390919</v>
      </c>
      <c r="CO11" s="203">
        <f t="shared" si="2"/>
        <v>14289.634973390919</v>
      </c>
      <c r="CP11" s="203">
        <f t="shared" si="2"/>
        <v>14289.634973390919</v>
      </c>
      <c r="CQ11" s="203">
        <f t="shared" si="2"/>
        <v>14289.634973390919</v>
      </c>
      <c r="CR11" s="203">
        <f t="shared" si="2"/>
        <v>14289.634973390919</v>
      </c>
      <c r="CS11" s="203">
        <f t="shared" si="3"/>
        <v>14289.634973390919</v>
      </c>
      <c r="CT11" s="203">
        <f t="shared" si="3"/>
        <v>14289.634973390919</v>
      </c>
      <c r="CU11" s="203">
        <f t="shared" si="3"/>
        <v>14289.634973390919</v>
      </c>
      <c r="CV11" s="203">
        <f t="shared" si="3"/>
        <v>14289.634973390919</v>
      </c>
      <c r="CW11" s="203">
        <f t="shared" si="3"/>
        <v>14289.634973390919</v>
      </c>
      <c r="CX11" s="203">
        <f t="shared" si="3"/>
        <v>14289.634973390919</v>
      </c>
      <c r="CY11" s="203">
        <f t="shared" si="3"/>
        <v>14289.634973390919</v>
      </c>
      <c r="CZ11" s="203">
        <f t="shared" si="3"/>
        <v>14289.634973390919</v>
      </c>
      <c r="DA11" s="203">
        <f t="shared" si="3"/>
        <v>14289.634973390919</v>
      </c>
      <c r="DB11" s="203"/>
    </row>
    <row r="12" spans="1:106">
      <c r="A12" s="200" t="str">
        <f>Income!A82</f>
        <v>Small business/petty trading</v>
      </c>
      <c r="B12" s="202">
        <f>Income!B82</f>
        <v>0</v>
      </c>
      <c r="C12" s="202">
        <f>Income!C82</f>
        <v>4239.9800741753361</v>
      </c>
      <c r="D12" s="202">
        <f>Income!D82</f>
        <v>7036.5626762909824</v>
      </c>
      <c r="E12" s="202">
        <f>Income!E82</f>
        <v>8931.021858369324</v>
      </c>
      <c r="F12" s="203">
        <f t="shared" si="4"/>
        <v>0</v>
      </c>
      <c r="G12" s="203">
        <f t="shared" si="4"/>
        <v>0</v>
      </c>
      <c r="H12" s="203">
        <f t="shared" si="4"/>
        <v>0</v>
      </c>
      <c r="I12" s="203">
        <f t="shared" si="4"/>
        <v>0</v>
      </c>
      <c r="J12" s="203">
        <f t="shared" si="4"/>
        <v>0</v>
      </c>
      <c r="K12" s="203">
        <f t="shared" si="4"/>
        <v>0</v>
      </c>
      <c r="L12" s="203">
        <f t="shared" si="4"/>
        <v>0</v>
      </c>
      <c r="M12" s="203">
        <f t="shared" si="4"/>
        <v>0</v>
      </c>
      <c r="N12" s="203">
        <f t="shared" si="4"/>
        <v>0</v>
      </c>
      <c r="O12" s="203">
        <f t="shared" si="4"/>
        <v>0</v>
      </c>
      <c r="P12" s="203">
        <f t="shared" si="4"/>
        <v>0</v>
      </c>
      <c r="Q12" s="203">
        <f t="shared" si="4"/>
        <v>0</v>
      </c>
      <c r="R12" s="203">
        <f t="shared" si="4"/>
        <v>0</v>
      </c>
      <c r="S12" s="203">
        <f t="shared" si="4"/>
        <v>0</v>
      </c>
      <c r="T12" s="203">
        <f t="shared" si="4"/>
        <v>0</v>
      </c>
      <c r="U12" s="203">
        <f t="shared" si="4"/>
        <v>0</v>
      </c>
      <c r="V12" s="203">
        <f t="shared" si="6"/>
        <v>0</v>
      </c>
      <c r="W12" s="203">
        <f t="shared" si="6"/>
        <v>0</v>
      </c>
      <c r="X12" s="203">
        <f t="shared" si="6"/>
        <v>0</v>
      </c>
      <c r="Y12" s="203">
        <f t="shared" si="6"/>
        <v>0</v>
      </c>
      <c r="Z12" s="203">
        <f t="shared" si="6"/>
        <v>4239.9800741753361</v>
      </c>
      <c r="AA12" s="203">
        <f t="shared" si="6"/>
        <v>4239.9800741753361</v>
      </c>
      <c r="AB12" s="203">
        <f t="shared" si="6"/>
        <v>4239.9800741753361</v>
      </c>
      <c r="AC12" s="203">
        <f t="shared" si="6"/>
        <v>4239.9800741753361</v>
      </c>
      <c r="AD12" s="203">
        <f t="shared" si="6"/>
        <v>4239.9800741753361</v>
      </c>
      <c r="AE12" s="203">
        <f t="shared" si="6"/>
        <v>4239.9800741753361</v>
      </c>
      <c r="AF12" s="203">
        <f t="shared" si="6"/>
        <v>4239.9800741753361</v>
      </c>
      <c r="AG12" s="203">
        <f t="shared" si="6"/>
        <v>4239.9800741753361</v>
      </c>
      <c r="AH12" s="203">
        <f t="shared" si="6"/>
        <v>4239.9800741753361</v>
      </c>
      <c r="AI12" s="203">
        <f t="shared" si="6"/>
        <v>4239.9800741753361</v>
      </c>
      <c r="AJ12" s="203">
        <f t="shared" si="6"/>
        <v>4239.9800741753361</v>
      </c>
      <c r="AK12" s="203">
        <f t="shared" si="6"/>
        <v>4239.9800741753361</v>
      </c>
      <c r="AL12" s="203">
        <f t="shared" si="7"/>
        <v>4239.9800741753361</v>
      </c>
      <c r="AM12" s="203">
        <f t="shared" si="7"/>
        <v>4239.9800741753361</v>
      </c>
      <c r="AN12" s="203">
        <f t="shared" si="7"/>
        <v>4239.9800741753361</v>
      </c>
      <c r="AO12" s="203">
        <f t="shared" si="7"/>
        <v>4239.9800741753361</v>
      </c>
      <c r="AP12" s="203">
        <f t="shared" si="7"/>
        <v>4239.9800741753361</v>
      </c>
      <c r="AQ12" s="203">
        <f t="shared" si="7"/>
        <v>4239.9800741753361</v>
      </c>
      <c r="AR12" s="203">
        <f t="shared" si="7"/>
        <v>4239.9800741753361</v>
      </c>
      <c r="AS12" s="203">
        <f t="shared" si="7"/>
        <v>4239.9800741753361</v>
      </c>
      <c r="AT12" s="203">
        <f t="shared" si="7"/>
        <v>7036.5626762909824</v>
      </c>
      <c r="AU12" s="203">
        <f t="shared" si="7"/>
        <v>7036.5626762909824</v>
      </c>
      <c r="AV12" s="203">
        <f t="shared" si="7"/>
        <v>7036.5626762909824</v>
      </c>
      <c r="AW12" s="203">
        <f t="shared" si="7"/>
        <v>7036.5626762909824</v>
      </c>
      <c r="AX12" s="203">
        <f t="shared" si="8"/>
        <v>7036.5626762909824</v>
      </c>
      <c r="AY12" s="203">
        <f t="shared" si="8"/>
        <v>7036.5626762909824</v>
      </c>
      <c r="AZ12" s="203">
        <f t="shared" si="8"/>
        <v>7036.5626762909824</v>
      </c>
      <c r="BA12" s="203">
        <f t="shared" si="8"/>
        <v>7036.5626762909824</v>
      </c>
      <c r="BB12" s="203">
        <f t="shared" si="8"/>
        <v>7036.5626762909824</v>
      </c>
      <c r="BC12" s="203">
        <f t="shared" si="8"/>
        <v>7036.5626762909824</v>
      </c>
      <c r="BD12" s="203">
        <f t="shared" si="8"/>
        <v>7036.5626762909824</v>
      </c>
      <c r="BE12" s="203">
        <f t="shared" si="8"/>
        <v>7036.5626762909824</v>
      </c>
      <c r="BF12" s="203">
        <f t="shared" si="8"/>
        <v>7036.5626762909824</v>
      </c>
      <c r="BG12" s="203">
        <f t="shared" si="8"/>
        <v>7036.5626762909824</v>
      </c>
      <c r="BH12" s="203">
        <f t="shared" si="8"/>
        <v>7036.5626762909824</v>
      </c>
      <c r="BI12" s="203">
        <f t="shared" si="8"/>
        <v>7036.5626762909824</v>
      </c>
      <c r="BJ12" s="203">
        <f t="shared" si="8"/>
        <v>7036.5626762909824</v>
      </c>
      <c r="BK12" s="203">
        <f t="shared" si="8"/>
        <v>7036.5626762909824</v>
      </c>
      <c r="BL12" s="203">
        <f t="shared" si="8"/>
        <v>7036.5626762909824</v>
      </c>
      <c r="BM12" s="203">
        <f t="shared" si="8"/>
        <v>7036.5626762909824</v>
      </c>
      <c r="BN12" s="203">
        <f t="shared" si="8"/>
        <v>8931.021858369324</v>
      </c>
      <c r="BO12" s="203">
        <f t="shared" si="8"/>
        <v>8931.021858369324</v>
      </c>
      <c r="BP12" s="203">
        <f t="shared" si="8"/>
        <v>8931.021858369324</v>
      </c>
      <c r="BQ12" s="203">
        <f t="shared" si="8"/>
        <v>8931.021858369324</v>
      </c>
      <c r="BR12" s="203">
        <f t="shared" si="8"/>
        <v>8931.021858369324</v>
      </c>
      <c r="BS12" s="203">
        <f t="shared" si="8"/>
        <v>8931.021858369324</v>
      </c>
      <c r="BT12" s="203">
        <f t="shared" si="8"/>
        <v>8931.021858369324</v>
      </c>
      <c r="BU12" s="203">
        <f t="shared" si="8"/>
        <v>8931.021858369324</v>
      </c>
      <c r="BV12" s="203">
        <f t="shared" si="8"/>
        <v>8931.021858369324</v>
      </c>
      <c r="BW12" s="203">
        <f t="shared" si="8"/>
        <v>8931.021858369324</v>
      </c>
      <c r="BX12" s="203">
        <f t="shared" si="8"/>
        <v>8931.021858369324</v>
      </c>
      <c r="BY12" s="203">
        <f t="shared" si="8"/>
        <v>8931.021858369324</v>
      </c>
      <c r="BZ12" s="203">
        <f t="shared" si="8"/>
        <v>8931.021858369324</v>
      </c>
      <c r="CA12" s="203">
        <f t="shared" si="2"/>
        <v>8931.021858369324</v>
      </c>
      <c r="CB12" s="203">
        <f t="shared" si="2"/>
        <v>8931.021858369324</v>
      </c>
      <c r="CC12" s="203">
        <f t="shared" si="2"/>
        <v>8931.021858369324</v>
      </c>
      <c r="CD12" s="203">
        <f t="shared" si="2"/>
        <v>8931.021858369324</v>
      </c>
      <c r="CE12" s="203">
        <f t="shared" si="2"/>
        <v>8931.021858369324</v>
      </c>
      <c r="CF12" s="203">
        <f t="shared" si="2"/>
        <v>8931.021858369324</v>
      </c>
      <c r="CG12" s="203">
        <f t="shared" si="2"/>
        <v>8931.021858369324</v>
      </c>
      <c r="CH12" s="203">
        <f t="shared" si="2"/>
        <v>8931.021858369324</v>
      </c>
      <c r="CI12" s="203">
        <f t="shared" si="2"/>
        <v>8931.021858369324</v>
      </c>
      <c r="CJ12" s="203">
        <f t="shared" si="2"/>
        <v>8931.021858369324</v>
      </c>
      <c r="CK12" s="203">
        <f t="shared" si="2"/>
        <v>8931.021858369324</v>
      </c>
      <c r="CL12" s="203">
        <f t="shared" si="2"/>
        <v>8931.021858369324</v>
      </c>
      <c r="CM12" s="203">
        <f t="shared" si="2"/>
        <v>8931.021858369324</v>
      </c>
      <c r="CN12" s="203">
        <f t="shared" si="2"/>
        <v>8931.021858369324</v>
      </c>
      <c r="CO12" s="203">
        <f t="shared" si="2"/>
        <v>8931.021858369324</v>
      </c>
      <c r="CP12" s="203">
        <f t="shared" si="2"/>
        <v>8931.021858369324</v>
      </c>
      <c r="CQ12" s="203">
        <f t="shared" si="2"/>
        <v>8931.021858369324</v>
      </c>
      <c r="CR12" s="203">
        <f t="shared" si="2"/>
        <v>8931.021858369324</v>
      </c>
      <c r="CS12" s="203">
        <f t="shared" si="3"/>
        <v>8931.021858369324</v>
      </c>
      <c r="CT12" s="203">
        <f t="shared" si="3"/>
        <v>8931.021858369324</v>
      </c>
      <c r="CU12" s="203">
        <f t="shared" si="3"/>
        <v>8931.021858369324</v>
      </c>
      <c r="CV12" s="203">
        <f t="shared" si="3"/>
        <v>8931.021858369324</v>
      </c>
      <c r="CW12" s="203">
        <f t="shared" si="3"/>
        <v>8931.021858369324</v>
      </c>
      <c r="CX12" s="203">
        <f t="shared" si="3"/>
        <v>8931.021858369324</v>
      </c>
      <c r="CY12" s="203">
        <f t="shared" si="3"/>
        <v>8931.021858369324</v>
      </c>
      <c r="CZ12" s="203">
        <f t="shared" si="3"/>
        <v>8931.021858369324</v>
      </c>
      <c r="DA12" s="203">
        <f t="shared" si="3"/>
        <v>8931.021858369324</v>
      </c>
      <c r="DB12" s="203"/>
    </row>
    <row r="13" spans="1:106">
      <c r="A13" s="200" t="str">
        <f>Income!A83</f>
        <v>Food transfer - official</v>
      </c>
      <c r="B13" s="202">
        <f>Income!B83</f>
        <v>1220.9989961164727</v>
      </c>
      <c r="C13" s="202">
        <f>Income!C83</f>
        <v>1220.9989961164727</v>
      </c>
      <c r="D13" s="202">
        <f>Income!D83</f>
        <v>1220.9989961164724</v>
      </c>
      <c r="E13" s="202">
        <f>Income!E83</f>
        <v>1220.9989961164727</v>
      </c>
      <c r="F13" s="203">
        <f t="shared" si="4"/>
        <v>1220.9989961164727</v>
      </c>
      <c r="G13" s="203">
        <f t="shared" si="4"/>
        <v>1220.9989961164727</v>
      </c>
      <c r="H13" s="203">
        <f t="shared" si="4"/>
        <v>1220.9989961164727</v>
      </c>
      <c r="I13" s="203">
        <f t="shared" si="4"/>
        <v>1220.9989961164727</v>
      </c>
      <c r="J13" s="203">
        <f t="shared" si="4"/>
        <v>1220.9989961164727</v>
      </c>
      <c r="K13" s="203">
        <f t="shared" si="4"/>
        <v>1220.9989961164727</v>
      </c>
      <c r="L13" s="203">
        <f t="shared" si="4"/>
        <v>1220.9989961164727</v>
      </c>
      <c r="M13" s="203">
        <f t="shared" si="4"/>
        <v>1220.9989961164727</v>
      </c>
      <c r="N13" s="203">
        <f t="shared" si="4"/>
        <v>1220.9989961164727</v>
      </c>
      <c r="O13" s="203">
        <f t="shared" si="4"/>
        <v>1220.9989961164727</v>
      </c>
      <c r="P13" s="203">
        <f t="shared" si="4"/>
        <v>1220.9989961164727</v>
      </c>
      <c r="Q13" s="203">
        <f t="shared" si="4"/>
        <v>1220.9989961164727</v>
      </c>
      <c r="R13" s="203">
        <f t="shared" si="4"/>
        <v>1220.9989961164727</v>
      </c>
      <c r="S13" s="203">
        <f t="shared" si="4"/>
        <v>1220.9989961164727</v>
      </c>
      <c r="T13" s="203">
        <f t="shared" si="4"/>
        <v>1220.9989961164727</v>
      </c>
      <c r="U13" s="203">
        <f t="shared" si="4"/>
        <v>1220.9989961164727</v>
      </c>
      <c r="V13" s="203">
        <f t="shared" si="6"/>
        <v>1220.9989961164727</v>
      </c>
      <c r="W13" s="203">
        <f t="shared" si="6"/>
        <v>1220.9989961164727</v>
      </c>
      <c r="X13" s="203">
        <f t="shared" si="6"/>
        <v>1220.9989961164727</v>
      </c>
      <c r="Y13" s="203">
        <f t="shared" si="6"/>
        <v>1220.9989961164727</v>
      </c>
      <c r="Z13" s="203">
        <f t="shared" si="6"/>
        <v>1220.9989961164727</v>
      </c>
      <c r="AA13" s="203">
        <f t="shared" si="6"/>
        <v>1220.9989961164727</v>
      </c>
      <c r="AB13" s="203">
        <f t="shared" si="6"/>
        <v>1220.9989961164727</v>
      </c>
      <c r="AC13" s="203">
        <f t="shared" si="6"/>
        <v>1220.9989961164727</v>
      </c>
      <c r="AD13" s="203">
        <f t="shared" si="6"/>
        <v>1220.9989961164727</v>
      </c>
      <c r="AE13" s="203">
        <f t="shared" si="6"/>
        <v>1220.9989961164727</v>
      </c>
      <c r="AF13" s="203">
        <f t="shared" si="6"/>
        <v>1220.9989961164727</v>
      </c>
      <c r="AG13" s="203">
        <f t="shared" si="6"/>
        <v>1220.9989961164727</v>
      </c>
      <c r="AH13" s="203">
        <f t="shared" si="6"/>
        <v>1220.9989961164727</v>
      </c>
      <c r="AI13" s="203">
        <f t="shared" si="6"/>
        <v>1220.9989961164727</v>
      </c>
      <c r="AJ13" s="203">
        <f t="shared" si="6"/>
        <v>1220.9989961164727</v>
      </c>
      <c r="AK13" s="203">
        <f t="shared" si="6"/>
        <v>1220.9989961164727</v>
      </c>
      <c r="AL13" s="203">
        <f t="shared" si="7"/>
        <v>1220.9989961164727</v>
      </c>
      <c r="AM13" s="203">
        <f t="shared" si="7"/>
        <v>1220.9989961164727</v>
      </c>
      <c r="AN13" s="203">
        <f t="shared" si="7"/>
        <v>1220.9989961164727</v>
      </c>
      <c r="AO13" s="203">
        <f t="shared" si="7"/>
        <v>1220.9989961164727</v>
      </c>
      <c r="AP13" s="203">
        <f t="shared" si="7"/>
        <v>1220.9989961164727</v>
      </c>
      <c r="AQ13" s="203">
        <f t="shared" si="7"/>
        <v>1220.9989961164727</v>
      </c>
      <c r="AR13" s="203">
        <f t="shared" si="7"/>
        <v>1220.9989961164727</v>
      </c>
      <c r="AS13" s="203">
        <f t="shared" si="7"/>
        <v>1220.9989961164727</v>
      </c>
      <c r="AT13" s="203">
        <f t="shared" si="7"/>
        <v>1220.9989961164724</v>
      </c>
      <c r="AU13" s="203">
        <f t="shared" si="7"/>
        <v>1220.9989961164724</v>
      </c>
      <c r="AV13" s="203">
        <f t="shared" si="7"/>
        <v>1220.9989961164724</v>
      </c>
      <c r="AW13" s="203">
        <f t="shared" si="7"/>
        <v>1220.9989961164724</v>
      </c>
      <c r="AX13" s="203">
        <f t="shared" si="8"/>
        <v>1220.9989961164724</v>
      </c>
      <c r="AY13" s="203">
        <f t="shared" si="8"/>
        <v>1220.9989961164724</v>
      </c>
      <c r="AZ13" s="203">
        <f t="shared" si="8"/>
        <v>1220.9989961164724</v>
      </c>
      <c r="BA13" s="203">
        <f t="shared" si="8"/>
        <v>1220.9989961164724</v>
      </c>
      <c r="BB13" s="203">
        <f t="shared" si="8"/>
        <v>1220.9989961164724</v>
      </c>
      <c r="BC13" s="203">
        <f t="shared" si="8"/>
        <v>1220.9989961164724</v>
      </c>
      <c r="BD13" s="203">
        <f t="shared" si="8"/>
        <v>1220.9989961164724</v>
      </c>
      <c r="BE13" s="203">
        <f t="shared" si="8"/>
        <v>1220.9989961164724</v>
      </c>
      <c r="BF13" s="203">
        <f t="shared" si="8"/>
        <v>1220.9989961164724</v>
      </c>
      <c r="BG13" s="203">
        <f t="shared" si="8"/>
        <v>1220.9989961164724</v>
      </c>
      <c r="BH13" s="203">
        <f t="shared" si="8"/>
        <v>1220.9989961164724</v>
      </c>
      <c r="BI13" s="203">
        <f t="shared" si="8"/>
        <v>1220.9989961164724</v>
      </c>
      <c r="BJ13" s="203">
        <f t="shared" si="8"/>
        <v>1220.9989961164724</v>
      </c>
      <c r="BK13" s="203">
        <f t="shared" si="8"/>
        <v>1220.9989961164724</v>
      </c>
      <c r="BL13" s="203">
        <f t="shared" si="8"/>
        <v>1220.9989961164724</v>
      </c>
      <c r="BM13" s="203">
        <f t="shared" si="8"/>
        <v>1220.9989961164724</v>
      </c>
      <c r="BN13" s="203">
        <f t="shared" si="8"/>
        <v>1220.9989961164727</v>
      </c>
      <c r="BO13" s="203">
        <f t="shared" si="8"/>
        <v>1220.9989961164727</v>
      </c>
      <c r="BP13" s="203">
        <f t="shared" si="8"/>
        <v>1220.9989961164727</v>
      </c>
      <c r="BQ13" s="203">
        <f t="shared" si="8"/>
        <v>1220.9989961164727</v>
      </c>
      <c r="BR13" s="203">
        <f t="shared" si="8"/>
        <v>1220.9989961164727</v>
      </c>
      <c r="BS13" s="203">
        <f t="shared" si="8"/>
        <v>1220.9989961164727</v>
      </c>
      <c r="BT13" s="203">
        <f t="shared" si="8"/>
        <v>1220.9989961164727</v>
      </c>
      <c r="BU13" s="203">
        <f t="shared" si="8"/>
        <v>1220.9989961164727</v>
      </c>
      <c r="BV13" s="203">
        <f t="shared" si="8"/>
        <v>1220.9989961164727</v>
      </c>
      <c r="BW13" s="203">
        <f t="shared" si="8"/>
        <v>1220.9989961164727</v>
      </c>
      <c r="BX13" s="203">
        <f t="shared" si="8"/>
        <v>1220.9989961164727</v>
      </c>
      <c r="BY13" s="203">
        <f t="shared" si="8"/>
        <v>1220.9989961164727</v>
      </c>
      <c r="BZ13" s="203">
        <f t="shared" si="8"/>
        <v>1220.9989961164727</v>
      </c>
      <c r="CA13" s="203">
        <f t="shared" si="2"/>
        <v>1220.9989961164727</v>
      </c>
      <c r="CB13" s="203">
        <f t="shared" si="2"/>
        <v>1220.9989961164727</v>
      </c>
      <c r="CC13" s="203">
        <f t="shared" si="2"/>
        <v>1220.9989961164727</v>
      </c>
      <c r="CD13" s="203">
        <f t="shared" si="2"/>
        <v>1220.9989961164727</v>
      </c>
      <c r="CE13" s="203">
        <f t="shared" si="2"/>
        <v>1220.9989961164727</v>
      </c>
      <c r="CF13" s="203">
        <f t="shared" si="2"/>
        <v>1220.9989961164727</v>
      </c>
      <c r="CG13" s="203">
        <f t="shared" si="2"/>
        <v>1220.9989961164727</v>
      </c>
      <c r="CH13" s="203">
        <f t="shared" si="2"/>
        <v>1220.9989961164727</v>
      </c>
      <c r="CI13" s="203">
        <f t="shared" si="2"/>
        <v>1220.9989961164727</v>
      </c>
      <c r="CJ13" s="203">
        <f t="shared" si="2"/>
        <v>1220.9989961164727</v>
      </c>
      <c r="CK13" s="203">
        <f t="shared" si="2"/>
        <v>1220.9989961164727</v>
      </c>
      <c r="CL13" s="203">
        <f t="shared" si="2"/>
        <v>1220.9989961164727</v>
      </c>
      <c r="CM13" s="203">
        <f t="shared" si="2"/>
        <v>1220.9989961164727</v>
      </c>
      <c r="CN13" s="203">
        <f t="shared" si="2"/>
        <v>1220.9989961164727</v>
      </c>
      <c r="CO13" s="203">
        <f t="shared" si="2"/>
        <v>1220.9989961164727</v>
      </c>
      <c r="CP13" s="203">
        <f t="shared" si="2"/>
        <v>1220.9989961164727</v>
      </c>
      <c r="CQ13" s="203">
        <f t="shared" si="2"/>
        <v>1220.9989961164727</v>
      </c>
      <c r="CR13" s="203">
        <f t="shared" si="2"/>
        <v>1220.9989961164727</v>
      </c>
      <c r="CS13" s="203">
        <f t="shared" si="3"/>
        <v>1220.9989961164727</v>
      </c>
      <c r="CT13" s="203">
        <f t="shared" si="3"/>
        <v>1220.9989961164727</v>
      </c>
      <c r="CU13" s="203">
        <f t="shared" si="3"/>
        <v>1220.9989961164727</v>
      </c>
      <c r="CV13" s="203">
        <f t="shared" si="3"/>
        <v>1220.9989961164727</v>
      </c>
      <c r="CW13" s="203">
        <f t="shared" si="3"/>
        <v>1220.9989961164727</v>
      </c>
      <c r="CX13" s="203">
        <f t="shared" si="3"/>
        <v>1220.9989961164727</v>
      </c>
      <c r="CY13" s="203">
        <f t="shared" si="3"/>
        <v>1220.9989961164727</v>
      </c>
      <c r="CZ13" s="203">
        <f t="shared" si="3"/>
        <v>1220.9989961164727</v>
      </c>
      <c r="DA13" s="203">
        <f t="shared" si="3"/>
        <v>1220.9989961164727</v>
      </c>
      <c r="DB13" s="203"/>
    </row>
    <row r="14" spans="1:106">
      <c r="A14" s="200" t="str">
        <f>Income!A85</f>
        <v>Cash transfer - official</v>
      </c>
      <c r="B14" s="202">
        <f>Income!B85</f>
        <v>15408.268014237179</v>
      </c>
      <c r="C14" s="202">
        <f>Income!C85</f>
        <v>15408.268014237179</v>
      </c>
      <c r="D14" s="202">
        <f>Income!D85</f>
        <v>4582.7869737895116</v>
      </c>
      <c r="E14" s="202">
        <f>Income!E85</f>
        <v>0</v>
      </c>
      <c r="F14" s="203">
        <f t="shared" si="4"/>
        <v>15408.268014237179</v>
      </c>
      <c r="G14" s="203">
        <f t="shared" si="4"/>
        <v>15408.268014237179</v>
      </c>
      <c r="H14" s="203">
        <f t="shared" si="4"/>
        <v>15408.268014237179</v>
      </c>
      <c r="I14" s="203">
        <f t="shared" si="4"/>
        <v>15408.268014237179</v>
      </c>
      <c r="J14" s="203">
        <f t="shared" si="4"/>
        <v>15408.268014237179</v>
      </c>
      <c r="K14" s="203">
        <f t="shared" si="4"/>
        <v>15408.268014237179</v>
      </c>
      <c r="L14" s="203">
        <f t="shared" si="4"/>
        <v>15408.268014237179</v>
      </c>
      <c r="M14" s="203">
        <f t="shared" si="4"/>
        <v>15408.268014237179</v>
      </c>
      <c r="N14" s="203">
        <f t="shared" si="4"/>
        <v>15408.268014237179</v>
      </c>
      <c r="O14" s="203">
        <f t="shared" si="4"/>
        <v>15408.268014237179</v>
      </c>
      <c r="P14" s="203">
        <f t="shared" si="4"/>
        <v>15408.268014237179</v>
      </c>
      <c r="Q14" s="203">
        <f t="shared" si="4"/>
        <v>15408.268014237179</v>
      </c>
      <c r="R14" s="203">
        <f t="shared" si="4"/>
        <v>15408.268014237179</v>
      </c>
      <c r="S14" s="203">
        <f t="shared" si="4"/>
        <v>15408.268014237179</v>
      </c>
      <c r="T14" s="203">
        <f t="shared" si="4"/>
        <v>15408.268014237179</v>
      </c>
      <c r="U14" s="203">
        <f t="shared" si="4"/>
        <v>15408.268014237179</v>
      </c>
      <c r="V14" s="203">
        <f t="shared" si="6"/>
        <v>15408.268014237179</v>
      </c>
      <c r="W14" s="203">
        <f t="shared" si="6"/>
        <v>15408.268014237179</v>
      </c>
      <c r="X14" s="203">
        <f t="shared" si="6"/>
        <v>15408.268014237179</v>
      </c>
      <c r="Y14" s="203">
        <f t="shared" si="6"/>
        <v>15408.268014237179</v>
      </c>
      <c r="Z14" s="203">
        <f t="shared" si="6"/>
        <v>15408.268014237179</v>
      </c>
      <c r="AA14" s="203">
        <f t="shared" si="6"/>
        <v>15408.268014237179</v>
      </c>
      <c r="AB14" s="203">
        <f t="shared" si="6"/>
        <v>15408.268014237179</v>
      </c>
      <c r="AC14" s="203">
        <f t="shared" si="6"/>
        <v>15408.268014237179</v>
      </c>
      <c r="AD14" s="203">
        <f t="shared" si="6"/>
        <v>15408.268014237179</v>
      </c>
      <c r="AE14" s="203">
        <f t="shared" si="6"/>
        <v>15408.268014237179</v>
      </c>
      <c r="AF14" s="203">
        <f t="shared" si="6"/>
        <v>15408.268014237179</v>
      </c>
      <c r="AG14" s="203">
        <f t="shared" si="6"/>
        <v>15408.268014237179</v>
      </c>
      <c r="AH14" s="203">
        <f t="shared" si="6"/>
        <v>15408.268014237179</v>
      </c>
      <c r="AI14" s="203">
        <f t="shared" si="6"/>
        <v>15408.268014237179</v>
      </c>
      <c r="AJ14" s="203">
        <f t="shared" si="6"/>
        <v>15408.268014237179</v>
      </c>
      <c r="AK14" s="203">
        <f t="shared" si="6"/>
        <v>15408.268014237179</v>
      </c>
      <c r="AL14" s="203">
        <f t="shared" si="7"/>
        <v>15408.268014237179</v>
      </c>
      <c r="AM14" s="203">
        <f t="shared" si="7"/>
        <v>15408.268014237179</v>
      </c>
      <c r="AN14" s="203">
        <f t="shared" si="7"/>
        <v>15408.268014237179</v>
      </c>
      <c r="AO14" s="203">
        <f t="shared" si="7"/>
        <v>15408.268014237179</v>
      </c>
      <c r="AP14" s="203">
        <f t="shared" si="7"/>
        <v>15408.268014237179</v>
      </c>
      <c r="AQ14" s="203">
        <f t="shared" si="7"/>
        <v>15408.268014237179</v>
      </c>
      <c r="AR14" s="203">
        <f t="shared" si="7"/>
        <v>15408.268014237179</v>
      </c>
      <c r="AS14" s="203">
        <f t="shared" si="7"/>
        <v>15408.268014237179</v>
      </c>
      <c r="AT14" s="203">
        <f t="shared" si="7"/>
        <v>4582.7869737895116</v>
      </c>
      <c r="AU14" s="203">
        <f t="shared" si="7"/>
        <v>4582.7869737895116</v>
      </c>
      <c r="AV14" s="203">
        <f t="shared" si="7"/>
        <v>4582.7869737895116</v>
      </c>
      <c r="AW14" s="203">
        <f t="shared" si="7"/>
        <v>4582.7869737895116</v>
      </c>
      <c r="AX14" s="203">
        <f t="shared" si="7"/>
        <v>4582.7869737895116</v>
      </c>
      <c r="AY14" s="203">
        <f t="shared" si="7"/>
        <v>4582.7869737895116</v>
      </c>
      <c r="AZ14" s="203">
        <f t="shared" si="7"/>
        <v>4582.7869737895116</v>
      </c>
      <c r="BA14" s="203">
        <f t="shared" si="7"/>
        <v>4582.7869737895116</v>
      </c>
      <c r="BB14" s="203">
        <f t="shared" si="8"/>
        <v>4582.7869737895116</v>
      </c>
      <c r="BC14" s="203">
        <f t="shared" si="8"/>
        <v>4582.7869737895116</v>
      </c>
      <c r="BD14" s="203">
        <f t="shared" si="8"/>
        <v>4582.7869737895116</v>
      </c>
      <c r="BE14" s="203">
        <f t="shared" si="8"/>
        <v>4582.7869737895116</v>
      </c>
      <c r="BF14" s="203">
        <f t="shared" si="8"/>
        <v>4582.7869737895116</v>
      </c>
      <c r="BG14" s="203">
        <f t="shared" si="8"/>
        <v>4582.7869737895116</v>
      </c>
      <c r="BH14" s="203">
        <f t="shared" si="8"/>
        <v>4582.7869737895116</v>
      </c>
      <c r="BI14" s="203">
        <f t="shared" si="8"/>
        <v>4582.7869737895116</v>
      </c>
      <c r="BJ14" s="203">
        <f t="shared" si="8"/>
        <v>4582.7869737895116</v>
      </c>
      <c r="BK14" s="203">
        <f t="shared" si="8"/>
        <v>4582.7869737895116</v>
      </c>
      <c r="BL14" s="203">
        <f t="shared" si="8"/>
        <v>4582.7869737895116</v>
      </c>
      <c r="BM14" s="203">
        <f t="shared" si="8"/>
        <v>4582.7869737895116</v>
      </c>
      <c r="BN14" s="203">
        <f t="shared" si="8"/>
        <v>0</v>
      </c>
      <c r="BO14" s="203">
        <f t="shared" si="8"/>
        <v>0</v>
      </c>
      <c r="BP14" s="203">
        <f t="shared" si="8"/>
        <v>0</v>
      </c>
      <c r="BQ14" s="203">
        <f t="shared" si="8"/>
        <v>0</v>
      </c>
      <c r="BR14" s="203">
        <f t="shared" si="8"/>
        <v>0</v>
      </c>
      <c r="BS14" s="203">
        <f t="shared" si="8"/>
        <v>0</v>
      </c>
      <c r="BT14" s="203">
        <f t="shared" si="8"/>
        <v>0</v>
      </c>
      <c r="BU14" s="203">
        <f t="shared" si="8"/>
        <v>0</v>
      </c>
      <c r="BV14" s="203">
        <f t="shared" si="8"/>
        <v>0</v>
      </c>
      <c r="BW14" s="203">
        <f t="shared" si="8"/>
        <v>0</v>
      </c>
      <c r="BX14" s="203">
        <f t="shared" si="8"/>
        <v>0</v>
      </c>
      <c r="BY14" s="203">
        <f t="shared" si="8"/>
        <v>0</v>
      </c>
      <c r="BZ14" s="203">
        <f t="shared" si="8"/>
        <v>0</v>
      </c>
      <c r="CA14" s="203">
        <f t="shared" si="2"/>
        <v>0</v>
      </c>
      <c r="CB14" s="203">
        <f t="shared" si="2"/>
        <v>0</v>
      </c>
      <c r="CC14" s="203">
        <f t="shared" si="2"/>
        <v>0</v>
      </c>
      <c r="CD14" s="203">
        <f t="shared" si="2"/>
        <v>0</v>
      </c>
      <c r="CE14" s="203">
        <f t="shared" si="2"/>
        <v>0</v>
      </c>
      <c r="CF14" s="203">
        <f t="shared" si="2"/>
        <v>0</v>
      </c>
      <c r="CG14" s="203">
        <f t="shared" si="2"/>
        <v>0</v>
      </c>
      <c r="CH14" s="203">
        <f t="shared" si="2"/>
        <v>0</v>
      </c>
      <c r="CI14" s="203">
        <f t="shared" si="2"/>
        <v>0</v>
      </c>
      <c r="CJ14" s="203">
        <f t="shared" si="2"/>
        <v>0</v>
      </c>
      <c r="CK14" s="203">
        <f t="shared" si="2"/>
        <v>0</v>
      </c>
      <c r="CL14" s="203">
        <f t="shared" si="2"/>
        <v>0</v>
      </c>
      <c r="CM14" s="203">
        <f t="shared" si="2"/>
        <v>0</v>
      </c>
      <c r="CN14" s="203">
        <f t="shared" si="2"/>
        <v>0</v>
      </c>
      <c r="CO14" s="203">
        <f t="shared" si="2"/>
        <v>0</v>
      </c>
      <c r="CP14" s="203">
        <f t="shared" si="2"/>
        <v>0</v>
      </c>
      <c r="CQ14" s="203">
        <f t="shared" si="2"/>
        <v>0</v>
      </c>
      <c r="CR14" s="203">
        <f t="shared" si="2"/>
        <v>0</v>
      </c>
      <c r="CS14" s="203">
        <f t="shared" si="3"/>
        <v>0</v>
      </c>
      <c r="CT14" s="203">
        <f t="shared" si="3"/>
        <v>0</v>
      </c>
      <c r="CU14" s="203">
        <f t="shared" si="3"/>
        <v>0</v>
      </c>
      <c r="CV14" s="203">
        <f t="shared" si="3"/>
        <v>0</v>
      </c>
      <c r="CW14" s="203">
        <f t="shared" si="3"/>
        <v>0</v>
      </c>
      <c r="CX14" s="203">
        <f t="shared" si="3"/>
        <v>0</v>
      </c>
      <c r="CY14" s="203">
        <f t="shared" si="3"/>
        <v>0</v>
      </c>
      <c r="CZ14" s="203">
        <f t="shared" si="3"/>
        <v>0</v>
      </c>
      <c r="DA14" s="203">
        <f t="shared" si="3"/>
        <v>0</v>
      </c>
      <c r="DB14" s="203"/>
    </row>
    <row r="15" spans="1:106">
      <c r="A15" s="200" t="str">
        <f>Income!A86</f>
        <v>Cash transfer - gifts</v>
      </c>
      <c r="B15" s="202">
        <f>Income!B86</f>
        <v>3825.0033009581762</v>
      </c>
      <c r="C15" s="202">
        <f>Income!C86</f>
        <v>2616.1579181081861</v>
      </c>
      <c r="D15" s="202">
        <f>Income!D86</f>
        <v>3518.2813381454912</v>
      </c>
      <c r="E15" s="202">
        <f>Income!E86</f>
        <v>4510.6171001865278</v>
      </c>
      <c r="F15" s="203">
        <f t="shared" si="4"/>
        <v>3825.0033009581762</v>
      </c>
      <c r="G15" s="203">
        <f t="shared" si="4"/>
        <v>3825.0033009581762</v>
      </c>
      <c r="H15" s="203">
        <f t="shared" si="4"/>
        <v>3825.0033009581762</v>
      </c>
      <c r="I15" s="203">
        <f t="shared" si="4"/>
        <v>3825.0033009581762</v>
      </c>
      <c r="J15" s="203">
        <f t="shared" si="4"/>
        <v>3825.0033009581762</v>
      </c>
      <c r="K15" s="203">
        <f t="shared" si="4"/>
        <v>3825.0033009581762</v>
      </c>
      <c r="L15" s="203">
        <f t="shared" si="4"/>
        <v>3825.0033009581762</v>
      </c>
      <c r="M15" s="203">
        <f t="shared" si="4"/>
        <v>3825.0033009581762</v>
      </c>
      <c r="N15" s="203">
        <f t="shared" si="4"/>
        <v>3825.0033009581762</v>
      </c>
      <c r="O15" s="203">
        <f t="shared" si="4"/>
        <v>3825.0033009581762</v>
      </c>
      <c r="P15" s="203">
        <f t="shared" si="4"/>
        <v>3825.0033009581762</v>
      </c>
      <c r="Q15" s="203">
        <f t="shared" si="4"/>
        <v>3825.0033009581762</v>
      </c>
      <c r="R15" s="203">
        <f t="shared" si="4"/>
        <v>3825.0033009581762</v>
      </c>
      <c r="S15" s="203">
        <f t="shared" si="4"/>
        <v>3825.0033009581762</v>
      </c>
      <c r="T15" s="203">
        <f t="shared" si="4"/>
        <v>3825.0033009581762</v>
      </c>
      <c r="U15" s="203">
        <f t="shared" si="4"/>
        <v>3825.0033009581762</v>
      </c>
      <c r="V15" s="203">
        <f t="shared" si="6"/>
        <v>3825.0033009581762</v>
      </c>
      <c r="W15" s="203">
        <f t="shared" si="6"/>
        <v>3825.0033009581762</v>
      </c>
      <c r="X15" s="203">
        <f t="shared" si="6"/>
        <v>3825.0033009581762</v>
      </c>
      <c r="Y15" s="203">
        <f t="shared" si="6"/>
        <v>3825.0033009581762</v>
      </c>
      <c r="Z15" s="203">
        <f t="shared" si="6"/>
        <v>2616.1579181081861</v>
      </c>
      <c r="AA15" s="203">
        <f t="shared" si="6"/>
        <v>2616.1579181081861</v>
      </c>
      <c r="AB15" s="203">
        <f t="shared" si="6"/>
        <v>2616.1579181081861</v>
      </c>
      <c r="AC15" s="203">
        <f t="shared" si="6"/>
        <v>2616.1579181081861</v>
      </c>
      <c r="AD15" s="203">
        <f t="shared" si="6"/>
        <v>2616.1579181081861</v>
      </c>
      <c r="AE15" s="203">
        <f t="shared" si="6"/>
        <v>2616.1579181081861</v>
      </c>
      <c r="AF15" s="203">
        <f t="shared" si="6"/>
        <v>2616.1579181081861</v>
      </c>
      <c r="AG15" s="203">
        <f t="shared" si="6"/>
        <v>2616.1579181081861</v>
      </c>
      <c r="AH15" s="203">
        <f t="shared" si="6"/>
        <v>2616.1579181081861</v>
      </c>
      <c r="AI15" s="203">
        <f t="shared" si="6"/>
        <v>2616.1579181081861</v>
      </c>
      <c r="AJ15" s="203">
        <f t="shared" si="6"/>
        <v>2616.1579181081861</v>
      </c>
      <c r="AK15" s="203">
        <f t="shared" si="6"/>
        <v>2616.1579181081861</v>
      </c>
      <c r="AL15" s="203">
        <f t="shared" si="7"/>
        <v>2616.1579181081861</v>
      </c>
      <c r="AM15" s="203">
        <f t="shared" si="7"/>
        <v>2616.1579181081861</v>
      </c>
      <c r="AN15" s="203">
        <f t="shared" si="7"/>
        <v>2616.1579181081861</v>
      </c>
      <c r="AO15" s="203">
        <f t="shared" si="7"/>
        <v>2616.1579181081861</v>
      </c>
      <c r="AP15" s="203">
        <f t="shared" si="7"/>
        <v>2616.1579181081861</v>
      </c>
      <c r="AQ15" s="203">
        <f t="shared" si="7"/>
        <v>2616.1579181081861</v>
      </c>
      <c r="AR15" s="203">
        <f t="shared" si="7"/>
        <v>2616.1579181081861</v>
      </c>
      <c r="AS15" s="203">
        <f t="shared" si="7"/>
        <v>2616.1579181081861</v>
      </c>
      <c r="AT15" s="203">
        <f t="shared" si="7"/>
        <v>3518.2813381454912</v>
      </c>
      <c r="AU15" s="203">
        <f t="shared" si="7"/>
        <v>3518.2813381454912</v>
      </c>
      <c r="AV15" s="203">
        <f t="shared" si="7"/>
        <v>3518.2813381454912</v>
      </c>
      <c r="AW15" s="203">
        <f t="shared" si="7"/>
        <v>3518.2813381454912</v>
      </c>
      <c r="AX15" s="203">
        <f t="shared" si="8"/>
        <v>3518.2813381454912</v>
      </c>
      <c r="AY15" s="203">
        <f t="shared" si="8"/>
        <v>3518.2813381454912</v>
      </c>
      <c r="AZ15" s="203">
        <f t="shared" si="8"/>
        <v>3518.2813381454912</v>
      </c>
      <c r="BA15" s="203">
        <f t="shared" si="8"/>
        <v>3518.2813381454912</v>
      </c>
      <c r="BB15" s="203">
        <f t="shared" si="8"/>
        <v>3518.2813381454912</v>
      </c>
      <c r="BC15" s="203">
        <f t="shared" si="8"/>
        <v>3518.2813381454912</v>
      </c>
      <c r="BD15" s="203">
        <f t="shared" si="8"/>
        <v>3518.2813381454912</v>
      </c>
      <c r="BE15" s="203">
        <f t="shared" si="8"/>
        <v>3518.2813381454912</v>
      </c>
      <c r="BF15" s="203">
        <f t="shared" si="8"/>
        <v>3518.2813381454912</v>
      </c>
      <c r="BG15" s="203">
        <f t="shared" si="8"/>
        <v>3518.2813381454912</v>
      </c>
      <c r="BH15" s="203">
        <f t="shared" si="8"/>
        <v>3518.2813381454912</v>
      </c>
      <c r="BI15" s="203">
        <f t="shared" si="8"/>
        <v>3518.2813381454912</v>
      </c>
      <c r="BJ15" s="203">
        <f t="shared" si="8"/>
        <v>3518.2813381454912</v>
      </c>
      <c r="BK15" s="203">
        <f t="shared" si="8"/>
        <v>3518.2813381454912</v>
      </c>
      <c r="BL15" s="203">
        <f t="shared" si="8"/>
        <v>3518.2813381454912</v>
      </c>
      <c r="BM15" s="203">
        <f t="shared" si="8"/>
        <v>3518.2813381454912</v>
      </c>
      <c r="BN15" s="203">
        <f t="shared" si="8"/>
        <v>4510.6171001865278</v>
      </c>
      <c r="BO15" s="203">
        <f t="shared" si="8"/>
        <v>4510.6171001865278</v>
      </c>
      <c r="BP15" s="203">
        <f t="shared" si="8"/>
        <v>4510.6171001865278</v>
      </c>
      <c r="BQ15" s="203">
        <f t="shared" si="8"/>
        <v>4510.6171001865278</v>
      </c>
      <c r="BR15" s="203">
        <f t="shared" si="8"/>
        <v>4510.6171001865278</v>
      </c>
      <c r="BS15" s="203">
        <f t="shared" si="8"/>
        <v>4510.6171001865278</v>
      </c>
      <c r="BT15" s="203">
        <f t="shared" si="8"/>
        <v>4510.6171001865278</v>
      </c>
      <c r="BU15" s="203">
        <f t="shared" si="8"/>
        <v>4510.6171001865278</v>
      </c>
      <c r="BV15" s="203">
        <f t="shared" si="8"/>
        <v>4510.6171001865278</v>
      </c>
      <c r="BW15" s="203">
        <f t="shared" si="8"/>
        <v>4510.6171001865278</v>
      </c>
      <c r="BX15" s="203">
        <f t="shared" si="8"/>
        <v>4510.6171001865278</v>
      </c>
      <c r="BY15" s="203">
        <f t="shared" si="8"/>
        <v>4510.6171001865278</v>
      </c>
      <c r="BZ15" s="203">
        <f t="shared" si="8"/>
        <v>4510.6171001865278</v>
      </c>
      <c r="CA15" s="203">
        <f t="shared" si="2"/>
        <v>4510.6171001865278</v>
      </c>
      <c r="CB15" s="203">
        <f t="shared" si="2"/>
        <v>4510.6171001865278</v>
      </c>
      <c r="CC15" s="203">
        <f t="shared" si="2"/>
        <v>4510.6171001865278</v>
      </c>
      <c r="CD15" s="203">
        <f t="shared" ref="CC15:CR18" si="9">IF(CD$2&lt;=($B$2+$C$2+$D$2),IF(CD$2&lt;=($B$2+$C$2),IF(CD$2&lt;=$B$2,$B15,$C15),$D15),$E15)</f>
        <v>4510.6171001865278</v>
      </c>
      <c r="CE15" s="203">
        <f t="shared" si="9"/>
        <v>4510.6171001865278</v>
      </c>
      <c r="CF15" s="203">
        <f t="shared" si="9"/>
        <v>4510.6171001865278</v>
      </c>
      <c r="CG15" s="203">
        <f t="shared" si="9"/>
        <v>4510.6171001865278</v>
      </c>
      <c r="CH15" s="203">
        <f t="shared" si="9"/>
        <v>4510.6171001865278</v>
      </c>
      <c r="CI15" s="203">
        <f t="shared" si="9"/>
        <v>4510.6171001865278</v>
      </c>
      <c r="CJ15" s="203">
        <f t="shared" si="9"/>
        <v>4510.6171001865278</v>
      </c>
      <c r="CK15" s="203">
        <f t="shared" si="9"/>
        <v>4510.6171001865278</v>
      </c>
      <c r="CL15" s="203">
        <f t="shared" si="9"/>
        <v>4510.6171001865278</v>
      </c>
      <c r="CM15" s="203">
        <f t="shared" si="9"/>
        <v>4510.6171001865278</v>
      </c>
      <c r="CN15" s="203">
        <f t="shared" si="9"/>
        <v>4510.6171001865278</v>
      </c>
      <c r="CO15" s="203">
        <f t="shared" si="9"/>
        <v>4510.6171001865278</v>
      </c>
      <c r="CP15" s="203">
        <f t="shared" si="9"/>
        <v>4510.6171001865278</v>
      </c>
      <c r="CQ15" s="203">
        <f t="shared" si="9"/>
        <v>4510.6171001865278</v>
      </c>
      <c r="CR15" s="203">
        <f t="shared" si="9"/>
        <v>4510.6171001865278</v>
      </c>
      <c r="CS15" s="203">
        <f t="shared" si="3"/>
        <v>4510.6171001865278</v>
      </c>
      <c r="CT15" s="203">
        <f t="shared" si="3"/>
        <v>4510.6171001865278</v>
      </c>
      <c r="CU15" s="203">
        <f t="shared" si="3"/>
        <v>4510.6171001865278</v>
      </c>
      <c r="CV15" s="203">
        <f t="shared" si="3"/>
        <v>4510.6171001865278</v>
      </c>
      <c r="CW15" s="203">
        <f t="shared" si="3"/>
        <v>4510.6171001865278</v>
      </c>
      <c r="CX15" s="203">
        <f t="shared" si="3"/>
        <v>4510.6171001865278</v>
      </c>
      <c r="CY15" s="203">
        <f t="shared" si="3"/>
        <v>4510.6171001865278</v>
      </c>
      <c r="CZ15" s="203">
        <f t="shared" si="3"/>
        <v>4510.6171001865278</v>
      </c>
      <c r="DA15" s="203">
        <f t="shared" si="3"/>
        <v>4510.6171001865278</v>
      </c>
      <c r="DB15" s="203"/>
    </row>
    <row r="16" spans="1:106">
      <c r="A16" s="200" t="s">
        <v>107</v>
      </c>
      <c r="B16" s="202">
        <f>Income!B88</f>
        <v>30016.778563707263</v>
      </c>
      <c r="C16" s="202">
        <f>Income!C88</f>
        <v>45840.023351161602</v>
      </c>
      <c r="D16" s="202">
        <f>Income!D88</f>
        <v>61284.37630220026</v>
      </c>
      <c r="E16" s="202">
        <f>Income!E88</f>
        <v>93454.097460730569</v>
      </c>
      <c r="F16" s="203">
        <f t="shared" si="4"/>
        <v>30016.778563707263</v>
      </c>
      <c r="G16" s="203">
        <f t="shared" si="4"/>
        <v>30016.778563707263</v>
      </c>
      <c r="H16" s="203">
        <f t="shared" si="4"/>
        <v>30016.778563707263</v>
      </c>
      <c r="I16" s="203">
        <f t="shared" si="4"/>
        <v>30016.778563707263</v>
      </c>
      <c r="J16" s="203">
        <f t="shared" si="4"/>
        <v>30016.778563707263</v>
      </c>
      <c r="K16" s="203">
        <f t="shared" si="4"/>
        <v>30016.778563707263</v>
      </c>
      <c r="L16" s="203">
        <f t="shared" si="4"/>
        <v>30016.778563707263</v>
      </c>
      <c r="M16" s="203">
        <f t="shared" si="4"/>
        <v>30016.778563707263</v>
      </c>
      <c r="N16" s="203">
        <f t="shared" si="4"/>
        <v>30016.778563707263</v>
      </c>
      <c r="O16" s="203">
        <f t="shared" si="4"/>
        <v>30016.778563707263</v>
      </c>
      <c r="P16" s="203">
        <f t="shared" si="4"/>
        <v>30016.778563707263</v>
      </c>
      <c r="Q16" s="203">
        <f t="shared" si="4"/>
        <v>30016.778563707263</v>
      </c>
      <c r="R16" s="203">
        <f t="shared" si="4"/>
        <v>30016.778563707263</v>
      </c>
      <c r="S16" s="203">
        <f t="shared" si="4"/>
        <v>30016.778563707263</v>
      </c>
      <c r="T16" s="203">
        <f t="shared" si="4"/>
        <v>30016.778563707263</v>
      </c>
      <c r="U16" s="203">
        <f t="shared" si="4"/>
        <v>30016.778563707263</v>
      </c>
      <c r="V16" s="203">
        <f t="shared" si="6"/>
        <v>30016.778563707263</v>
      </c>
      <c r="W16" s="203">
        <f t="shared" si="6"/>
        <v>30016.778563707263</v>
      </c>
      <c r="X16" s="203">
        <f t="shared" si="6"/>
        <v>30016.778563707263</v>
      </c>
      <c r="Y16" s="203">
        <f t="shared" si="6"/>
        <v>30016.778563707263</v>
      </c>
      <c r="Z16" s="203">
        <f t="shared" si="6"/>
        <v>45840.023351161602</v>
      </c>
      <c r="AA16" s="203">
        <f t="shared" si="6"/>
        <v>45840.023351161602</v>
      </c>
      <c r="AB16" s="203">
        <f t="shared" si="6"/>
        <v>45840.023351161602</v>
      </c>
      <c r="AC16" s="203">
        <f t="shared" si="6"/>
        <v>45840.023351161602</v>
      </c>
      <c r="AD16" s="203">
        <f t="shared" si="6"/>
        <v>45840.023351161602</v>
      </c>
      <c r="AE16" s="203">
        <f>IF(AE$2&lt;=($B$2+$C$2+$D$2),IF(AE$2&lt;=($B$2+$C$2),IF(AE$2&lt;=$B$2,$B16,$C16),$D16),$E16)</f>
        <v>45840.023351161602</v>
      </c>
      <c r="AF16" s="203">
        <f t="shared" si="6"/>
        <v>45840.023351161602</v>
      </c>
      <c r="AG16" s="203">
        <f t="shared" si="6"/>
        <v>45840.023351161602</v>
      </c>
      <c r="AH16" s="203">
        <f t="shared" si="6"/>
        <v>45840.023351161602</v>
      </c>
      <c r="AI16" s="203">
        <f t="shared" si="6"/>
        <v>45840.023351161602</v>
      </c>
      <c r="AJ16" s="203">
        <f t="shared" si="6"/>
        <v>45840.023351161602</v>
      </c>
      <c r="AK16" s="203">
        <f t="shared" si="6"/>
        <v>45840.023351161602</v>
      </c>
      <c r="AL16" s="203">
        <f t="shared" si="7"/>
        <v>45840.023351161602</v>
      </c>
      <c r="AM16" s="203">
        <f t="shared" si="7"/>
        <v>45840.023351161602</v>
      </c>
      <c r="AN16" s="203">
        <f t="shared" si="7"/>
        <v>45840.023351161602</v>
      </c>
      <c r="AO16" s="203">
        <f t="shared" si="7"/>
        <v>45840.023351161602</v>
      </c>
      <c r="AP16" s="203">
        <f t="shared" si="7"/>
        <v>45840.023351161602</v>
      </c>
      <c r="AQ16" s="203">
        <f t="shared" si="7"/>
        <v>45840.023351161602</v>
      </c>
      <c r="AR16" s="203">
        <f t="shared" si="7"/>
        <v>45840.023351161602</v>
      </c>
      <c r="AS16" s="203">
        <f t="shared" si="7"/>
        <v>45840.023351161602</v>
      </c>
      <c r="AT16" s="203">
        <f t="shared" si="7"/>
        <v>61284.37630220026</v>
      </c>
      <c r="AU16" s="203">
        <f t="shared" si="7"/>
        <v>61284.37630220026</v>
      </c>
      <c r="AV16" s="203">
        <f t="shared" si="7"/>
        <v>61284.37630220026</v>
      </c>
      <c r="AW16" s="203">
        <f t="shared" si="7"/>
        <v>61284.37630220026</v>
      </c>
      <c r="AX16" s="203">
        <f t="shared" si="8"/>
        <v>61284.37630220026</v>
      </c>
      <c r="AY16" s="203">
        <f t="shared" si="8"/>
        <v>61284.37630220026</v>
      </c>
      <c r="AZ16" s="203">
        <f t="shared" si="8"/>
        <v>61284.37630220026</v>
      </c>
      <c r="BA16" s="203">
        <f t="shared" si="8"/>
        <v>61284.37630220026</v>
      </c>
      <c r="BB16" s="203">
        <f t="shared" si="8"/>
        <v>61284.37630220026</v>
      </c>
      <c r="BC16" s="203">
        <f t="shared" si="8"/>
        <v>61284.37630220026</v>
      </c>
      <c r="BD16" s="203">
        <f t="shared" si="8"/>
        <v>61284.37630220026</v>
      </c>
      <c r="BE16" s="203">
        <f t="shared" si="8"/>
        <v>61284.37630220026</v>
      </c>
      <c r="BF16" s="203">
        <f t="shared" si="8"/>
        <v>61284.37630220026</v>
      </c>
      <c r="BG16" s="203">
        <f t="shared" si="8"/>
        <v>61284.37630220026</v>
      </c>
      <c r="BH16" s="203">
        <f t="shared" si="8"/>
        <v>61284.37630220026</v>
      </c>
      <c r="BI16" s="203">
        <f t="shared" si="8"/>
        <v>61284.37630220026</v>
      </c>
      <c r="BJ16" s="203">
        <f t="shared" si="8"/>
        <v>61284.37630220026</v>
      </c>
      <c r="BK16" s="203">
        <f t="shared" si="8"/>
        <v>61284.37630220026</v>
      </c>
      <c r="BL16" s="203">
        <f t="shared" si="8"/>
        <v>61284.37630220026</v>
      </c>
      <c r="BM16" s="203">
        <f t="shared" si="8"/>
        <v>61284.37630220026</v>
      </c>
      <c r="BN16" s="203">
        <f t="shared" si="8"/>
        <v>93454.097460730569</v>
      </c>
      <c r="BO16" s="203">
        <f t="shared" si="8"/>
        <v>93454.097460730569</v>
      </c>
      <c r="BP16" s="203">
        <f t="shared" si="8"/>
        <v>93454.097460730569</v>
      </c>
      <c r="BQ16" s="203">
        <f t="shared" si="8"/>
        <v>93454.097460730569</v>
      </c>
      <c r="BR16" s="203">
        <f t="shared" si="8"/>
        <v>93454.097460730569</v>
      </c>
      <c r="BS16" s="203">
        <f t="shared" si="8"/>
        <v>93454.097460730569</v>
      </c>
      <c r="BT16" s="203">
        <f t="shared" si="8"/>
        <v>93454.097460730569</v>
      </c>
      <c r="BU16" s="203">
        <f t="shared" si="8"/>
        <v>93454.097460730569</v>
      </c>
      <c r="BV16" s="203">
        <f t="shared" si="8"/>
        <v>93454.097460730569</v>
      </c>
      <c r="BW16" s="203">
        <f t="shared" si="8"/>
        <v>93454.097460730569</v>
      </c>
      <c r="BX16" s="203">
        <f t="shared" si="8"/>
        <v>93454.097460730569</v>
      </c>
      <c r="BY16" s="203">
        <f t="shared" si="8"/>
        <v>93454.097460730569</v>
      </c>
      <c r="BZ16" s="203">
        <f t="shared" si="8"/>
        <v>93454.097460730569</v>
      </c>
      <c r="CA16" s="203">
        <f t="shared" ref="CA16:CB18" si="10">IF(CA$2&lt;=($B$2+$C$2+$D$2),IF(CA$2&lt;=($B$2+$C$2),IF(CA$2&lt;=$B$2,$B16,$C16),$D16),$E16)</f>
        <v>93454.097460730569</v>
      </c>
      <c r="CB16" s="203">
        <f t="shared" si="10"/>
        <v>93454.097460730569</v>
      </c>
      <c r="CC16" s="203">
        <f t="shared" si="9"/>
        <v>93454.097460730569</v>
      </c>
      <c r="CD16" s="203">
        <f t="shared" si="9"/>
        <v>93454.097460730569</v>
      </c>
      <c r="CE16" s="203">
        <f t="shared" si="9"/>
        <v>93454.097460730569</v>
      </c>
      <c r="CF16" s="203">
        <f t="shared" si="9"/>
        <v>93454.097460730569</v>
      </c>
      <c r="CG16" s="203">
        <f t="shared" si="9"/>
        <v>93454.097460730569</v>
      </c>
      <c r="CH16" s="203">
        <f t="shared" si="9"/>
        <v>93454.097460730569</v>
      </c>
      <c r="CI16" s="203">
        <f t="shared" si="9"/>
        <v>93454.097460730569</v>
      </c>
      <c r="CJ16" s="203">
        <f t="shared" si="9"/>
        <v>93454.097460730569</v>
      </c>
      <c r="CK16" s="203">
        <f t="shared" si="9"/>
        <v>93454.097460730569</v>
      </c>
      <c r="CL16" s="203">
        <f t="shared" si="9"/>
        <v>93454.097460730569</v>
      </c>
      <c r="CM16" s="203">
        <f t="shared" si="9"/>
        <v>93454.097460730569</v>
      </c>
      <c r="CN16" s="203">
        <f t="shared" si="9"/>
        <v>93454.097460730569</v>
      </c>
      <c r="CO16" s="203">
        <f t="shared" si="9"/>
        <v>93454.097460730569</v>
      </c>
      <c r="CP16" s="203">
        <f t="shared" si="9"/>
        <v>93454.097460730569</v>
      </c>
      <c r="CQ16" s="203">
        <f t="shared" si="9"/>
        <v>93454.097460730569</v>
      </c>
      <c r="CR16" s="203">
        <f t="shared" si="9"/>
        <v>93454.097460730569</v>
      </c>
      <c r="CS16" s="203">
        <f t="shared" ref="CS16:DA18" si="11">IF(CS$2&lt;=($B$2+$C$2+$D$2),IF(CS$2&lt;=($B$2+$C$2),IF(CS$2&lt;=$B$2,$B16,$C16),$D16),$E16)</f>
        <v>93454.097460730569</v>
      </c>
      <c r="CT16" s="203">
        <f t="shared" si="11"/>
        <v>93454.097460730569</v>
      </c>
      <c r="CU16" s="203">
        <f t="shared" si="11"/>
        <v>93454.097460730569</v>
      </c>
      <c r="CV16" s="203">
        <f t="shared" si="11"/>
        <v>93454.097460730569</v>
      </c>
      <c r="CW16" s="203">
        <f t="shared" si="11"/>
        <v>93454.097460730569</v>
      </c>
      <c r="CX16" s="203">
        <f t="shared" si="11"/>
        <v>93454.097460730569</v>
      </c>
      <c r="CY16" s="203">
        <f t="shared" si="11"/>
        <v>93454.097460730569</v>
      </c>
      <c r="CZ16" s="203">
        <f t="shared" si="11"/>
        <v>93454.097460730569</v>
      </c>
      <c r="DA16" s="203">
        <f t="shared" si="11"/>
        <v>93454.097460730569</v>
      </c>
      <c r="DB16" s="203"/>
    </row>
    <row r="17" spans="1:105">
      <c r="A17" s="200" t="s">
        <v>93</v>
      </c>
      <c r="B17" s="202">
        <f>Income!B89</f>
        <v>19201.523793976001</v>
      </c>
      <c r="C17" s="202">
        <f>Income!C89</f>
        <v>19201.523793976001</v>
      </c>
      <c r="D17" s="202">
        <f>Income!D89</f>
        <v>19201.523793975997</v>
      </c>
      <c r="E17" s="202">
        <f>Income!E89</f>
        <v>19201.523793976001</v>
      </c>
      <c r="F17" s="203">
        <f t="shared" si="4"/>
        <v>19201.523793976001</v>
      </c>
      <c r="G17" s="203">
        <f t="shared" si="4"/>
        <v>19201.523793976001</v>
      </c>
      <c r="H17" s="203">
        <f t="shared" si="4"/>
        <v>19201.523793976001</v>
      </c>
      <c r="I17" s="203">
        <f t="shared" si="4"/>
        <v>19201.523793976001</v>
      </c>
      <c r="J17" s="203">
        <f t="shared" si="4"/>
        <v>19201.523793976001</v>
      </c>
      <c r="K17" s="203">
        <f t="shared" si="4"/>
        <v>19201.523793976001</v>
      </c>
      <c r="L17" s="203">
        <f t="shared" si="4"/>
        <v>19201.523793976001</v>
      </c>
      <c r="M17" s="203">
        <f t="shared" si="4"/>
        <v>19201.523793976001</v>
      </c>
      <c r="N17" s="203">
        <f t="shared" si="4"/>
        <v>19201.523793976001</v>
      </c>
      <c r="O17" s="203">
        <f t="shared" si="4"/>
        <v>19201.523793976001</v>
      </c>
      <c r="P17" s="203">
        <f t="shared" si="4"/>
        <v>19201.523793976001</v>
      </c>
      <c r="Q17" s="203">
        <f t="shared" si="4"/>
        <v>19201.523793976001</v>
      </c>
      <c r="R17" s="203">
        <f t="shared" si="4"/>
        <v>19201.523793976001</v>
      </c>
      <c r="S17" s="203">
        <f t="shared" si="4"/>
        <v>19201.523793976001</v>
      </c>
      <c r="T17" s="203">
        <f t="shared" si="4"/>
        <v>19201.523793976001</v>
      </c>
      <c r="U17" s="203">
        <f t="shared" si="4"/>
        <v>19201.523793976001</v>
      </c>
      <c r="V17" s="203">
        <f t="shared" si="6"/>
        <v>19201.523793976001</v>
      </c>
      <c r="W17" s="203">
        <f t="shared" si="6"/>
        <v>19201.523793976001</v>
      </c>
      <c r="X17" s="203">
        <f t="shared" si="6"/>
        <v>19201.523793976001</v>
      </c>
      <c r="Y17" s="203">
        <f t="shared" si="6"/>
        <v>19201.523793976001</v>
      </c>
      <c r="Z17" s="203">
        <f t="shared" si="6"/>
        <v>19201.523793976001</v>
      </c>
      <c r="AA17" s="203">
        <f t="shared" si="6"/>
        <v>19201.523793976001</v>
      </c>
      <c r="AB17" s="203">
        <f t="shared" si="6"/>
        <v>19201.523793976001</v>
      </c>
      <c r="AC17" s="203">
        <f t="shared" si="6"/>
        <v>19201.523793976001</v>
      </c>
      <c r="AD17" s="203">
        <f t="shared" si="6"/>
        <v>19201.523793976001</v>
      </c>
      <c r="AE17" s="203">
        <f t="shared" si="6"/>
        <v>19201.523793976001</v>
      </c>
      <c r="AF17" s="203">
        <f t="shared" si="6"/>
        <v>19201.523793976001</v>
      </c>
      <c r="AG17" s="203">
        <f t="shared" si="6"/>
        <v>19201.523793976001</v>
      </c>
      <c r="AH17" s="203">
        <f t="shared" si="6"/>
        <v>19201.523793976001</v>
      </c>
      <c r="AI17" s="203">
        <f t="shared" si="6"/>
        <v>19201.523793976001</v>
      </c>
      <c r="AJ17" s="203">
        <f t="shared" si="6"/>
        <v>19201.523793976001</v>
      </c>
      <c r="AK17" s="203">
        <f t="shared" si="6"/>
        <v>19201.523793976001</v>
      </c>
      <c r="AL17" s="203">
        <f t="shared" si="7"/>
        <v>19201.523793976001</v>
      </c>
      <c r="AM17" s="203">
        <f t="shared" si="7"/>
        <v>19201.523793976001</v>
      </c>
      <c r="AN17" s="203">
        <f t="shared" si="7"/>
        <v>19201.523793976001</v>
      </c>
      <c r="AO17" s="203">
        <f t="shared" si="7"/>
        <v>19201.523793976001</v>
      </c>
      <c r="AP17" s="203">
        <f t="shared" si="7"/>
        <v>19201.523793976001</v>
      </c>
      <c r="AQ17" s="203">
        <f t="shared" si="7"/>
        <v>19201.523793976001</v>
      </c>
      <c r="AR17" s="203">
        <f t="shared" si="7"/>
        <v>19201.523793976001</v>
      </c>
      <c r="AS17" s="203">
        <f t="shared" si="7"/>
        <v>19201.523793976001</v>
      </c>
      <c r="AT17" s="203">
        <f t="shared" si="7"/>
        <v>19201.523793975997</v>
      </c>
      <c r="AU17" s="203">
        <f t="shared" si="7"/>
        <v>19201.523793975997</v>
      </c>
      <c r="AV17" s="203">
        <f t="shared" si="7"/>
        <v>19201.523793975997</v>
      </c>
      <c r="AW17" s="203">
        <f t="shared" si="7"/>
        <v>19201.523793975997</v>
      </c>
      <c r="AX17" s="203">
        <f t="shared" si="8"/>
        <v>19201.523793975997</v>
      </c>
      <c r="AY17" s="203">
        <f t="shared" si="8"/>
        <v>19201.523793975997</v>
      </c>
      <c r="AZ17" s="203">
        <f t="shared" si="8"/>
        <v>19201.523793975997</v>
      </c>
      <c r="BA17" s="203">
        <f t="shared" si="8"/>
        <v>19201.523793975997</v>
      </c>
      <c r="BB17" s="203">
        <f t="shared" si="8"/>
        <v>19201.523793975997</v>
      </c>
      <c r="BC17" s="203">
        <f t="shared" si="8"/>
        <v>19201.523793975997</v>
      </c>
      <c r="BD17" s="203">
        <f t="shared" si="8"/>
        <v>19201.523793975997</v>
      </c>
      <c r="BE17" s="203">
        <f t="shared" si="8"/>
        <v>19201.523793975997</v>
      </c>
      <c r="BF17" s="203">
        <f t="shared" si="8"/>
        <v>19201.523793975997</v>
      </c>
      <c r="BG17" s="203">
        <f t="shared" si="8"/>
        <v>19201.523793975997</v>
      </c>
      <c r="BH17" s="203">
        <f t="shared" si="8"/>
        <v>19201.523793975997</v>
      </c>
      <c r="BI17" s="203">
        <f t="shared" si="8"/>
        <v>19201.523793975997</v>
      </c>
      <c r="BJ17" s="203">
        <f t="shared" si="8"/>
        <v>19201.523793975997</v>
      </c>
      <c r="BK17" s="203">
        <f t="shared" si="8"/>
        <v>19201.523793975997</v>
      </c>
      <c r="BL17" s="203">
        <f t="shared" si="8"/>
        <v>19201.523793975997</v>
      </c>
      <c r="BM17" s="203">
        <f t="shared" si="8"/>
        <v>19201.523793975997</v>
      </c>
      <c r="BN17" s="203">
        <f t="shared" si="8"/>
        <v>19201.523793976001</v>
      </c>
      <c r="BO17" s="203">
        <f t="shared" si="8"/>
        <v>19201.523793976001</v>
      </c>
      <c r="BP17" s="203">
        <f t="shared" si="8"/>
        <v>19201.523793976001</v>
      </c>
      <c r="BQ17" s="203">
        <f t="shared" si="8"/>
        <v>19201.523793976001</v>
      </c>
      <c r="BR17" s="203">
        <f t="shared" si="8"/>
        <v>19201.523793976001</v>
      </c>
      <c r="BS17" s="203">
        <f t="shared" si="8"/>
        <v>19201.523793976001</v>
      </c>
      <c r="BT17" s="203">
        <f t="shared" si="8"/>
        <v>19201.523793976001</v>
      </c>
      <c r="BU17" s="203">
        <f t="shared" si="8"/>
        <v>19201.523793976001</v>
      </c>
      <c r="BV17" s="203">
        <f t="shared" si="8"/>
        <v>19201.523793976001</v>
      </c>
      <c r="BW17" s="203">
        <f t="shared" si="8"/>
        <v>19201.523793976001</v>
      </c>
      <c r="BX17" s="203">
        <f t="shared" si="8"/>
        <v>19201.523793976001</v>
      </c>
      <c r="BY17" s="203">
        <f t="shared" si="8"/>
        <v>19201.523793976001</v>
      </c>
      <c r="BZ17" s="203">
        <f t="shared" si="8"/>
        <v>19201.523793976001</v>
      </c>
      <c r="CA17" s="203">
        <f t="shared" si="10"/>
        <v>19201.523793976001</v>
      </c>
      <c r="CB17" s="203">
        <f t="shared" si="10"/>
        <v>19201.523793976001</v>
      </c>
      <c r="CC17" s="203">
        <f t="shared" si="9"/>
        <v>19201.523793976001</v>
      </c>
      <c r="CD17" s="203">
        <f t="shared" si="9"/>
        <v>19201.523793976001</v>
      </c>
      <c r="CE17" s="203">
        <f t="shared" si="9"/>
        <v>19201.523793976001</v>
      </c>
      <c r="CF17" s="203">
        <f t="shared" si="9"/>
        <v>19201.523793976001</v>
      </c>
      <c r="CG17" s="203">
        <f t="shared" si="9"/>
        <v>19201.523793976001</v>
      </c>
      <c r="CH17" s="203">
        <f t="shared" si="9"/>
        <v>19201.523793976001</v>
      </c>
      <c r="CI17" s="203">
        <f t="shared" si="9"/>
        <v>19201.523793976001</v>
      </c>
      <c r="CJ17" s="203">
        <f t="shared" si="9"/>
        <v>19201.523793976001</v>
      </c>
      <c r="CK17" s="203">
        <f t="shared" si="9"/>
        <v>19201.523793976001</v>
      </c>
      <c r="CL17" s="203">
        <f t="shared" si="9"/>
        <v>19201.523793976001</v>
      </c>
      <c r="CM17" s="203">
        <f t="shared" si="9"/>
        <v>19201.523793976001</v>
      </c>
      <c r="CN17" s="203">
        <f t="shared" si="9"/>
        <v>19201.523793976001</v>
      </c>
      <c r="CO17" s="203">
        <f t="shared" si="9"/>
        <v>19201.523793976001</v>
      </c>
      <c r="CP17" s="203">
        <f t="shared" si="9"/>
        <v>19201.523793976001</v>
      </c>
      <c r="CQ17" s="203">
        <f t="shared" si="9"/>
        <v>19201.523793976001</v>
      </c>
      <c r="CR17" s="203">
        <f t="shared" si="9"/>
        <v>19201.523793976001</v>
      </c>
      <c r="CS17" s="203">
        <f t="shared" si="11"/>
        <v>19201.523793976001</v>
      </c>
      <c r="CT17" s="203">
        <f t="shared" si="11"/>
        <v>19201.523793976001</v>
      </c>
      <c r="CU17" s="203">
        <f t="shared" si="11"/>
        <v>19201.523793976001</v>
      </c>
      <c r="CV17" s="203">
        <f t="shared" si="11"/>
        <v>19201.523793976001</v>
      </c>
      <c r="CW17" s="203">
        <f t="shared" si="11"/>
        <v>19201.523793976001</v>
      </c>
      <c r="CX17" s="203">
        <f t="shared" si="11"/>
        <v>19201.523793976001</v>
      </c>
      <c r="CY17" s="203">
        <f t="shared" si="11"/>
        <v>19201.523793976001</v>
      </c>
      <c r="CZ17" s="203">
        <f t="shared" si="11"/>
        <v>19201.523793976001</v>
      </c>
      <c r="DA17" s="203">
        <f t="shared" si="11"/>
        <v>19201.523793976001</v>
      </c>
    </row>
    <row r="18" spans="1:105">
      <c r="A18" s="200" t="s">
        <v>85</v>
      </c>
      <c r="B18" s="202">
        <f>Income!B90</f>
        <v>28392.937127309335</v>
      </c>
      <c r="C18" s="202">
        <f>Income!C90</f>
        <v>28392.937127309335</v>
      </c>
      <c r="D18" s="202">
        <f>Income!D90</f>
        <v>28392.937127309335</v>
      </c>
      <c r="E18" s="202">
        <f>Income!E90</f>
        <v>28392.937127309335</v>
      </c>
      <c r="F18" s="203">
        <f t="shared" ref="F18:U18" si="12">IF(F$2&lt;=($B$2+$C$2+$D$2),IF(F$2&lt;=($B$2+$C$2),IF(F$2&lt;=$B$2,$B18,$C18),$D18),$E18)</f>
        <v>28392.937127309335</v>
      </c>
      <c r="G18" s="203">
        <f t="shared" si="12"/>
        <v>28392.937127309335</v>
      </c>
      <c r="H18" s="203">
        <f t="shared" si="12"/>
        <v>28392.937127309335</v>
      </c>
      <c r="I18" s="203">
        <f t="shared" si="12"/>
        <v>28392.937127309335</v>
      </c>
      <c r="J18" s="203">
        <f t="shared" si="12"/>
        <v>28392.937127309335</v>
      </c>
      <c r="K18" s="203">
        <f t="shared" si="12"/>
        <v>28392.937127309335</v>
      </c>
      <c r="L18" s="203">
        <f t="shared" si="12"/>
        <v>28392.937127309335</v>
      </c>
      <c r="M18" s="203">
        <f t="shared" si="12"/>
        <v>28392.937127309335</v>
      </c>
      <c r="N18" s="203">
        <f t="shared" si="12"/>
        <v>28392.937127309335</v>
      </c>
      <c r="O18" s="203">
        <f t="shared" si="12"/>
        <v>28392.937127309335</v>
      </c>
      <c r="P18" s="203">
        <f t="shared" si="12"/>
        <v>28392.937127309335</v>
      </c>
      <c r="Q18" s="203">
        <f t="shared" si="12"/>
        <v>28392.937127309335</v>
      </c>
      <c r="R18" s="203">
        <f t="shared" si="12"/>
        <v>28392.937127309335</v>
      </c>
      <c r="S18" s="203">
        <f t="shared" si="12"/>
        <v>28392.937127309335</v>
      </c>
      <c r="T18" s="203">
        <f t="shared" si="12"/>
        <v>28392.937127309335</v>
      </c>
      <c r="U18" s="203">
        <f t="shared" si="12"/>
        <v>28392.937127309335</v>
      </c>
      <c r="V18" s="203">
        <f t="shared" si="6"/>
        <v>28392.937127309335</v>
      </c>
      <c r="W18" s="203">
        <f t="shared" si="6"/>
        <v>28392.937127309335</v>
      </c>
      <c r="X18" s="203">
        <f t="shared" si="6"/>
        <v>28392.937127309335</v>
      </c>
      <c r="Y18" s="203">
        <f t="shared" si="6"/>
        <v>28392.937127309335</v>
      </c>
      <c r="Z18" s="203">
        <f t="shared" si="6"/>
        <v>28392.937127309335</v>
      </c>
      <c r="AA18" s="203">
        <f t="shared" si="6"/>
        <v>28392.937127309335</v>
      </c>
      <c r="AB18" s="203">
        <f t="shared" si="6"/>
        <v>28392.937127309335</v>
      </c>
      <c r="AC18" s="203">
        <f t="shared" si="6"/>
        <v>28392.937127309335</v>
      </c>
      <c r="AD18" s="203">
        <f t="shared" si="6"/>
        <v>28392.937127309335</v>
      </c>
      <c r="AE18" s="203">
        <f t="shared" si="6"/>
        <v>28392.937127309335</v>
      </c>
      <c r="AF18" s="203">
        <f t="shared" si="6"/>
        <v>28392.937127309335</v>
      </c>
      <c r="AG18" s="203">
        <f t="shared" si="6"/>
        <v>28392.937127309335</v>
      </c>
      <c r="AH18" s="203">
        <f t="shared" si="6"/>
        <v>28392.937127309335</v>
      </c>
      <c r="AI18" s="203">
        <f t="shared" si="6"/>
        <v>28392.937127309335</v>
      </c>
      <c r="AJ18" s="203">
        <f t="shared" si="6"/>
        <v>28392.937127309335</v>
      </c>
      <c r="AK18" s="203">
        <f t="shared" si="6"/>
        <v>28392.937127309335</v>
      </c>
      <c r="AL18" s="203">
        <f t="shared" si="7"/>
        <v>28392.937127309335</v>
      </c>
      <c r="AM18" s="203">
        <f t="shared" si="7"/>
        <v>28392.937127309335</v>
      </c>
      <c r="AN18" s="203">
        <f t="shared" si="7"/>
        <v>28392.937127309335</v>
      </c>
      <c r="AO18" s="203">
        <f t="shared" si="7"/>
        <v>28392.937127309335</v>
      </c>
      <c r="AP18" s="203">
        <f t="shared" si="7"/>
        <v>28392.937127309335</v>
      </c>
      <c r="AQ18" s="203">
        <f t="shared" si="7"/>
        <v>28392.937127309335</v>
      </c>
      <c r="AR18" s="203">
        <f t="shared" si="7"/>
        <v>28392.937127309335</v>
      </c>
      <c r="AS18" s="203">
        <f t="shared" si="7"/>
        <v>28392.937127309335</v>
      </c>
      <c r="AT18" s="203">
        <f t="shared" si="7"/>
        <v>28392.937127309335</v>
      </c>
      <c r="AU18" s="203">
        <f t="shared" si="7"/>
        <v>28392.937127309335</v>
      </c>
      <c r="AV18" s="203">
        <f t="shared" si="7"/>
        <v>28392.937127309335</v>
      </c>
      <c r="AW18" s="203">
        <f t="shared" si="7"/>
        <v>28392.937127309335</v>
      </c>
      <c r="AX18" s="203">
        <f t="shared" si="8"/>
        <v>28392.937127309335</v>
      </c>
      <c r="AY18" s="203">
        <f t="shared" si="8"/>
        <v>28392.937127309335</v>
      </c>
      <c r="AZ18" s="203">
        <f t="shared" si="8"/>
        <v>28392.937127309335</v>
      </c>
      <c r="BA18" s="203">
        <f t="shared" si="8"/>
        <v>28392.937127309335</v>
      </c>
      <c r="BB18" s="203">
        <f t="shared" si="8"/>
        <v>28392.937127309335</v>
      </c>
      <c r="BC18" s="203">
        <f t="shared" si="8"/>
        <v>28392.937127309335</v>
      </c>
      <c r="BD18" s="203">
        <f t="shared" si="8"/>
        <v>28392.937127309335</v>
      </c>
      <c r="BE18" s="203">
        <f t="shared" si="8"/>
        <v>28392.937127309335</v>
      </c>
      <c r="BF18" s="203">
        <f t="shared" si="8"/>
        <v>28392.937127309335</v>
      </c>
      <c r="BG18" s="203">
        <f t="shared" si="8"/>
        <v>28392.937127309335</v>
      </c>
      <c r="BH18" s="203">
        <f t="shared" si="8"/>
        <v>28392.937127309335</v>
      </c>
      <c r="BI18" s="203">
        <f t="shared" si="8"/>
        <v>28392.937127309335</v>
      </c>
      <c r="BJ18" s="203">
        <f t="shared" si="8"/>
        <v>28392.937127309335</v>
      </c>
      <c r="BK18" s="203">
        <f t="shared" si="8"/>
        <v>28392.937127309335</v>
      </c>
      <c r="BL18" s="203">
        <f t="shared" ref="BL18:BZ18" si="13">IF(BL$2&lt;=($B$2+$C$2+$D$2),IF(BL$2&lt;=($B$2+$C$2),IF(BL$2&lt;=$B$2,$B18,$C18),$D18),$E18)</f>
        <v>28392.937127309335</v>
      </c>
      <c r="BM18" s="203">
        <f t="shared" si="13"/>
        <v>28392.937127309335</v>
      </c>
      <c r="BN18" s="203">
        <f t="shared" si="13"/>
        <v>28392.937127309335</v>
      </c>
      <c r="BO18" s="203">
        <f t="shared" si="13"/>
        <v>28392.937127309335</v>
      </c>
      <c r="BP18" s="203">
        <f t="shared" si="13"/>
        <v>28392.937127309335</v>
      </c>
      <c r="BQ18" s="203">
        <f t="shared" si="13"/>
        <v>28392.937127309335</v>
      </c>
      <c r="BR18" s="203">
        <f t="shared" si="13"/>
        <v>28392.937127309335</v>
      </c>
      <c r="BS18" s="203">
        <f t="shared" si="13"/>
        <v>28392.937127309335</v>
      </c>
      <c r="BT18" s="203">
        <f t="shared" si="13"/>
        <v>28392.937127309335</v>
      </c>
      <c r="BU18" s="203">
        <f t="shared" si="13"/>
        <v>28392.937127309335</v>
      </c>
      <c r="BV18" s="203">
        <f t="shared" si="13"/>
        <v>28392.937127309335</v>
      </c>
      <c r="BW18" s="203">
        <f t="shared" si="13"/>
        <v>28392.937127309335</v>
      </c>
      <c r="BX18" s="203">
        <f t="shared" si="13"/>
        <v>28392.937127309335</v>
      </c>
      <c r="BY18" s="203">
        <f t="shared" si="13"/>
        <v>28392.937127309335</v>
      </c>
      <c r="BZ18" s="203">
        <f t="shared" si="13"/>
        <v>28392.937127309335</v>
      </c>
      <c r="CA18" s="203">
        <f t="shared" si="10"/>
        <v>28392.937127309335</v>
      </c>
      <c r="CB18" s="203">
        <f t="shared" si="10"/>
        <v>28392.937127309335</v>
      </c>
      <c r="CC18" s="203">
        <f t="shared" si="9"/>
        <v>28392.937127309335</v>
      </c>
      <c r="CD18" s="203">
        <f t="shared" si="9"/>
        <v>28392.937127309335</v>
      </c>
      <c r="CE18" s="203">
        <f t="shared" si="9"/>
        <v>28392.937127309335</v>
      </c>
      <c r="CF18" s="203">
        <f t="shared" si="9"/>
        <v>28392.937127309335</v>
      </c>
      <c r="CG18" s="203">
        <f t="shared" si="9"/>
        <v>28392.937127309335</v>
      </c>
      <c r="CH18" s="203">
        <f t="shared" si="9"/>
        <v>28392.937127309335</v>
      </c>
      <c r="CI18" s="203">
        <f t="shared" si="9"/>
        <v>28392.937127309335</v>
      </c>
      <c r="CJ18" s="203">
        <f t="shared" si="9"/>
        <v>28392.937127309335</v>
      </c>
      <c r="CK18" s="203">
        <f t="shared" si="9"/>
        <v>28392.937127309335</v>
      </c>
      <c r="CL18" s="203">
        <f t="shared" si="9"/>
        <v>28392.937127309335</v>
      </c>
      <c r="CM18" s="203">
        <f t="shared" si="9"/>
        <v>28392.937127309335</v>
      </c>
      <c r="CN18" s="203">
        <f t="shared" si="9"/>
        <v>28392.937127309335</v>
      </c>
      <c r="CO18" s="203">
        <f t="shared" si="9"/>
        <v>28392.937127309335</v>
      </c>
      <c r="CP18" s="203">
        <f t="shared" si="9"/>
        <v>28392.937127309335</v>
      </c>
      <c r="CQ18" s="203">
        <f t="shared" si="9"/>
        <v>28392.937127309335</v>
      </c>
      <c r="CR18" s="203">
        <f t="shared" si="9"/>
        <v>28392.937127309335</v>
      </c>
      <c r="CS18" s="203">
        <f t="shared" si="11"/>
        <v>28392.937127309335</v>
      </c>
      <c r="CT18" s="203">
        <f t="shared" si="11"/>
        <v>28392.937127309335</v>
      </c>
      <c r="CU18" s="203">
        <f t="shared" si="11"/>
        <v>28392.937127309335</v>
      </c>
      <c r="CV18" s="203">
        <f t="shared" si="11"/>
        <v>28392.937127309335</v>
      </c>
      <c r="CW18" s="203">
        <f t="shared" si="11"/>
        <v>28392.937127309335</v>
      </c>
      <c r="CX18" s="203">
        <f t="shared" si="11"/>
        <v>28392.937127309335</v>
      </c>
      <c r="CY18" s="203">
        <f t="shared" si="11"/>
        <v>28392.937127309335</v>
      </c>
      <c r="CZ18" s="203">
        <f t="shared" si="11"/>
        <v>28392.937127309335</v>
      </c>
      <c r="DA18" s="203">
        <f t="shared" si="11"/>
        <v>28392.937127309335</v>
      </c>
    </row>
    <row r="19" spans="1:105">
      <c r="A19" s="200" t="s">
        <v>108</v>
      </c>
      <c r="F19" s="200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0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0" t="str">
        <f t="shared" si="14"/>
        <v/>
      </c>
      <c r="I19" s="200" t="str">
        <f t="shared" si="14"/>
        <v/>
      </c>
      <c r="J19" s="200" t="str">
        <f t="shared" si="14"/>
        <v/>
      </c>
      <c r="K19" s="200" t="str">
        <f t="shared" si="14"/>
        <v/>
      </c>
      <c r="L19" s="200" t="str">
        <f t="shared" si="14"/>
        <v/>
      </c>
      <c r="M19" s="200" t="str">
        <f t="shared" si="14"/>
        <v/>
      </c>
      <c r="N19" s="200" t="str">
        <f t="shared" si="14"/>
        <v/>
      </c>
      <c r="O19" s="200" t="str">
        <f t="shared" si="14"/>
        <v/>
      </c>
      <c r="P19" s="200">
        <f t="shared" si="14"/>
        <v>30016.778563707263</v>
      </c>
      <c r="Q19" s="200">
        <f t="shared" si="14"/>
        <v>30807.940803079979</v>
      </c>
      <c r="R19" s="200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0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0">
        <f t="shared" si="14"/>
        <v>33181.427521198129</v>
      </c>
      <c r="U19" s="200">
        <f t="shared" si="14"/>
        <v>33972.589760570845</v>
      </c>
      <c r="V19" s="200">
        <f t="shared" si="14"/>
        <v>34763.751999943561</v>
      </c>
      <c r="W19" s="200">
        <f t="shared" si="14"/>
        <v>35554.914239316284</v>
      </c>
      <c r="X19" s="200">
        <f t="shared" si="14"/>
        <v>36346.076478688999</v>
      </c>
      <c r="Y19" s="200">
        <f t="shared" si="14"/>
        <v>37137.238718061715</v>
      </c>
      <c r="Z19" s="200">
        <f t="shared" si="14"/>
        <v>37928.400957434431</v>
      </c>
      <c r="AA19" s="200">
        <f t="shared" si="14"/>
        <v>38719.563196807154</v>
      </c>
      <c r="AB19" s="200">
        <f t="shared" si="14"/>
        <v>39510.72543617987</v>
      </c>
      <c r="AC19" s="200">
        <f t="shared" si="14"/>
        <v>40301.887675552585</v>
      </c>
      <c r="AD19" s="200">
        <f t="shared" si="14"/>
        <v>41093.049914925301</v>
      </c>
      <c r="AE19" s="200">
        <f t="shared" si="14"/>
        <v>41884.212154298017</v>
      </c>
      <c r="AF19" s="200">
        <f t="shared" si="14"/>
        <v>42675.374393670732</v>
      </c>
      <c r="AG19" s="200">
        <f t="shared" si="14"/>
        <v>43466.536633043448</v>
      </c>
      <c r="AH19" s="200">
        <f t="shared" si="14"/>
        <v>44257.698872416164</v>
      </c>
      <c r="AI19" s="200">
        <f t="shared" si="14"/>
        <v>45048.861111788887</v>
      </c>
      <c r="AJ19" s="200">
        <f t="shared" si="14"/>
        <v>45840.023351161602</v>
      </c>
      <c r="AK19" s="200">
        <f t="shared" si="14"/>
        <v>46612.240998713532</v>
      </c>
      <c r="AL19" s="200">
        <f t="shared" si="14"/>
        <v>47384.45864626547</v>
      </c>
      <c r="AM19" s="200">
        <f t="shared" si="14"/>
        <v>48156.6762938174</v>
      </c>
      <c r="AN19" s="200">
        <f t="shared" si="14"/>
        <v>48928.893941369337</v>
      </c>
      <c r="AO19" s="200">
        <f t="shared" si="14"/>
        <v>49701.111588921267</v>
      </c>
      <c r="AP19" s="200">
        <f t="shared" si="14"/>
        <v>50473.329236473204</v>
      </c>
      <c r="AQ19" s="200">
        <f t="shared" si="14"/>
        <v>51245.546884025134</v>
      </c>
      <c r="AR19" s="200">
        <f t="shared" si="14"/>
        <v>52017.764531577064</v>
      </c>
      <c r="AS19" s="200">
        <f t="shared" si="14"/>
        <v>52789.982179129001</v>
      </c>
      <c r="AT19" s="200">
        <f t="shared" si="14"/>
        <v>53562.199826680931</v>
      </c>
      <c r="AU19" s="200">
        <f t="shared" si="14"/>
        <v>54334.417474232861</v>
      </c>
      <c r="AV19" s="200">
        <f t="shared" si="14"/>
        <v>55106.635121784799</v>
      </c>
      <c r="AW19" s="200">
        <f t="shared" si="14"/>
        <v>55878.852769336729</v>
      </c>
      <c r="AX19" s="200">
        <f t="shared" si="14"/>
        <v>56651.070416888666</v>
      </c>
      <c r="AY19" s="200">
        <f t="shared" si="14"/>
        <v>57423.288064440596</v>
      </c>
      <c r="AZ19" s="200">
        <f t="shared" si="14"/>
        <v>58195.505711992533</v>
      </c>
      <c r="BA19" s="200">
        <f t="shared" si="14"/>
        <v>58967.723359544463</v>
      </c>
      <c r="BB19" s="200">
        <f t="shared" si="14"/>
        <v>59739.941007096393</v>
      </c>
      <c r="BC19" s="200">
        <f t="shared" si="14"/>
        <v>60512.15865464833</v>
      </c>
      <c r="BD19" s="200">
        <f t="shared" si="14"/>
        <v>61284.37630220026</v>
      </c>
      <c r="BE19" s="200">
        <f t="shared" si="14"/>
        <v>62892.862360126775</v>
      </c>
      <c r="BF19" s="200">
        <f t="shared" si="14"/>
        <v>64501.348418053291</v>
      </c>
      <c r="BG19" s="200">
        <f t="shared" si="14"/>
        <v>66109.834475979806</v>
      </c>
      <c r="BH19" s="200">
        <f t="shared" si="14"/>
        <v>67718.320533906328</v>
      </c>
      <c r="BI19" s="200">
        <f t="shared" si="14"/>
        <v>69326.806591832836</v>
      </c>
      <c r="BJ19" s="200">
        <f t="shared" si="14"/>
        <v>70935.292649759358</v>
      </c>
      <c r="BK19" s="200">
        <f t="shared" si="14"/>
        <v>72543.778707685866</v>
      </c>
      <c r="BL19" s="200">
        <f t="shared" si="14"/>
        <v>74152.264765612388</v>
      </c>
      <c r="BM19" s="200">
        <f t="shared" si="14"/>
        <v>75760.750823538896</v>
      </c>
      <c r="BN19" s="200">
        <f t="shared" si="14"/>
        <v>77369.236881465418</v>
      </c>
      <c r="BO19" s="200">
        <f t="shared" si="14"/>
        <v>78977.722939391926</v>
      </c>
      <c r="BP19" s="200">
        <f t="shared" si="14"/>
        <v>80586.208997318448</v>
      </c>
      <c r="BQ19" s="200">
        <f t="shared" si="14"/>
        <v>82194.695055244956</v>
      </c>
      <c r="BR19" s="200">
        <f t="shared" si="14"/>
        <v>83803.181113171479</v>
      </c>
      <c r="BS19" s="200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0">
        <f t="shared" si="15"/>
        <v>87020.153229024509</v>
      </c>
      <c r="BU19" s="200">
        <f t="shared" si="15"/>
        <v>88628.639286951016</v>
      </c>
      <c r="BV19" s="200">
        <f t="shared" si="15"/>
        <v>90237.125344877539</v>
      </c>
      <c r="BW19" s="200">
        <f t="shared" si="15"/>
        <v>91845.611402804061</v>
      </c>
      <c r="BX19" s="200" t="str">
        <f t="shared" si="15"/>
        <v/>
      </c>
      <c r="BY19" s="200" t="str">
        <f t="shared" si="15"/>
        <v/>
      </c>
      <c r="BZ19" s="200" t="str">
        <f t="shared" si="15"/>
        <v/>
      </c>
      <c r="CA19" s="200" t="str">
        <f t="shared" si="15"/>
        <v/>
      </c>
      <c r="CB19" s="200" t="str">
        <f t="shared" si="15"/>
        <v/>
      </c>
      <c r="CC19" s="200" t="str">
        <f t="shared" si="15"/>
        <v/>
      </c>
      <c r="CD19" s="200" t="str">
        <f t="shared" si="15"/>
        <v/>
      </c>
      <c r="CE19" s="200" t="str">
        <f t="shared" si="15"/>
        <v/>
      </c>
      <c r="CF19" s="200" t="str">
        <f t="shared" si="15"/>
        <v/>
      </c>
      <c r="CG19" s="200" t="str">
        <f t="shared" si="15"/>
        <v/>
      </c>
      <c r="CH19" s="200" t="str">
        <f t="shared" si="15"/>
        <v/>
      </c>
      <c r="CI19" s="200" t="str">
        <f t="shared" si="15"/>
        <v/>
      </c>
      <c r="CJ19" s="200" t="str">
        <f t="shared" si="15"/>
        <v/>
      </c>
      <c r="CK19" s="200" t="str">
        <f t="shared" si="15"/>
        <v/>
      </c>
      <c r="CL19" s="200" t="str">
        <f t="shared" si="15"/>
        <v/>
      </c>
      <c r="CM19" s="200" t="str">
        <f t="shared" si="15"/>
        <v/>
      </c>
      <c r="CN19" s="200" t="str">
        <f t="shared" si="15"/>
        <v/>
      </c>
      <c r="CO19" s="200" t="str">
        <f t="shared" si="15"/>
        <v/>
      </c>
      <c r="CP19" s="200" t="str">
        <f t="shared" si="15"/>
        <v/>
      </c>
      <c r="CQ19" s="200" t="str">
        <f t="shared" si="15"/>
        <v/>
      </c>
      <c r="CR19" s="200" t="str">
        <f t="shared" si="15"/>
        <v/>
      </c>
      <c r="CS19" s="200" t="str">
        <f t="shared" si="15"/>
        <v/>
      </c>
      <c r="CT19" s="200" t="str">
        <f t="shared" si="15"/>
        <v/>
      </c>
      <c r="CU19" s="200" t="str">
        <f t="shared" si="15"/>
        <v/>
      </c>
      <c r="CV19" s="200" t="str">
        <f t="shared" si="15"/>
        <v/>
      </c>
      <c r="CW19" s="200" t="str">
        <f t="shared" si="15"/>
        <v/>
      </c>
      <c r="CX19" s="200" t="str">
        <f t="shared" si="15"/>
        <v/>
      </c>
      <c r="CY19" s="200" t="str">
        <f t="shared" si="15"/>
        <v/>
      </c>
      <c r="CZ19" s="200" t="str">
        <f t="shared" si="15"/>
        <v/>
      </c>
      <c r="DA19" s="200" t="str">
        <f t="shared" si="15"/>
        <v/>
      </c>
    </row>
    <row r="21" spans="1:105">
      <c r="B21" s="200" t="s">
        <v>89</v>
      </c>
      <c r="C21" s="200" t="s">
        <v>88</v>
      </c>
      <c r="D21" s="200" t="s">
        <v>90</v>
      </c>
      <c r="E21" s="200" t="s">
        <v>91</v>
      </c>
    </row>
    <row r="22" spans="1:105">
      <c r="B22" s="204">
        <f>B2*100</f>
        <v>20</v>
      </c>
      <c r="C22" s="204">
        <f>C2*100</f>
        <v>20</v>
      </c>
      <c r="D22" s="204">
        <f>D2*100</f>
        <v>20</v>
      </c>
      <c r="E22" s="204">
        <f>E2*100</f>
        <v>20</v>
      </c>
      <c r="F22" s="204">
        <v>0</v>
      </c>
      <c r="G22" s="204">
        <v>1</v>
      </c>
      <c r="H22" s="204">
        <v>2</v>
      </c>
      <c r="I22" s="204">
        <v>3</v>
      </c>
      <c r="J22" s="204">
        <v>4</v>
      </c>
      <c r="K22" s="204">
        <v>5</v>
      </c>
      <c r="L22" s="204">
        <v>6</v>
      </c>
      <c r="M22" s="204">
        <v>7</v>
      </c>
      <c r="N22" s="204">
        <v>8</v>
      </c>
      <c r="O22" s="204">
        <v>9</v>
      </c>
      <c r="P22" s="204">
        <v>10</v>
      </c>
      <c r="Q22" s="204">
        <v>11</v>
      </c>
      <c r="R22" s="204">
        <v>12</v>
      </c>
      <c r="S22" s="204">
        <v>13</v>
      </c>
      <c r="T22" s="204">
        <v>14</v>
      </c>
      <c r="U22" s="204">
        <v>15</v>
      </c>
      <c r="V22" s="204">
        <v>16</v>
      </c>
      <c r="W22" s="204">
        <v>17</v>
      </c>
      <c r="X22" s="204">
        <v>18</v>
      </c>
      <c r="Y22" s="204">
        <v>19</v>
      </c>
      <c r="Z22" s="204">
        <v>20</v>
      </c>
      <c r="AA22" s="204">
        <v>21</v>
      </c>
      <c r="AB22" s="204">
        <v>22</v>
      </c>
      <c r="AC22" s="204">
        <v>23</v>
      </c>
      <c r="AD22" s="204">
        <v>24</v>
      </c>
      <c r="AE22" s="204">
        <v>25</v>
      </c>
      <c r="AF22" s="204">
        <v>26</v>
      </c>
      <c r="AG22" s="204">
        <v>27</v>
      </c>
      <c r="AH22" s="204">
        <v>28</v>
      </c>
      <c r="AI22" s="204">
        <v>29</v>
      </c>
      <c r="AJ22" s="204">
        <v>30</v>
      </c>
      <c r="AK22" s="204">
        <v>31</v>
      </c>
      <c r="AL22" s="204">
        <v>32</v>
      </c>
      <c r="AM22" s="204">
        <v>33</v>
      </c>
      <c r="AN22" s="204">
        <v>34</v>
      </c>
      <c r="AO22" s="204">
        <v>35</v>
      </c>
      <c r="AP22" s="204">
        <v>36</v>
      </c>
      <c r="AQ22" s="204">
        <v>37</v>
      </c>
      <c r="AR22" s="204">
        <v>38</v>
      </c>
      <c r="AS22" s="204">
        <v>39</v>
      </c>
      <c r="AT22" s="204">
        <v>40</v>
      </c>
      <c r="AU22" s="204">
        <v>41</v>
      </c>
      <c r="AV22" s="204">
        <v>42</v>
      </c>
      <c r="AW22" s="204">
        <v>43</v>
      </c>
      <c r="AX22" s="204">
        <v>44</v>
      </c>
      <c r="AY22" s="204">
        <v>45</v>
      </c>
      <c r="AZ22" s="204">
        <v>46</v>
      </c>
      <c r="BA22" s="204">
        <v>47</v>
      </c>
      <c r="BB22" s="204">
        <v>48</v>
      </c>
      <c r="BC22" s="204">
        <v>49</v>
      </c>
      <c r="BD22" s="204">
        <v>50</v>
      </c>
      <c r="BE22" s="204">
        <v>51</v>
      </c>
      <c r="BF22" s="204">
        <v>52</v>
      </c>
      <c r="BG22" s="204">
        <v>53</v>
      </c>
      <c r="BH22" s="204">
        <v>54</v>
      </c>
      <c r="BI22" s="204">
        <v>55</v>
      </c>
      <c r="BJ22" s="204">
        <v>56</v>
      </c>
      <c r="BK22" s="204">
        <v>57</v>
      </c>
      <c r="BL22" s="204">
        <v>58</v>
      </c>
      <c r="BM22" s="204">
        <v>59</v>
      </c>
      <c r="BN22" s="204">
        <v>60</v>
      </c>
      <c r="BO22" s="204">
        <v>61</v>
      </c>
      <c r="BP22" s="204">
        <v>62</v>
      </c>
      <c r="BQ22" s="204">
        <v>63</v>
      </c>
      <c r="BR22" s="204">
        <v>64</v>
      </c>
      <c r="BS22" s="204">
        <v>65</v>
      </c>
      <c r="BT22" s="204">
        <v>66</v>
      </c>
      <c r="BU22" s="204">
        <v>67</v>
      </c>
      <c r="BV22" s="204">
        <v>68</v>
      </c>
      <c r="BW22" s="204">
        <v>69</v>
      </c>
      <c r="BX22" s="204">
        <v>70</v>
      </c>
      <c r="BY22" s="204">
        <v>71</v>
      </c>
      <c r="BZ22" s="204">
        <v>72</v>
      </c>
      <c r="CA22" s="204">
        <v>73</v>
      </c>
      <c r="CB22" s="204">
        <v>74</v>
      </c>
      <c r="CC22" s="204">
        <v>75</v>
      </c>
      <c r="CD22" s="204">
        <v>76</v>
      </c>
      <c r="CE22" s="204">
        <v>77</v>
      </c>
      <c r="CF22" s="204">
        <v>78</v>
      </c>
      <c r="CG22" s="204">
        <v>79</v>
      </c>
      <c r="CH22" s="204">
        <v>80</v>
      </c>
      <c r="CI22" s="204">
        <v>81</v>
      </c>
      <c r="CJ22" s="204">
        <v>82</v>
      </c>
      <c r="CK22" s="204">
        <v>83</v>
      </c>
      <c r="CL22" s="204">
        <v>84</v>
      </c>
      <c r="CM22" s="204">
        <v>85</v>
      </c>
      <c r="CN22" s="204">
        <v>86</v>
      </c>
      <c r="CO22" s="204">
        <v>87</v>
      </c>
      <c r="CP22" s="204">
        <v>88</v>
      </c>
      <c r="CQ22" s="204">
        <v>89</v>
      </c>
      <c r="CR22" s="204">
        <v>90</v>
      </c>
      <c r="CS22" s="204">
        <v>91</v>
      </c>
      <c r="CT22" s="204">
        <v>92</v>
      </c>
      <c r="CU22" s="204">
        <v>93</v>
      </c>
      <c r="CV22" s="204">
        <v>94</v>
      </c>
      <c r="CW22" s="204">
        <v>95</v>
      </c>
      <c r="CX22" s="204">
        <v>96</v>
      </c>
      <c r="CY22" s="204">
        <v>97</v>
      </c>
      <c r="CZ22" s="204">
        <v>98</v>
      </c>
      <c r="DA22" s="204">
        <v>99</v>
      </c>
    </row>
    <row r="23" spans="1:105">
      <c r="B23" s="205">
        <f>SUM($B22:B22)</f>
        <v>20</v>
      </c>
      <c r="C23" s="205">
        <f>SUM($B22:C22)</f>
        <v>40</v>
      </c>
      <c r="D23" s="205">
        <f>SUM($B22:D22)</f>
        <v>60</v>
      </c>
      <c r="E23" s="205">
        <f>SUM($B22:E22)</f>
        <v>80</v>
      </c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  <c r="BO23" s="206"/>
      <c r="BP23" s="206"/>
      <c r="BQ23" s="206"/>
      <c r="BR23" s="206"/>
      <c r="BS23" s="206"/>
      <c r="BT23" s="206"/>
      <c r="BU23" s="206"/>
      <c r="BV23" s="206"/>
      <c r="BW23" s="206"/>
      <c r="BX23" s="206"/>
      <c r="BY23" s="206"/>
      <c r="BZ23" s="206"/>
      <c r="CA23" s="206"/>
      <c r="CB23" s="206"/>
      <c r="CC23" s="206"/>
      <c r="CD23" s="206"/>
      <c r="CE23" s="206"/>
      <c r="CF23" s="206"/>
      <c r="CG23" s="206"/>
      <c r="CH23" s="206"/>
      <c r="CI23" s="206"/>
      <c r="CJ23" s="206"/>
      <c r="CK23" s="206"/>
      <c r="CL23" s="206"/>
      <c r="CM23" s="206"/>
      <c r="CN23" s="206"/>
      <c r="CO23" s="206"/>
      <c r="CP23" s="206"/>
      <c r="CQ23" s="206"/>
      <c r="CR23" s="206"/>
      <c r="CS23" s="206"/>
      <c r="CT23" s="206"/>
      <c r="CU23" s="206"/>
      <c r="CV23" s="206"/>
      <c r="CW23" s="206"/>
      <c r="CX23" s="206"/>
      <c r="CY23" s="206"/>
      <c r="CZ23" s="206"/>
      <c r="DA23" s="206"/>
    </row>
    <row r="24" spans="1:105">
      <c r="B24" s="207">
        <f>A23+(B23-A23)/2</f>
        <v>10</v>
      </c>
      <c r="C24" s="207">
        <f>B23+(C23-B23)/2</f>
        <v>30</v>
      </c>
      <c r="D24" s="207">
        <f>C23+(D23-C23)/2</f>
        <v>50</v>
      </c>
      <c r="E24" s="207">
        <f>D23+(E23-D23)/2</f>
        <v>70</v>
      </c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208"/>
      <c r="BU24" s="208"/>
      <c r="BV24" s="208"/>
      <c r="BW24" s="208"/>
      <c r="BX24" s="208"/>
      <c r="BY24" s="208"/>
      <c r="BZ24" s="208"/>
      <c r="CA24" s="208"/>
      <c r="CB24" s="208"/>
      <c r="CC24" s="208"/>
      <c r="CD24" s="208"/>
      <c r="CE24" s="208"/>
      <c r="CF24" s="208"/>
      <c r="CG24" s="208"/>
      <c r="CH24" s="208"/>
      <c r="CI24" s="208"/>
      <c r="CJ24" s="208"/>
      <c r="CK24" s="208"/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CY24" s="208"/>
      <c r="CZ24" s="208"/>
      <c r="DA24" s="208"/>
    </row>
    <row r="25" spans="1:105">
      <c r="A25" s="200" t="str">
        <f>Income!A72</f>
        <v>Own crops Consumed</v>
      </c>
      <c r="B25" s="202">
        <f>Income!B72</f>
        <v>0</v>
      </c>
      <c r="C25" s="202">
        <f>Income!C72</f>
        <v>0</v>
      </c>
      <c r="D25" s="202">
        <f>Income!D72</f>
        <v>0</v>
      </c>
      <c r="E25" s="202">
        <f>Income!E72</f>
        <v>0</v>
      </c>
      <c r="F25" s="209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9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9">
        <f t="shared" si="16"/>
        <v>0</v>
      </c>
      <c r="I25" s="209">
        <f t="shared" si="16"/>
        <v>0</v>
      </c>
      <c r="J25" s="209">
        <f t="shared" si="16"/>
        <v>0</v>
      </c>
      <c r="K25" s="209">
        <f t="shared" si="16"/>
        <v>0</v>
      </c>
      <c r="L25" s="209">
        <f t="shared" si="16"/>
        <v>0</v>
      </c>
      <c r="M25" s="209">
        <f t="shared" si="16"/>
        <v>0</v>
      </c>
      <c r="N25" s="209">
        <f t="shared" si="16"/>
        <v>0</v>
      </c>
      <c r="O25" s="209">
        <f t="shared" si="16"/>
        <v>0</v>
      </c>
      <c r="P25" s="209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9">
        <f t="shared" si="17"/>
        <v>0</v>
      </c>
      <c r="R25" s="209">
        <f t="shared" si="17"/>
        <v>0</v>
      </c>
      <c r="S25" s="209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9">
        <f t="shared" si="17"/>
        <v>0</v>
      </c>
      <c r="U25" s="209">
        <f t="shared" si="17"/>
        <v>0</v>
      </c>
      <c r="V25" s="209">
        <f t="shared" si="17"/>
        <v>0</v>
      </c>
      <c r="W25" s="209">
        <f t="shared" si="17"/>
        <v>0</v>
      </c>
      <c r="X25" s="209">
        <f t="shared" si="17"/>
        <v>0</v>
      </c>
      <c r="Y25" s="209">
        <f t="shared" si="17"/>
        <v>0</v>
      </c>
      <c r="Z25" s="209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9">
        <f t="shared" si="18"/>
        <v>0</v>
      </c>
      <c r="AB25" s="209">
        <f t="shared" si="18"/>
        <v>0</v>
      </c>
      <c r="AC25" s="209">
        <f t="shared" si="18"/>
        <v>0</v>
      </c>
      <c r="AD25" s="209">
        <f t="shared" si="18"/>
        <v>0</v>
      </c>
      <c r="AE25" s="209">
        <f t="shared" si="18"/>
        <v>0</v>
      </c>
      <c r="AF25" s="209">
        <f t="shared" si="18"/>
        <v>0</v>
      </c>
      <c r="AG25" s="209">
        <f t="shared" si="18"/>
        <v>0</v>
      </c>
      <c r="AH25" s="209">
        <f t="shared" si="18"/>
        <v>0</v>
      </c>
      <c r="AI25" s="209">
        <f t="shared" si="18"/>
        <v>0</v>
      </c>
      <c r="AJ25" s="209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9">
        <f t="shared" si="19"/>
        <v>0</v>
      </c>
      <c r="AL25" s="209">
        <f t="shared" si="19"/>
        <v>0</v>
      </c>
      <c r="AM25" s="209">
        <f t="shared" si="19"/>
        <v>0</v>
      </c>
      <c r="AN25" s="209">
        <f t="shared" si="19"/>
        <v>0</v>
      </c>
      <c r="AO25" s="209">
        <f t="shared" si="19"/>
        <v>0</v>
      </c>
      <c r="AP25" s="209">
        <f t="shared" si="19"/>
        <v>0</v>
      </c>
      <c r="AQ25" s="209">
        <f t="shared" si="19"/>
        <v>0</v>
      </c>
      <c r="AR25" s="209">
        <f t="shared" si="19"/>
        <v>0</v>
      </c>
      <c r="AS25" s="209">
        <f t="shared" si="19"/>
        <v>0</v>
      </c>
      <c r="AT25" s="209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9">
        <f t="shared" si="20"/>
        <v>0</v>
      </c>
      <c r="AV25" s="209">
        <f t="shared" si="20"/>
        <v>0</v>
      </c>
      <c r="AW25" s="209">
        <f t="shared" si="20"/>
        <v>0</v>
      </c>
      <c r="AX25" s="209">
        <f t="shared" si="20"/>
        <v>0</v>
      </c>
      <c r="AY25" s="209">
        <f t="shared" si="20"/>
        <v>0</v>
      </c>
      <c r="AZ25" s="209">
        <f t="shared" si="20"/>
        <v>0</v>
      </c>
      <c r="BA25" s="209">
        <f t="shared" si="20"/>
        <v>0</v>
      </c>
      <c r="BB25" s="209">
        <f t="shared" si="20"/>
        <v>0</v>
      </c>
      <c r="BC25" s="209">
        <f t="shared" si="20"/>
        <v>0</v>
      </c>
      <c r="BD25" s="209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9">
        <f t="shared" si="21"/>
        <v>0</v>
      </c>
      <c r="BF25" s="209">
        <f t="shared" si="21"/>
        <v>0</v>
      </c>
      <c r="BG25" s="209">
        <f t="shared" si="21"/>
        <v>0</v>
      </c>
      <c r="BH25" s="209">
        <f t="shared" si="21"/>
        <v>0</v>
      </c>
      <c r="BI25" s="209">
        <f t="shared" si="21"/>
        <v>0</v>
      </c>
      <c r="BJ25" s="209">
        <f t="shared" si="21"/>
        <v>0</v>
      </c>
      <c r="BK25" s="209">
        <f t="shared" si="21"/>
        <v>0</v>
      </c>
      <c r="BL25" s="209">
        <f t="shared" si="21"/>
        <v>0</v>
      </c>
      <c r="BM25" s="209">
        <f t="shared" si="21"/>
        <v>0</v>
      </c>
      <c r="BN25" s="209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9">
        <f t="shared" si="22"/>
        <v>0</v>
      </c>
      <c r="BP25" s="209">
        <f t="shared" si="22"/>
        <v>0</v>
      </c>
      <c r="BQ25" s="209">
        <f t="shared" si="22"/>
        <v>0</v>
      </c>
      <c r="BR25" s="209">
        <f t="shared" si="22"/>
        <v>0</v>
      </c>
      <c r="BS25" s="209">
        <f t="shared" si="22"/>
        <v>0</v>
      </c>
      <c r="BT25" s="209">
        <f t="shared" si="22"/>
        <v>0</v>
      </c>
      <c r="BU25" s="209">
        <f t="shared" si="22"/>
        <v>0</v>
      </c>
      <c r="BV25" s="209">
        <f t="shared" si="22"/>
        <v>0</v>
      </c>
      <c r="BW25" s="209">
        <f t="shared" si="22"/>
        <v>0</v>
      </c>
      <c r="BX25" s="209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9">
        <f t="shared" si="23"/>
        <v>0</v>
      </c>
      <c r="BZ25" s="209">
        <f t="shared" si="23"/>
        <v>0</v>
      </c>
      <c r="CA25" s="209">
        <f t="shared" si="23"/>
        <v>0</v>
      </c>
      <c r="CB25" s="209">
        <f t="shared" si="23"/>
        <v>0</v>
      </c>
      <c r="CC25" s="209">
        <f t="shared" si="23"/>
        <v>0</v>
      </c>
      <c r="CD25" s="209">
        <f t="shared" si="23"/>
        <v>0</v>
      </c>
      <c r="CE25" s="209">
        <f t="shared" si="23"/>
        <v>0</v>
      </c>
      <c r="CF25" s="209">
        <f t="shared" si="23"/>
        <v>0</v>
      </c>
      <c r="CG25" s="209">
        <f t="shared" si="23"/>
        <v>0</v>
      </c>
      <c r="CH25" s="209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9">
        <f t="shared" si="24"/>
        <v>0</v>
      </c>
      <c r="CJ25" s="209">
        <f t="shared" si="24"/>
        <v>0</v>
      </c>
      <c r="CK25" s="209">
        <f t="shared" si="24"/>
        <v>0</v>
      </c>
      <c r="CL25" s="209">
        <f t="shared" si="24"/>
        <v>0</v>
      </c>
      <c r="CM25" s="209">
        <f t="shared" si="24"/>
        <v>0</v>
      </c>
      <c r="CN25" s="209">
        <f t="shared" si="24"/>
        <v>0</v>
      </c>
      <c r="CO25" s="209">
        <f t="shared" si="24"/>
        <v>0</v>
      </c>
      <c r="CP25" s="209">
        <f t="shared" si="24"/>
        <v>0</v>
      </c>
      <c r="CQ25" s="209">
        <f t="shared" si="24"/>
        <v>0</v>
      </c>
      <c r="CR25" s="209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9">
        <f t="shared" si="25"/>
        <v>0</v>
      </c>
      <c r="CT25" s="209">
        <f t="shared" si="25"/>
        <v>0</v>
      </c>
      <c r="CU25" s="209">
        <f t="shared" si="25"/>
        <v>0</v>
      </c>
      <c r="CV25" s="209">
        <f t="shared" si="25"/>
        <v>0</v>
      </c>
      <c r="CW25" s="209">
        <f t="shared" si="25"/>
        <v>0</v>
      </c>
      <c r="CX25" s="209">
        <f t="shared" si="25"/>
        <v>0</v>
      </c>
      <c r="CY25" s="209">
        <f t="shared" si="25"/>
        <v>0</v>
      </c>
      <c r="CZ25" s="209">
        <f t="shared" si="25"/>
        <v>0</v>
      </c>
      <c r="DA25" s="209">
        <f t="shared" si="25"/>
        <v>0</v>
      </c>
    </row>
    <row r="26" spans="1:105">
      <c r="A26" s="200" t="str">
        <f>Income!A73</f>
        <v>Own crops sold</v>
      </c>
      <c r="B26" s="202">
        <f>Income!B73</f>
        <v>0</v>
      </c>
      <c r="C26" s="202">
        <f>Income!C73</f>
        <v>0</v>
      </c>
      <c r="D26" s="202">
        <f>Income!D73</f>
        <v>0</v>
      </c>
      <c r="E26" s="202">
        <f>Income!E73</f>
        <v>0</v>
      </c>
      <c r="F26" s="209">
        <f t="shared" si="16"/>
        <v>0</v>
      </c>
      <c r="G26" s="209">
        <f t="shared" si="16"/>
        <v>0</v>
      </c>
      <c r="H26" s="209">
        <f t="shared" si="16"/>
        <v>0</v>
      </c>
      <c r="I26" s="209">
        <f t="shared" si="16"/>
        <v>0</v>
      </c>
      <c r="J26" s="209">
        <f t="shared" si="16"/>
        <v>0</v>
      </c>
      <c r="K26" s="209">
        <f t="shared" si="16"/>
        <v>0</v>
      </c>
      <c r="L26" s="209">
        <f t="shared" si="16"/>
        <v>0</v>
      </c>
      <c r="M26" s="209">
        <f t="shared" si="16"/>
        <v>0</v>
      </c>
      <c r="N26" s="209">
        <f t="shared" si="16"/>
        <v>0</v>
      </c>
      <c r="O26" s="209">
        <f t="shared" si="16"/>
        <v>0</v>
      </c>
      <c r="P26" s="209">
        <f t="shared" si="17"/>
        <v>0</v>
      </c>
      <c r="Q26" s="209">
        <f t="shared" si="17"/>
        <v>0</v>
      </c>
      <c r="R26" s="209">
        <f t="shared" si="17"/>
        <v>0</v>
      </c>
      <c r="S26" s="209">
        <f t="shared" si="17"/>
        <v>0</v>
      </c>
      <c r="T26" s="209">
        <f t="shared" si="17"/>
        <v>0</v>
      </c>
      <c r="U26" s="209">
        <f t="shared" si="17"/>
        <v>0</v>
      </c>
      <c r="V26" s="209">
        <f t="shared" si="17"/>
        <v>0</v>
      </c>
      <c r="W26" s="209">
        <f t="shared" si="17"/>
        <v>0</v>
      </c>
      <c r="X26" s="209">
        <f t="shared" si="17"/>
        <v>0</v>
      </c>
      <c r="Y26" s="209">
        <f t="shared" si="17"/>
        <v>0</v>
      </c>
      <c r="Z26" s="209">
        <f t="shared" si="18"/>
        <v>0</v>
      </c>
      <c r="AA26" s="209">
        <f t="shared" si="18"/>
        <v>0</v>
      </c>
      <c r="AB26" s="209">
        <f t="shared" si="18"/>
        <v>0</v>
      </c>
      <c r="AC26" s="209">
        <f t="shared" si="18"/>
        <v>0</v>
      </c>
      <c r="AD26" s="209">
        <f t="shared" si="18"/>
        <v>0</v>
      </c>
      <c r="AE26" s="209">
        <f t="shared" si="18"/>
        <v>0</v>
      </c>
      <c r="AF26" s="209">
        <f t="shared" si="18"/>
        <v>0</v>
      </c>
      <c r="AG26" s="209">
        <f t="shared" si="18"/>
        <v>0</v>
      </c>
      <c r="AH26" s="209">
        <f t="shared" si="18"/>
        <v>0</v>
      </c>
      <c r="AI26" s="209">
        <f t="shared" si="18"/>
        <v>0</v>
      </c>
      <c r="AJ26" s="209">
        <f t="shared" si="19"/>
        <v>0</v>
      </c>
      <c r="AK26" s="209">
        <f t="shared" si="19"/>
        <v>0</v>
      </c>
      <c r="AL26" s="209">
        <f t="shared" si="19"/>
        <v>0</v>
      </c>
      <c r="AM26" s="209">
        <f t="shared" si="19"/>
        <v>0</v>
      </c>
      <c r="AN26" s="209">
        <f t="shared" si="19"/>
        <v>0</v>
      </c>
      <c r="AO26" s="209">
        <f t="shared" si="19"/>
        <v>0</v>
      </c>
      <c r="AP26" s="209">
        <f t="shared" si="19"/>
        <v>0</v>
      </c>
      <c r="AQ26" s="209">
        <f t="shared" si="19"/>
        <v>0</v>
      </c>
      <c r="AR26" s="209">
        <f t="shared" si="19"/>
        <v>0</v>
      </c>
      <c r="AS26" s="209">
        <f t="shared" si="19"/>
        <v>0</v>
      </c>
      <c r="AT26" s="209">
        <f t="shared" si="20"/>
        <v>0</v>
      </c>
      <c r="AU26" s="209">
        <f t="shared" si="20"/>
        <v>0</v>
      </c>
      <c r="AV26" s="209">
        <f t="shared" si="20"/>
        <v>0</v>
      </c>
      <c r="AW26" s="209">
        <f t="shared" si="20"/>
        <v>0</v>
      </c>
      <c r="AX26" s="209">
        <f t="shared" si="20"/>
        <v>0</v>
      </c>
      <c r="AY26" s="209">
        <f t="shared" si="20"/>
        <v>0</v>
      </c>
      <c r="AZ26" s="209">
        <f t="shared" si="20"/>
        <v>0</v>
      </c>
      <c r="BA26" s="209">
        <f t="shared" si="20"/>
        <v>0</v>
      </c>
      <c r="BB26" s="209">
        <f t="shared" si="20"/>
        <v>0</v>
      </c>
      <c r="BC26" s="209">
        <f t="shared" si="20"/>
        <v>0</v>
      </c>
      <c r="BD26" s="209">
        <f t="shared" si="21"/>
        <v>0</v>
      </c>
      <c r="BE26" s="209">
        <f t="shared" si="21"/>
        <v>0</v>
      </c>
      <c r="BF26" s="209">
        <f t="shared" si="21"/>
        <v>0</v>
      </c>
      <c r="BG26" s="209">
        <f t="shared" si="21"/>
        <v>0</v>
      </c>
      <c r="BH26" s="209">
        <f t="shared" si="21"/>
        <v>0</v>
      </c>
      <c r="BI26" s="209">
        <f t="shared" si="21"/>
        <v>0</v>
      </c>
      <c r="BJ26" s="209">
        <f t="shared" si="21"/>
        <v>0</v>
      </c>
      <c r="BK26" s="209">
        <f t="shared" si="21"/>
        <v>0</v>
      </c>
      <c r="BL26" s="209">
        <f t="shared" si="21"/>
        <v>0</v>
      </c>
      <c r="BM26" s="209">
        <f t="shared" si="21"/>
        <v>0</v>
      </c>
      <c r="BN26" s="209">
        <f t="shared" si="22"/>
        <v>0</v>
      </c>
      <c r="BO26" s="209">
        <f t="shared" si="22"/>
        <v>0</v>
      </c>
      <c r="BP26" s="209">
        <f t="shared" si="22"/>
        <v>0</v>
      </c>
      <c r="BQ26" s="209">
        <f t="shared" si="22"/>
        <v>0</v>
      </c>
      <c r="BR26" s="209">
        <f t="shared" si="22"/>
        <v>0</v>
      </c>
      <c r="BS26" s="209">
        <f t="shared" si="22"/>
        <v>0</v>
      </c>
      <c r="BT26" s="209">
        <f t="shared" si="22"/>
        <v>0</v>
      </c>
      <c r="BU26" s="209">
        <f t="shared" si="22"/>
        <v>0</v>
      </c>
      <c r="BV26" s="209">
        <f t="shared" si="22"/>
        <v>0</v>
      </c>
      <c r="BW26" s="209">
        <f t="shared" si="22"/>
        <v>0</v>
      </c>
      <c r="BX26" s="209">
        <f t="shared" si="23"/>
        <v>0</v>
      </c>
      <c r="BY26" s="209">
        <f t="shared" si="23"/>
        <v>0</v>
      </c>
      <c r="BZ26" s="209">
        <f t="shared" si="23"/>
        <v>0</v>
      </c>
      <c r="CA26" s="209">
        <f t="shared" si="23"/>
        <v>0</v>
      </c>
      <c r="CB26" s="209">
        <f t="shared" si="23"/>
        <v>0</v>
      </c>
      <c r="CC26" s="209">
        <f t="shared" si="23"/>
        <v>0</v>
      </c>
      <c r="CD26" s="209">
        <f t="shared" si="23"/>
        <v>0</v>
      </c>
      <c r="CE26" s="209">
        <f t="shared" si="23"/>
        <v>0</v>
      </c>
      <c r="CF26" s="209">
        <f t="shared" si="23"/>
        <v>0</v>
      </c>
      <c r="CG26" s="209">
        <f t="shared" si="23"/>
        <v>0</v>
      </c>
      <c r="CH26" s="209">
        <f t="shared" si="24"/>
        <v>0</v>
      </c>
      <c r="CI26" s="209">
        <f t="shared" si="24"/>
        <v>0</v>
      </c>
      <c r="CJ26" s="209">
        <f t="shared" si="24"/>
        <v>0</v>
      </c>
      <c r="CK26" s="209">
        <f t="shared" si="24"/>
        <v>0</v>
      </c>
      <c r="CL26" s="209">
        <f t="shared" si="24"/>
        <v>0</v>
      </c>
      <c r="CM26" s="209">
        <f t="shared" si="24"/>
        <v>0</v>
      </c>
      <c r="CN26" s="209">
        <f t="shared" si="24"/>
        <v>0</v>
      </c>
      <c r="CO26" s="209">
        <f t="shared" si="24"/>
        <v>0</v>
      </c>
      <c r="CP26" s="209">
        <f t="shared" si="24"/>
        <v>0</v>
      </c>
      <c r="CQ26" s="209">
        <f t="shared" si="24"/>
        <v>0</v>
      </c>
      <c r="CR26" s="209">
        <f t="shared" si="25"/>
        <v>0</v>
      </c>
      <c r="CS26" s="209">
        <f t="shared" si="25"/>
        <v>0</v>
      </c>
      <c r="CT26" s="209">
        <f t="shared" si="25"/>
        <v>0</v>
      </c>
      <c r="CU26" s="209">
        <f t="shared" si="25"/>
        <v>0</v>
      </c>
      <c r="CV26" s="209">
        <f t="shared" si="25"/>
        <v>0</v>
      </c>
      <c r="CW26" s="209">
        <f t="shared" si="25"/>
        <v>0</v>
      </c>
      <c r="CX26" s="209">
        <f t="shared" si="25"/>
        <v>0</v>
      </c>
      <c r="CY26" s="209">
        <f t="shared" si="25"/>
        <v>0</v>
      </c>
      <c r="CZ26" s="209">
        <f t="shared" si="25"/>
        <v>0</v>
      </c>
      <c r="DA26" s="209">
        <f t="shared" si="25"/>
        <v>0</v>
      </c>
    </row>
    <row r="27" spans="1:105">
      <c r="A27" s="200" t="str">
        <f>Income!A74</f>
        <v>Animal products consumed</v>
      </c>
      <c r="B27" s="202">
        <f>Income!B74</f>
        <v>0</v>
      </c>
      <c r="C27" s="202">
        <f>Income!C74</f>
        <v>0</v>
      </c>
      <c r="D27" s="202">
        <f>Income!D74</f>
        <v>0</v>
      </c>
      <c r="E27" s="202">
        <f>Income!E74</f>
        <v>0</v>
      </c>
      <c r="F27" s="209">
        <f t="shared" si="16"/>
        <v>0</v>
      </c>
      <c r="G27" s="209">
        <f t="shared" si="16"/>
        <v>0</v>
      </c>
      <c r="H27" s="209">
        <f t="shared" si="16"/>
        <v>0</v>
      </c>
      <c r="I27" s="209">
        <f t="shared" si="16"/>
        <v>0</v>
      </c>
      <c r="J27" s="209">
        <f t="shared" si="16"/>
        <v>0</v>
      </c>
      <c r="K27" s="209">
        <f t="shared" si="16"/>
        <v>0</v>
      </c>
      <c r="L27" s="209">
        <f t="shared" si="16"/>
        <v>0</v>
      </c>
      <c r="M27" s="209">
        <f t="shared" si="16"/>
        <v>0</v>
      </c>
      <c r="N27" s="209">
        <f t="shared" si="16"/>
        <v>0</v>
      </c>
      <c r="O27" s="209">
        <f t="shared" si="16"/>
        <v>0</v>
      </c>
      <c r="P27" s="209">
        <f t="shared" si="17"/>
        <v>0</v>
      </c>
      <c r="Q27" s="209">
        <f t="shared" si="17"/>
        <v>0</v>
      </c>
      <c r="R27" s="209">
        <f t="shared" si="17"/>
        <v>0</v>
      </c>
      <c r="S27" s="209">
        <f t="shared" si="17"/>
        <v>0</v>
      </c>
      <c r="T27" s="209">
        <f t="shared" si="17"/>
        <v>0</v>
      </c>
      <c r="U27" s="209">
        <f t="shared" si="17"/>
        <v>0</v>
      </c>
      <c r="V27" s="209">
        <f t="shared" si="17"/>
        <v>0</v>
      </c>
      <c r="W27" s="209">
        <f t="shared" si="17"/>
        <v>0</v>
      </c>
      <c r="X27" s="209">
        <f t="shared" si="17"/>
        <v>0</v>
      </c>
      <c r="Y27" s="209">
        <f t="shared" si="17"/>
        <v>0</v>
      </c>
      <c r="Z27" s="209">
        <f t="shared" si="18"/>
        <v>0</v>
      </c>
      <c r="AA27" s="209">
        <f t="shared" si="18"/>
        <v>0</v>
      </c>
      <c r="AB27" s="209">
        <f t="shared" si="18"/>
        <v>0</v>
      </c>
      <c r="AC27" s="209">
        <f t="shared" si="18"/>
        <v>0</v>
      </c>
      <c r="AD27" s="209">
        <f t="shared" si="18"/>
        <v>0</v>
      </c>
      <c r="AE27" s="209">
        <f t="shared" si="18"/>
        <v>0</v>
      </c>
      <c r="AF27" s="209">
        <f t="shared" si="18"/>
        <v>0</v>
      </c>
      <c r="AG27" s="209">
        <f t="shared" si="18"/>
        <v>0</v>
      </c>
      <c r="AH27" s="209">
        <f t="shared" si="18"/>
        <v>0</v>
      </c>
      <c r="AI27" s="209">
        <f t="shared" si="18"/>
        <v>0</v>
      </c>
      <c r="AJ27" s="209">
        <f t="shared" si="19"/>
        <v>0</v>
      </c>
      <c r="AK27" s="209">
        <f t="shared" si="19"/>
        <v>0</v>
      </c>
      <c r="AL27" s="209">
        <f t="shared" si="19"/>
        <v>0</v>
      </c>
      <c r="AM27" s="209">
        <f t="shared" si="19"/>
        <v>0</v>
      </c>
      <c r="AN27" s="209">
        <f t="shared" si="19"/>
        <v>0</v>
      </c>
      <c r="AO27" s="209">
        <f t="shared" si="19"/>
        <v>0</v>
      </c>
      <c r="AP27" s="209">
        <f t="shared" si="19"/>
        <v>0</v>
      </c>
      <c r="AQ27" s="209">
        <f t="shared" si="19"/>
        <v>0</v>
      </c>
      <c r="AR27" s="209">
        <f t="shared" si="19"/>
        <v>0</v>
      </c>
      <c r="AS27" s="209">
        <f t="shared" si="19"/>
        <v>0</v>
      </c>
      <c r="AT27" s="209">
        <f t="shared" si="20"/>
        <v>0</v>
      </c>
      <c r="AU27" s="209">
        <f t="shared" si="20"/>
        <v>0</v>
      </c>
      <c r="AV27" s="209">
        <f t="shared" si="20"/>
        <v>0</v>
      </c>
      <c r="AW27" s="209">
        <f t="shared" si="20"/>
        <v>0</v>
      </c>
      <c r="AX27" s="209">
        <f t="shared" si="20"/>
        <v>0</v>
      </c>
      <c r="AY27" s="209">
        <f t="shared" si="20"/>
        <v>0</v>
      </c>
      <c r="AZ27" s="209">
        <f t="shared" si="20"/>
        <v>0</v>
      </c>
      <c r="BA27" s="209">
        <f t="shared" si="20"/>
        <v>0</v>
      </c>
      <c r="BB27" s="209">
        <f t="shared" si="20"/>
        <v>0</v>
      </c>
      <c r="BC27" s="209">
        <f t="shared" si="20"/>
        <v>0</v>
      </c>
      <c r="BD27" s="209">
        <f t="shared" si="21"/>
        <v>0</v>
      </c>
      <c r="BE27" s="209">
        <f t="shared" si="21"/>
        <v>0</v>
      </c>
      <c r="BF27" s="209">
        <f t="shared" si="21"/>
        <v>0</v>
      </c>
      <c r="BG27" s="209">
        <f t="shared" si="21"/>
        <v>0</v>
      </c>
      <c r="BH27" s="209">
        <f t="shared" si="21"/>
        <v>0</v>
      </c>
      <c r="BI27" s="209">
        <f t="shared" si="21"/>
        <v>0</v>
      </c>
      <c r="BJ27" s="209">
        <f t="shared" si="21"/>
        <v>0</v>
      </c>
      <c r="BK27" s="209">
        <f t="shared" si="21"/>
        <v>0</v>
      </c>
      <c r="BL27" s="209">
        <f t="shared" si="21"/>
        <v>0</v>
      </c>
      <c r="BM27" s="209">
        <f t="shared" si="21"/>
        <v>0</v>
      </c>
      <c r="BN27" s="209">
        <f t="shared" si="22"/>
        <v>0</v>
      </c>
      <c r="BO27" s="209">
        <f t="shared" si="22"/>
        <v>0</v>
      </c>
      <c r="BP27" s="209">
        <f t="shared" si="22"/>
        <v>0</v>
      </c>
      <c r="BQ27" s="209">
        <f t="shared" si="22"/>
        <v>0</v>
      </c>
      <c r="BR27" s="209">
        <f t="shared" si="22"/>
        <v>0</v>
      </c>
      <c r="BS27" s="209">
        <f t="shared" si="22"/>
        <v>0</v>
      </c>
      <c r="BT27" s="209">
        <f t="shared" si="22"/>
        <v>0</v>
      </c>
      <c r="BU27" s="209">
        <f t="shared" si="22"/>
        <v>0</v>
      </c>
      <c r="BV27" s="209">
        <f t="shared" si="22"/>
        <v>0</v>
      </c>
      <c r="BW27" s="209">
        <f t="shared" si="22"/>
        <v>0</v>
      </c>
      <c r="BX27" s="209">
        <f t="shared" si="23"/>
        <v>0</v>
      </c>
      <c r="BY27" s="209">
        <f t="shared" si="23"/>
        <v>0</v>
      </c>
      <c r="BZ27" s="209">
        <f t="shared" si="23"/>
        <v>0</v>
      </c>
      <c r="CA27" s="209">
        <f t="shared" si="23"/>
        <v>0</v>
      </c>
      <c r="CB27" s="209">
        <f t="shared" si="23"/>
        <v>0</v>
      </c>
      <c r="CC27" s="209">
        <f t="shared" si="23"/>
        <v>0</v>
      </c>
      <c r="CD27" s="209">
        <f t="shared" si="23"/>
        <v>0</v>
      </c>
      <c r="CE27" s="209">
        <f t="shared" si="23"/>
        <v>0</v>
      </c>
      <c r="CF27" s="209">
        <f t="shared" si="23"/>
        <v>0</v>
      </c>
      <c r="CG27" s="209">
        <f t="shared" si="23"/>
        <v>0</v>
      </c>
      <c r="CH27" s="209">
        <f t="shared" si="24"/>
        <v>0</v>
      </c>
      <c r="CI27" s="209">
        <f t="shared" si="24"/>
        <v>0</v>
      </c>
      <c r="CJ27" s="209">
        <f t="shared" si="24"/>
        <v>0</v>
      </c>
      <c r="CK27" s="209">
        <f t="shared" si="24"/>
        <v>0</v>
      </c>
      <c r="CL27" s="209">
        <f t="shared" si="24"/>
        <v>0</v>
      </c>
      <c r="CM27" s="209">
        <f t="shared" si="24"/>
        <v>0</v>
      </c>
      <c r="CN27" s="209">
        <f t="shared" si="24"/>
        <v>0</v>
      </c>
      <c r="CO27" s="209">
        <f t="shared" si="24"/>
        <v>0</v>
      </c>
      <c r="CP27" s="209">
        <f t="shared" si="24"/>
        <v>0</v>
      </c>
      <c r="CQ27" s="209">
        <f t="shared" si="24"/>
        <v>0</v>
      </c>
      <c r="CR27" s="209">
        <f t="shared" si="25"/>
        <v>0</v>
      </c>
      <c r="CS27" s="209">
        <f t="shared" si="25"/>
        <v>0</v>
      </c>
      <c r="CT27" s="209">
        <f t="shared" si="25"/>
        <v>0</v>
      </c>
      <c r="CU27" s="209">
        <f t="shared" si="25"/>
        <v>0</v>
      </c>
      <c r="CV27" s="209">
        <f t="shared" si="25"/>
        <v>0</v>
      </c>
      <c r="CW27" s="209">
        <f t="shared" si="25"/>
        <v>0</v>
      </c>
      <c r="CX27" s="209">
        <f t="shared" si="25"/>
        <v>0</v>
      </c>
      <c r="CY27" s="209">
        <f t="shared" si="25"/>
        <v>0</v>
      </c>
      <c r="CZ27" s="209">
        <f t="shared" si="25"/>
        <v>0</v>
      </c>
      <c r="DA27" s="209">
        <f t="shared" si="25"/>
        <v>0</v>
      </c>
    </row>
    <row r="28" spans="1:105">
      <c r="A28" s="200" t="str">
        <f>Income!A75</f>
        <v>Animal products sold</v>
      </c>
      <c r="B28" s="202">
        <f>Income!B75</f>
        <v>0</v>
      </c>
      <c r="C28" s="202">
        <f>Income!C75</f>
        <v>0</v>
      </c>
      <c r="D28" s="202">
        <f>Income!D75</f>
        <v>0</v>
      </c>
      <c r="E28" s="202">
        <f>Income!E75</f>
        <v>0</v>
      </c>
      <c r="F28" s="209">
        <f t="shared" si="16"/>
        <v>0</v>
      </c>
      <c r="G28" s="209">
        <f t="shared" si="16"/>
        <v>0</v>
      </c>
      <c r="H28" s="209">
        <f t="shared" si="16"/>
        <v>0</v>
      </c>
      <c r="I28" s="209">
        <f t="shared" si="16"/>
        <v>0</v>
      </c>
      <c r="J28" s="209">
        <f t="shared" si="16"/>
        <v>0</v>
      </c>
      <c r="K28" s="209">
        <f t="shared" si="16"/>
        <v>0</v>
      </c>
      <c r="L28" s="209">
        <f t="shared" si="16"/>
        <v>0</v>
      </c>
      <c r="M28" s="209">
        <f t="shared" si="16"/>
        <v>0</v>
      </c>
      <c r="N28" s="209">
        <f t="shared" si="16"/>
        <v>0</v>
      </c>
      <c r="O28" s="209">
        <f t="shared" si="16"/>
        <v>0</v>
      </c>
      <c r="P28" s="209">
        <f t="shared" si="17"/>
        <v>0</v>
      </c>
      <c r="Q28" s="209">
        <f t="shared" si="17"/>
        <v>0</v>
      </c>
      <c r="R28" s="209">
        <f t="shared" si="17"/>
        <v>0</v>
      </c>
      <c r="S28" s="209">
        <f t="shared" si="17"/>
        <v>0</v>
      </c>
      <c r="T28" s="209">
        <f t="shared" si="17"/>
        <v>0</v>
      </c>
      <c r="U28" s="209">
        <f t="shared" si="17"/>
        <v>0</v>
      </c>
      <c r="V28" s="209">
        <f t="shared" si="17"/>
        <v>0</v>
      </c>
      <c r="W28" s="209">
        <f t="shared" si="17"/>
        <v>0</v>
      </c>
      <c r="X28" s="209">
        <f t="shared" si="17"/>
        <v>0</v>
      </c>
      <c r="Y28" s="209">
        <f t="shared" si="17"/>
        <v>0</v>
      </c>
      <c r="Z28" s="209">
        <f t="shared" si="18"/>
        <v>0</v>
      </c>
      <c r="AA28" s="209">
        <f t="shared" si="18"/>
        <v>0</v>
      </c>
      <c r="AB28" s="209">
        <f t="shared" si="18"/>
        <v>0</v>
      </c>
      <c r="AC28" s="209">
        <f t="shared" si="18"/>
        <v>0</v>
      </c>
      <c r="AD28" s="209">
        <f t="shared" si="18"/>
        <v>0</v>
      </c>
      <c r="AE28" s="209">
        <f t="shared" si="18"/>
        <v>0</v>
      </c>
      <c r="AF28" s="209">
        <f t="shared" si="18"/>
        <v>0</v>
      </c>
      <c r="AG28" s="209">
        <f t="shared" si="18"/>
        <v>0</v>
      </c>
      <c r="AH28" s="209">
        <f t="shared" si="18"/>
        <v>0</v>
      </c>
      <c r="AI28" s="209">
        <f t="shared" si="18"/>
        <v>0</v>
      </c>
      <c r="AJ28" s="209">
        <f t="shared" si="19"/>
        <v>0</v>
      </c>
      <c r="AK28" s="209">
        <f t="shared" si="19"/>
        <v>0</v>
      </c>
      <c r="AL28" s="209">
        <f t="shared" si="19"/>
        <v>0</v>
      </c>
      <c r="AM28" s="209">
        <f t="shared" si="19"/>
        <v>0</v>
      </c>
      <c r="AN28" s="209">
        <f t="shared" si="19"/>
        <v>0</v>
      </c>
      <c r="AO28" s="209">
        <f t="shared" si="19"/>
        <v>0</v>
      </c>
      <c r="AP28" s="209">
        <f t="shared" si="19"/>
        <v>0</v>
      </c>
      <c r="AQ28" s="209">
        <f t="shared" si="19"/>
        <v>0</v>
      </c>
      <c r="AR28" s="209">
        <f t="shared" si="19"/>
        <v>0</v>
      </c>
      <c r="AS28" s="209">
        <f t="shared" si="19"/>
        <v>0</v>
      </c>
      <c r="AT28" s="209">
        <f t="shared" si="20"/>
        <v>0</v>
      </c>
      <c r="AU28" s="209">
        <f t="shared" si="20"/>
        <v>0</v>
      </c>
      <c r="AV28" s="209">
        <f t="shared" si="20"/>
        <v>0</v>
      </c>
      <c r="AW28" s="209">
        <f t="shared" si="20"/>
        <v>0</v>
      </c>
      <c r="AX28" s="209">
        <f t="shared" si="20"/>
        <v>0</v>
      </c>
      <c r="AY28" s="209">
        <f t="shared" si="20"/>
        <v>0</v>
      </c>
      <c r="AZ28" s="209">
        <f t="shared" si="20"/>
        <v>0</v>
      </c>
      <c r="BA28" s="209">
        <f t="shared" si="20"/>
        <v>0</v>
      </c>
      <c r="BB28" s="209">
        <f t="shared" si="20"/>
        <v>0</v>
      </c>
      <c r="BC28" s="209">
        <f t="shared" si="20"/>
        <v>0</v>
      </c>
      <c r="BD28" s="209">
        <f t="shared" si="21"/>
        <v>0</v>
      </c>
      <c r="BE28" s="209">
        <f t="shared" si="21"/>
        <v>0</v>
      </c>
      <c r="BF28" s="209">
        <f t="shared" si="21"/>
        <v>0</v>
      </c>
      <c r="BG28" s="209">
        <f t="shared" si="21"/>
        <v>0</v>
      </c>
      <c r="BH28" s="209">
        <f t="shared" si="21"/>
        <v>0</v>
      </c>
      <c r="BI28" s="209">
        <f t="shared" si="21"/>
        <v>0</v>
      </c>
      <c r="BJ28" s="209">
        <f t="shared" si="21"/>
        <v>0</v>
      </c>
      <c r="BK28" s="209">
        <f t="shared" si="21"/>
        <v>0</v>
      </c>
      <c r="BL28" s="209">
        <f t="shared" si="21"/>
        <v>0</v>
      </c>
      <c r="BM28" s="209">
        <f t="shared" si="21"/>
        <v>0</v>
      </c>
      <c r="BN28" s="209">
        <f t="shared" si="22"/>
        <v>0</v>
      </c>
      <c r="BO28" s="209">
        <f t="shared" si="22"/>
        <v>0</v>
      </c>
      <c r="BP28" s="209">
        <f t="shared" si="22"/>
        <v>0</v>
      </c>
      <c r="BQ28" s="209">
        <f t="shared" si="22"/>
        <v>0</v>
      </c>
      <c r="BR28" s="209">
        <f t="shared" si="22"/>
        <v>0</v>
      </c>
      <c r="BS28" s="209">
        <f t="shared" si="22"/>
        <v>0</v>
      </c>
      <c r="BT28" s="209">
        <f t="shared" si="22"/>
        <v>0</v>
      </c>
      <c r="BU28" s="209">
        <f t="shared" si="22"/>
        <v>0</v>
      </c>
      <c r="BV28" s="209">
        <f t="shared" si="22"/>
        <v>0</v>
      </c>
      <c r="BW28" s="209">
        <f t="shared" si="22"/>
        <v>0</v>
      </c>
      <c r="BX28" s="209">
        <f t="shared" si="23"/>
        <v>0</v>
      </c>
      <c r="BY28" s="209">
        <f t="shared" si="23"/>
        <v>0</v>
      </c>
      <c r="BZ28" s="209">
        <f t="shared" si="23"/>
        <v>0</v>
      </c>
      <c r="CA28" s="209">
        <f t="shared" si="23"/>
        <v>0</v>
      </c>
      <c r="CB28" s="209">
        <f t="shared" si="23"/>
        <v>0</v>
      </c>
      <c r="CC28" s="209">
        <f t="shared" si="23"/>
        <v>0</v>
      </c>
      <c r="CD28" s="209">
        <f t="shared" si="23"/>
        <v>0</v>
      </c>
      <c r="CE28" s="209">
        <f t="shared" si="23"/>
        <v>0</v>
      </c>
      <c r="CF28" s="209">
        <f t="shared" si="23"/>
        <v>0</v>
      </c>
      <c r="CG28" s="209">
        <f t="shared" si="23"/>
        <v>0</v>
      </c>
      <c r="CH28" s="209">
        <f t="shared" si="24"/>
        <v>0</v>
      </c>
      <c r="CI28" s="209">
        <f t="shared" si="24"/>
        <v>0</v>
      </c>
      <c r="CJ28" s="209">
        <f t="shared" si="24"/>
        <v>0</v>
      </c>
      <c r="CK28" s="209">
        <f t="shared" si="24"/>
        <v>0</v>
      </c>
      <c r="CL28" s="209">
        <f t="shared" si="24"/>
        <v>0</v>
      </c>
      <c r="CM28" s="209">
        <f t="shared" si="24"/>
        <v>0</v>
      </c>
      <c r="CN28" s="209">
        <f t="shared" si="24"/>
        <v>0</v>
      </c>
      <c r="CO28" s="209">
        <f t="shared" si="24"/>
        <v>0</v>
      </c>
      <c r="CP28" s="209">
        <f t="shared" si="24"/>
        <v>0</v>
      </c>
      <c r="CQ28" s="209">
        <f t="shared" si="24"/>
        <v>0</v>
      </c>
      <c r="CR28" s="209">
        <f t="shared" si="25"/>
        <v>0</v>
      </c>
      <c r="CS28" s="209">
        <f t="shared" si="25"/>
        <v>0</v>
      </c>
      <c r="CT28" s="209">
        <f t="shared" si="25"/>
        <v>0</v>
      </c>
      <c r="CU28" s="209">
        <f t="shared" si="25"/>
        <v>0</v>
      </c>
      <c r="CV28" s="209">
        <f t="shared" si="25"/>
        <v>0</v>
      </c>
      <c r="CW28" s="209">
        <f t="shared" si="25"/>
        <v>0</v>
      </c>
      <c r="CX28" s="209">
        <f t="shared" si="25"/>
        <v>0</v>
      </c>
      <c r="CY28" s="209">
        <f t="shared" si="25"/>
        <v>0</v>
      </c>
      <c r="CZ28" s="209">
        <f t="shared" si="25"/>
        <v>0</v>
      </c>
      <c r="DA28" s="209">
        <f t="shared" si="25"/>
        <v>0</v>
      </c>
    </row>
    <row r="29" spans="1:105">
      <c r="A29" s="200" t="str">
        <f>Income!A76</f>
        <v>Animals sold</v>
      </c>
      <c r="B29" s="202">
        <f>Income!B76</f>
        <v>0</v>
      </c>
      <c r="C29" s="202">
        <f>Income!C76</f>
        <v>0</v>
      </c>
      <c r="D29" s="202">
        <f>Income!D76</f>
        <v>0</v>
      </c>
      <c r="E29" s="202">
        <f>Income!E76</f>
        <v>0</v>
      </c>
      <c r="F29" s="209">
        <f t="shared" si="16"/>
        <v>0</v>
      </c>
      <c r="G29" s="209">
        <f t="shared" si="16"/>
        <v>0</v>
      </c>
      <c r="H29" s="209">
        <f t="shared" si="16"/>
        <v>0</v>
      </c>
      <c r="I29" s="209">
        <f t="shared" si="16"/>
        <v>0</v>
      </c>
      <c r="J29" s="209">
        <f t="shared" si="16"/>
        <v>0</v>
      </c>
      <c r="K29" s="209">
        <f t="shared" si="16"/>
        <v>0</v>
      </c>
      <c r="L29" s="209">
        <f t="shared" si="16"/>
        <v>0</v>
      </c>
      <c r="M29" s="209">
        <f t="shared" si="16"/>
        <v>0</v>
      </c>
      <c r="N29" s="209">
        <f t="shared" si="16"/>
        <v>0</v>
      </c>
      <c r="O29" s="209">
        <f t="shared" si="16"/>
        <v>0</v>
      </c>
      <c r="P29" s="209">
        <f t="shared" si="17"/>
        <v>0</v>
      </c>
      <c r="Q29" s="209">
        <f t="shared" si="17"/>
        <v>0</v>
      </c>
      <c r="R29" s="209">
        <f t="shared" si="17"/>
        <v>0</v>
      </c>
      <c r="S29" s="209">
        <f t="shared" si="17"/>
        <v>0</v>
      </c>
      <c r="T29" s="209">
        <f t="shared" si="17"/>
        <v>0</v>
      </c>
      <c r="U29" s="209">
        <f t="shared" si="17"/>
        <v>0</v>
      </c>
      <c r="V29" s="209">
        <f t="shared" si="17"/>
        <v>0</v>
      </c>
      <c r="W29" s="209">
        <f t="shared" si="17"/>
        <v>0</v>
      </c>
      <c r="X29" s="209">
        <f t="shared" si="17"/>
        <v>0</v>
      </c>
      <c r="Y29" s="209">
        <f t="shared" si="17"/>
        <v>0</v>
      </c>
      <c r="Z29" s="209">
        <f t="shared" si="18"/>
        <v>0</v>
      </c>
      <c r="AA29" s="209">
        <f t="shared" si="18"/>
        <v>0</v>
      </c>
      <c r="AB29" s="209">
        <f t="shared" si="18"/>
        <v>0</v>
      </c>
      <c r="AC29" s="209">
        <f t="shared" si="18"/>
        <v>0</v>
      </c>
      <c r="AD29" s="209">
        <f t="shared" si="18"/>
        <v>0</v>
      </c>
      <c r="AE29" s="209">
        <f t="shared" si="18"/>
        <v>0</v>
      </c>
      <c r="AF29" s="209">
        <f t="shared" si="18"/>
        <v>0</v>
      </c>
      <c r="AG29" s="209">
        <f t="shared" si="18"/>
        <v>0</v>
      </c>
      <c r="AH29" s="209">
        <f t="shared" si="18"/>
        <v>0</v>
      </c>
      <c r="AI29" s="209">
        <f t="shared" si="18"/>
        <v>0</v>
      </c>
      <c r="AJ29" s="209">
        <f t="shared" si="19"/>
        <v>0</v>
      </c>
      <c r="AK29" s="209">
        <f t="shared" si="19"/>
        <v>0</v>
      </c>
      <c r="AL29" s="209">
        <f t="shared" si="19"/>
        <v>0</v>
      </c>
      <c r="AM29" s="209">
        <f t="shared" si="19"/>
        <v>0</v>
      </c>
      <c r="AN29" s="209">
        <f t="shared" si="19"/>
        <v>0</v>
      </c>
      <c r="AO29" s="209">
        <f t="shared" si="19"/>
        <v>0</v>
      </c>
      <c r="AP29" s="209">
        <f t="shared" si="19"/>
        <v>0</v>
      </c>
      <c r="AQ29" s="209">
        <f t="shared" si="19"/>
        <v>0</v>
      </c>
      <c r="AR29" s="209">
        <f t="shared" si="19"/>
        <v>0</v>
      </c>
      <c r="AS29" s="209">
        <f t="shared" si="19"/>
        <v>0</v>
      </c>
      <c r="AT29" s="209">
        <f t="shared" si="20"/>
        <v>0</v>
      </c>
      <c r="AU29" s="209">
        <f t="shared" si="20"/>
        <v>0</v>
      </c>
      <c r="AV29" s="209">
        <f t="shared" si="20"/>
        <v>0</v>
      </c>
      <c r="AW29" s="209">
        <f t="shared" si="20"/>
        <v>0</v>
      </c>
      <c r="AX29" s="209">
        <f t="shared" si="20"/>
        <v>0</v>
      </c>
      <c r="AY29" s="209">
        <f t="shared" si="20"/>
        <v>0</v>
      </c>
      <c r="AZ29" s="209">
        <f t="shared" si="20"/>
        <v>0</v>
      </c>
      <c r="BA29" s="209">
        <f t="shared" si="20"/>
        <v>0</v>
      </c>
      <c r="BB29" s="209">
        <f t="shared" si="20"/>
        <v>0</v>
      </c>
      <c r="BC29" s="209">
        <f t="shared" si="20"/>
        <v>0</v>
      </c>
      <c r="BD29" s="209">
        <f t="shared" si="21"/>
        <v>0</v>
      </c>
      <c r="BE29" s="209">
        <f t="shared" si="21"/>
        <v>0</v>
      </c>
      <c r="BF29" s="209">
        <f t="shared" si="21"/>
        <v>0</v>
      </c>
      <c r="BG29" s="209">
        <f t="shared" si="21"/>
        <v>0</v>
      </c>
      <c r="BH29" s="209">
        <f t="shared" si="21"/>
        <v>0</v>
      </c>
      <c r="BI29" s="209">
        <f t="shared" si="21"/>
        <v>0</v>
      </c>
      <c r="BJ29" s="209">
        <f t="shared" si="21"/>
        <v>0</v>
      </c>
      <c r="BK29" s="209">
        <f t="shared" si="21"/>
        <v>0</v>
      </c>
      <c r="BL29" s="209">
        <f t="shared" si="21"/>
        <v>0</v>
      </c>
      <c r="BM29" s="209">
        <f t="shared" si="21"/>
        <v>0</v>
      </c>
      <c r="BN29" s="209">
        <f t="shared" si="22"/>
        <v>0</v>
      </c>
      <c r="BO29" s="209">
        <f t="shared" si="22"/>
        <v>0</v>
      </c>
      <c r="BP29" s="209">
        <f t="shared" si="22"/>
        <v>0</v>
      </c>
      <c r="BQ29" s="209">
        <f t="shared" si="22"/>
        <v>0</v>
      </c>
      <c r="BR29" s="209">
        <f t="shared" si="22"/>
        <v>0</v>
      </c>
      <c r="BS29" s="209">
        <f t="shared" si="22"/>
        <v>0</v>
      </c>
      <c r="BT29" s="209">
        <f t="shared" si="22"/>
        <v>0</v>
      </c>
      <c r="BU29" s="209">
        <f t="shared" si="22"/>
        <v>0</v>
      </c>
      <c r="BV29" s="209">
        <f t="shared" si="22"/>
        <v>0</v>
      </c>
      <c r="BW29" s="209">
        <f t="shared" si="22"/>
        <v>0</v>
      </c>
      <c r="BX29" s="209">
        <f t="shared" si="23"/>
        <v>0</v>
      </c>
      <c r="BY29" s="209">
        <f t="shared" si="23"/>
        <v>0</v>
      </c>
      <c r="BZ29" s="209">
        <f t="shared" si="23"/>
        <v>0</v>
      </c>
      <c r="CA29" s="209">
        <f t="shared" si="23"/>
        <v>0</v>
      </c>
      <c r="CB29" s="209">
        <f t="shared" si="23"/>
        <v>0</v>
      </c>
      <c r="CC29" s="209">
        <f t="shared" si="23"/>
        <v>0</v>
      </c>
      <c r="CD29" s="209">
        <f t="shared" si="23"/>
        <v>0</v>
      </c>
      <c r="CE29" s="209">
        <f t="shared" si="23"/>
        <v>0</v>
      </c>
      <c r="CF29" s="209">
        <f t="shared" si="23"/>
        <v>0</v>
      </c>
      <c r="CG29" s="209">
        <f t="shared" si="23"/>
        <v>0</v>
      </c>
      <c r="CH29" s="209">
        <f t="shared" si="24"/>
        <v>0</v>
      </c>
      <c r="CI29" s="209">
        <f t="shared" si="24"/>
        <v>0</v>
      </c>
      <c r="CJ29" s="209">
        <f t="shared" si="24"/>
        <v>0</v>
      </c>
      <c r="CK29" s="209">
        <f t="shared" si="24"/>
        <v>0</v>
      </c>
      <c r="CL29" s="209">
        <f t="shared" si="24"/>
        <v>0</v>
      </c>
      <c r="CM29" s="209">
        <f t="shared" si="24"/>
        <v>0</v>
      </c>
      <c r="CN29" s="209">
        <f t="shared" si="24"/>
        <v>0</v>
      </c>
      <c r="CO29" s="209">
        <f t="shared" si="24"/>
        <v>0</v>
      </c>
      <c r="CP29" s="209">
        <f t="shared" si="24"/>
        <v>0</v>
      </c>
      <c r="CQ29" s="209">
        <f t="shared" si="24"/>
        <v>0</v>
      </c>
      <c r="CR29" s="209">
        <f t="shared" si="25"/>
        <v>0</v>
      </c>
      <c r="CS29" s="209">
        <f t="shared" si="25"/>
        <v>0</v>
      </c>
      <c r="CT29" s="209">
        <f t="shared" si="25"/>
        <v>0</v>
      </c>
      <c r="CU29" s="209">
        <f t="shared" si="25"/>
        <v>0</v>
      </c>
      <c r="CV29" s="209">
        <f t="shared" si="25"/>
        <v>0</v>
      </c>
      <c r="CW29" s="209">
        <f t="shared" si="25"/>
        <v>0</v>
      </c>
      <c r="CX29" s="209">
        <f t="shared" si="25"/>
        <v>0</v>
      </c>
      <c r="CY29" s="209">
        <f t="shared" si="25"/>
        <v>0</v>
      </c>
      <c r="CZ29" s="209">
        <f t="shared" si="25"/>
        <v>0</v>
      </c>
      <c r="DA29" s="209">
        <f t="shared" si="25"/>
        <v>0</v>
      </c>
    </row>
    <row r="30" spans="1:105">
      <c r="A30" s="200" t="str">
        <f>Income!A77</f>
        <v>Wild foods consumed and sold</v>
      </c>
      <c r="B30" s="202">
        <f>Income!B77</f>
        <v>0</v>
      </c>
      <c r="C30" s="202">
        <f>Income!C77</f>
        <v>0</v>
      </c>
      <c r="D30" s="202">
        <f>Income!D77</f>
        <v>0</v>
      </c>
      <c r="E30" s="202">
        <f>Income!E77</f>
        <v>0</v>
      </c>
      <c r="F30" s="209">
        <f t="shared" si="16"/>
        <v>0</v>
      </c>
      <c r="G30" s="209">
        <f t="shared" si="16"/>
        <v>0</v>
      </c>
      <c r="H30" s="209">
        <f t="shared" si="16"/>
        <v>0</v>
      </c>
      <c r="I30" s="209">
        <f t="shared" si="16"/>
        <v>0</v>
      </c>
      <c r="J30" s="209">
        <f t="shared" si="16"/>
        <v>0</v>
      </c>
      <c r="K30" s="209">
        <f t="shared" si="16"/>
        <v>0</v>
      </c>
      <c r="L30" s="209">
        <f t="shared" si="16"/>
        <v>0</v>
      </c>
      <c r="M30" s="209">
        <f t="shared" si="16"/>
        <v>0</v>
      </c>
      <c r="N30" s="209">
        <f t="shared" si="16"/>
        <v>0</v>
      </c>
      <c r="O30" s="209">
        <f t="shared" si="16"/>
        <v>0</v>
      </c>
      <c r="P30" s="209">
        <f t="shared" si="17"/>
        <v>0</v>
      </c>
      <c r="Q30" s="209">
        <f t="shared" si="17"/>
        <v>0</v>
      </c>
      <c r="R30" s="209">
        <f t="shared" si="17"/>
        <v>0</v>
      </c>
      <c r="S30" s="209">
        <f t="shared" si="17"/>
        <v>0</v>
      </c>
      <c r="T30" s="209">
        <f t="shared" si="17"/>
        <v>0</v>
      </c>
      <c r="U30" s="209">
        <f t="shared" si="17"/>
        <v>0</v>
      </c>
      <c r="V30" s="209">
        <f t="shared" si="17"/>
        <v>0</v>
      </c>
      <c r="W30" s="209">
        <f t="shared" si="17"/>
        <v>0</v>
      </c>
      <c r="X30" s="209">
        <f t="shared" si="17"/>
        <v>0</v>
      </c>
      <c r="Y30" s="209">
        <f t="shared" si="17"/>
        <v>0</v>
      </c>
      <c r="Z30" s="209">
        <f t="shared" si="18"/>
        <v>0</v>
      </c>
      <c r="AA30" s="209">
        <f t="shared" si="18"/>
        <v>0</v>
      </c>
      <c r="AB30" s="209">
        <f t="shared" si="18"/>
        <v>0</v>
      </c>
      <c r="AC30" s="209">
        <f t="shared" si="18"/>
        <v>0</v>
      </c>
      <c r="AD30" s="209">
        <f t="shared" si="18"/>
        <v>0</v>
      </c>
      <c r="AE30" s="209">
        <f t="shared" si="18"/>
        <v>0</v>
      </c>
      <c r="AF30" s="209">
        <f t="shared" si="18"/>
        <v>0</v>
      </c>
      <c r="AG30" s="209">
        <f t="shared" si="18"/>
        <v>0</v>
      </c>
      <c r="AH30" s="209">
        <f t="shared" si="18"/>
        <v>0</v>
      </c>
      <c r="AI30" s="209">
        <f t="shared" si="18"/>
        <v>0</v>
      </c>
      <c r="AJ30" s="209">
        <f t="shared" si="19"/>
        <v>0</v>
      </c>
      <c r="AK30" s="209">
        <f t="shared" si="19"/>
        <v>0</v>
      </c>
      <c r="AL30" s="209">
        <f t="shared" si="19"/>
        <v>0</v>
      </c>
      <c r="AM30" s="209">
        <f t="shared" si="19"/>
        <v>0</v>
      </c>
      <c r="AN30" s="209">
        <f t="shared" si="19"/>
        <v>0</v>
      </c>
      <c r="AO30" s="209">
        <f t="shared" si="19"/>
        <v>0</v>
      </c>
      <c r="AP30" s="209">
        <f t="shared" si="19"/>
        <v>0</v>
      </c>
      <c r="AQ30" s="209">
        <f t="shared" si="19"/>
        <v>0</v>
      </c>
      <c r="AR30" s="209">
        <f t="shared" si="19"/>
        <v>0</v>
      </c>
      <c r="AS30" s="209">
        <f t="shared" si="19"/>
        <v>0</v>
      </c>
      <c r="AT30" s="209">
        <f t="shared" si="20"/>
        <v>0</v>
      </c>
      <c r="AU30" s="209">
        <f t="shared" si="20"/>
        <v>0</v>
      </c>
      <c r="AV30" s="209">
        <f t="shared" si="20"/>
        <v>0</v>
      </c>
      <c r="AW30" s="209">
        <f t="shared" si="20"/>
        <v>0</v>
      </c>
      <c r="AX30" s="209">
        <f t="shared" si="20"/>
        <v>0</v>
      </c>
      <c r="AY30" s="209">
        <f t="shared" si="20"/>
        <v>0</v>
      </c>
      <c r="AZ30" s="209">
        <f t="shared" si="20"/>
        <v>0</v>
      </c>
      <c r="BA30" s="209">
        <f t="shared" si="20"/>
        <v>0</v>
      </c>
      <c r="BB30" s="209">
        <f t="shared" si="20"/>
        <v>0</v>
      </c>
      <c r="BC30" s="209">
        <f t="shared" si="20"/>
        <v>0</v>
      </c>
      <c r="BD30" s="209">
        <f t="shared" si="21"/>
        <v>0</v>
      </c>
      <c r="BE30" s="209">
        <f t="shared" si="21"/>
        <v>0</v>
      </c>
      <c r="BF30" s="209">
        <f t="shared" si="21"/>
        <v>0</v>
      </c>
      <c r="BG30" s="209">
        <f t="shared" si="21"/>
        <v>0</v>
      </c>
      <c r="BH30" s="209">
        <f t="shared" si="21"/>
        <v>0</v>
      </c>
      <c r="BI30" s="209">
        <f t="shared" si="21"/>
        <v>0</v>
      </c>
      <c r="BJ30" s="209">
        <f t="shared" si="21"/>
        <v>0</v>
      </c>
      <c r="BK30" s="209">
        <f t="shared" si="21"/>
        <v>0</v>
      </c>
      <c r="BL30" s="209">
        <f t="shared" si="21"/>
        <v>0</v>
      </c>
      <c r="BM30" s="209">
        <f t="shared" si="21"/>
        <v>0</v>
      </c>
      <c r="BN30" s="209">
        <f t="shared" si="22"/>
        <v>0</v>
      </c>
      <c r="BO30" s="209">
        <f t="shared" si="22"/>
        <v>0</v>
      </c>
      <c r="BP30" s="209">
        <f t="shared" si="22"/>
        <v>0</v>
      </c>
      <c r="BQ30" s="209">
        <f t="shared" si="22"/>
        <v>0</v>
      </c>
      <c r="BR30" s="209">
        <f t="shared" si="22"/>
        <v>0</v>
      </c>
      <c r="BS30" s="209">
        <f t="shared" si="22"/>
        <v>0</v>
      </c>
      <c r="BT30" s="209">
        <f t="shared" si="22"/>
        <v>0</v>
      </c>
      <c r="BU30" s="209">
        <f t="shared" si="22"/>
        <v>0</v>
      </c>
      <c r="BV30" s="209">
        <f t="shared" si="22"/>
        <v>0</v>
      </c>
      <c r="BW30" s="209">
        <f t="shared" si="22"/>
        <v>0</v>
      </c>
      <c r="BX30" s="209">
        <f t="shared" si="23"/>
        <v>0</v>
      </c>
      <c r="BY30" s="209">
        <f t="shared" si="23"/>
        <v>0</v>
      </c>
      <c r="BZ30" s="209">
        <f t="shared" si="23"/>
        <v>0</v>
      </c>
      <c r="CA30" s="209">
        <f t="shared" si="23"/>
        <v>0</v>
      </c>
      <c r="CB30" s="209">
        <f t="shared" si="23"/>
        <v>0</v>
      </c>
      <c r="CC30" s="209">
        <f t="shared" si="23"/>
        <v>0</v>
      </c>
      <c r="CD30" s="209">
        <f t="shared" si="23"/>
        <v>0</v>
      </c>
      <c r="CE30" s="209">
        <f t="shared" si="23"/>
        <v>0</v>
      </c>
      <c r="CF30" s="209">
        <f t="shared" si="23"/>
        <v>0</v>
      </c>
      <c r="CG30" s="209">
        <f t="shared" si="23"/>
        <v>0</v>
      </c>
      <c r="CH30" s="209">
        <f t="shared" si="24"/>
        <v>0</v>
      </c>
      <c r="CI30" s="209">
        <f t="shared" si="24"/>
        <v>0</v>
      </c>
      <c r="CJ30" s="209">
        <f t="shared" si="24"/>
        <v>0</v>
      </c>
      <c r="CK30" s="209">
        <f t="shared" si="24"/>
        <v>0</v>
      </c>
      <c r="CL30" s="209">
        <f t="shared" si="24"/>
        <v>0</v>
      </c>
      <c r="CM30" s="209">
        <f t="shared" si="24"/>
        <v>0</v>
      </c>
      <c r="CN30" s="209">
        <f t="shared" si="24"/>
        <v>0</v>
      </c>
      <c r="CO30" s="209">
        <f t="shared" si="24"/>
        <v>0</v>
      </c>
      <c r="CP30" s="209">
        <f t="shared" si="24"/>
        <v>0</v>
      </c>
      <c r="CQ30" s="209">
        <f t="shared" si="24"/>
        <v>0</v>
      </c>
      <c r="CR30" s="209">
        <f t="shared" si="25"/>
        <v>0</v>
      </c>
      <c r="CS30" s="209">
        <f t="shared" si="25"/>
        <v>0</v>
      </c>
      <c r="CT30" s="209">
        <f t="shared" si="25"/>
        <v>0</v>
      </c>
      <c r="CU30" s="209">
        <f t="shared" si="25"/>
        <v>0</v>
      </c>
      <c r="CV30" s="209">
        <f t="shared" si="25"/>
        <v>0</v>
      </c>
      <c r="CW30" s="209">
        <f t="shared" si="25"/>
        <v>0</v>
      </c>
      <c r="CX30" s="209">
        <f t="shared" si="25"/>
        <v>0</v>
      </c>
      <c r="CY30" s="209">
        <f t="shared" si="25"/>
        <v>0</v>
      </c>
      <c r="CZ30" s="209">
        <f t="shared" si="25"/>
        <v>0</v>
      </c>
      <c r="DA30" s="209">
        <f t="shared" si="25"/>
        <v>0</v>
      </c>
    </row>
    <row r="31" spans="1:105">
      <c r="A31" s="200" t="str">
        <f>Income!A78</f>
        <v>Labour - casual</v>
      </c>
      <c r="B31" s="202">
        <f>Income!B78</f>
        <v>6044.2269142499463</v>
      </c>
      <c r="C31" s="202">
        <f>Income!C78</f>
        <v>14145.295226184951</v>
      </c>
      <c r="D31" s="202">
        <f>Income!D78</f>
        <v>20839.051002861754</v>
      </c>
      <c r="E31" s="202">
        <f>Income!E78</f>
        <v>29770.072861231078</v>
      </c>
      <c r="F31" s="209">
        <f t="shared" si="16"/>
        <v>6044.2269142499463</v>
      </c>
      <c r="G31" s="209">
        <f t="shared" si="16"/>
        <v>6044.2269142499463</v>
      </c>
      <c r="H31" s="209">
        <f t="shared" si="16"/>
        <v>6044.2269142499463</v>
      </c>
      <c r="I31" s="209">
        <f t="shared" si="16"/>
        <v>6044.2269142499463</v>
      </c>
      <c r="J31" s="209">
        <f t="shared" si="16"/>
        <v>6044.2269142499463</v>
      </c>
      <c r="K31" s="209">
        <f t="shared" si="16"/>
        <v>6044.2269142499463</v>
      </c>
      <c r="L31" s="209">
        <f t="shared" si="16"/>
        <v>6044.2269142499463</v>
      </c>
      <c r="M31" s="209">
        <f t="shared" si="16"/>
        <v>6044.2269142499463</v>
      </c>
      <c r="N31" s="209">
        <f t="shared" si="16"/>
        <v>6044.2269142499463</v>
      </c>
      <c r="O31" s="209">
        <f t="shared" si="16"/>
        <v>6044.2269142499463</v>
      </c>
      <c r="P31" s="209">
        <f t="shared" si="17"/>
        <v>6044.2269142499463</v>
      </c>
      <c r="Q31" s="209">
        <f t="shared" si="17"/>
        <v>6449.280329846697</v>
      </c>
      <c r="R31" s="209">
        <f t="shared" si="17"/>
        <v>6854.3337454434468</v>
      </c>
      <c r="S31" s="209">
        <f t="shared" si="17"/>
        <v>7259.3871610401966</v>
      </c>
      <c r="T31" s="209">
        <f t="shared" si="17"/>
        <v>7664.4405766369473</v>
      </c>
      <c r="U31" s="209">
        <f t="shared" si="17"/>
        <v>8069.493992233698</v>
      </c>
      <c r="V31" s="209">
        <f t="shared" si="17"/>
        <v>8474.5474078304469</v>
      </c>
      <c r="W31" s="209">
        <f t="shared" si="17"/>
        <v>8879.6008234271976</v>
      </c>
      <c r="X31" s="209">
        <f t="shared" si="17"/>
        <v>9284.6542390239483</v>
      </c>
      <c r="Y31" s="209">
        <f t="shared" si="17"/>
        <v>9689.707654620699</v>
      </c>
      <c r="Z31" s="209">
        <f t="shared" si="18"/>
        <v>10094.76107021745</v>
      </c>
      <c r="AA31" s="209">
        <f t="shared" si="18"/>
        <v>10499.814485814199</v>
      </c>
      <c r="AB31" s="209">
        <f t="shared" si="18"/>
        <v>10904.867901410949</v>
      </c>
      <c r="AC31" s="209">
        <f t="shared" si="18"/>
        <v>11309.9213170077</v>
      </c>
      <c r="AD31" s="209">
        <f t="shared" si="18"/>
        <v>11714.974732604449</v>
      </c>
      <c r="AE31" s="209">
        <f t="shared" si="18"/>
        <v>12120.0281482012</v>
      </c>
      <c r="AF31" s="209">
        <f t="shared" si="18"/>
        <v>12525.08156379795</v>
      </c>
      <c r="AG31" s="209">
        <f t="shared" si="18"/>
        <v>12930.134979394701</v>
      </c>
      <c r="AH31" s="209">
        <f t="shared" si="18"/>
        <v>13335.18839499145</v>
      </c>
      <c r="AI31" s="209">
        <f t="shared" si="18"/>
        <v>13740.241810588202</v>
      </c>
      <c r="AJ31" s="209">
        <f t="shared" si="19"/>
        <v>14145.295226184951</v>
      </c>
      <c r="AK31" s="209">
        <f t="shared" si="19"/>
        <v>14479.983015018792</v>
      </c>
      <c r="AL31" s="209">
        <f t="shared" si="19"/>
        <v>14814.670803852632</v>
      </c>
      <c r="AM31" s="209">
        <f t="shared" si="19"/>
        <v>15149.358592686473</v>
      </c>
      <c r="AN31" s="209">
        <f t="shared" si="19"/>
        <v>15484.046381520311</v>
      </c>
      <c r="AO31" s="209">
        <f t="shared" si="19"/>
        <v>15818.734170354152</v>
      </c>
      <c r="AP31" s="209">
        <f t="shared" si="19"/>
        <v>16153.421959187992</v>
      </c>
      <c r="AQ31" s="209">
        <f t="shared" si="19"/>
        <v>16488.10974802183</v>
      </c>
      <c r="AR31" s="209">
        <f t="shared" si="19"/>
        <v>16822.797536855673</v>
      </c>
      <c r="AS31" s="209">
        <f t="shared" si="19"/>
        <v>17157.485325689511</v>
      </c>
      <c r="AT31" s="209">
        <f t="shared" si="20"/>
        <v>17492.173114523353</v>
      </c>
      <c r="AU31" s="209">
        <f t="shared" si="20"/>
        <v>17826.860903357192</v>
      </c>
      <c r="AV31" s="209">
        <f t="shared" si="20"/>
        <v>18161.548692191034</v>
      </c>
      <c r="AW31" s="209">
        <f t="shared" si="20"/>
        <v>18496.236481024873</v>
      </c>
      <c r="AX31" s="209">
        <f t="shared" si="20"/>
        <v>18830.924269858711</v>
      </c>
      <c r="AY31" s="209">
        <f t="shared" si="20"/>
        <v>19165.612058692554</v>
      </c>
      <c r="AZ31" s="209">
        <f t="shared" si="20"/>
        <v>19500.299847526392</v>
      </c>
      <c r="BA31" s="209">
        <f t="shared" si="20"/>
        <v>19834.987636360234</v>
      </c>
      <c r="BB31" s="209">
        <f t="shared" si="20"/>
        <v>20169.675425194073</v>
      </c>
      <c r="BC31" s="209">
        <f t="shared" si="20"/>
        <v>20504.363214027915</v>
      </c>
      <c r="BD31" s="209">
        <f t="shared" si="21"/>
        <v>20839.051002861754</v>
      </c>
      <c r="BE31" s="209">
        <f t="shared" si="21"/>
        <v>21285.602095780221</v>
      </c>
      <c r="BF31" s="209">
        <f t="shared" si="21"/>
        <v>21732.153188698685</v>
      </c>
      <c r="BG31" s="209">
        <f t="shared" si="21"/>
        <v>22178.704281617152</v>
      </c>
      <c r="BH31" s="209">
        <f t="shared" si="21"/>
        <v>22625.25537453562</v>
      </c>
      <c r="BI31" s="209">
        <f t="shared" si="21"/>
        <v>23071.806467454084</v>
      </c>
      <c r="BJ31" s="209">
        <f t="shared" si="21"/>
        <v>23518.357560372551</v>
      </c>
      <c r="BK31" s="209">
        <f t="shared" si="21"/>
        <v>23964.908653291019</v>
      </c>
      <c r="BL31" s="209">
        <f t="shared" si="21"/>
        <v>24411.459746209483</v>
      </c>
      <c r="BM31" s="209">
        <f t="shared" si="21"/>
        <v>24858.01083912795</v>
      </c>
      <c r="BN31" s="209">
        <f t="shared" si="22"/>
        <v>25304.561932046417</v>
      </c>
      <c r="BO31" s="209">
        <f t="shared" si="22"/>
        <v>25751.113024964881</v>
      </c>
      <c r="BP31" s="209">
        <f t="shared" si="22"/>
        <v>26197.664117883349</v>
      </c>
      <c r="BQ31" s="209">
        <f t="shared" si="22"/>
        <v>26644.215210801813</v>
      </c>
      <c r="BR31" s="209">
        <f t="shared" si="22"/>
        <v>27090.76630372028</v>
      </c>
      <c r="BS31" s="209">
        <f t="shared" si="22"/>
        <v>27537.317396638748</v>
      </c>
      <c r="BT31" s="209">
        <f t="shared" si="22"/>
        <v>27983.868489557215</v>
      </c>
      <c r="BU31" s="209">
        <f t="shared" si="22"/>
        <v>28430.419582475679</v>
      </c>
      <c r="BV31" s="209">
        <f t="shared" si="22"/>
        <v>28876.970675394143</v>
      </c>
      <c r="BW31" s="209">
        <f t="shared" si="22"/>
        <v>29323.52176831261</v>
      </c>
      <c r="BX31" s="209">
        <f t="shared" si="23"/>
        <v>29770.072861231078</v>
      </c>
      <c r="BY31" s="209">
        <f t="shared" si="23"/>
        <v>29770.072861231078</v>
      </c>
      <c r="BZ31" s="209">
        <f t="shared" si="23"/>
        <v>29770.072861231078</v>
      </c>
      <c r="CA31" s="209">
        <f t="shared" si="23"/>
        <v>29770.072861231078</v>
      </c>
      <c r="CB31" s="209">
        <f t="shared" si="23"/>
        <v>29770.072861231078</v>
      </c>
      <c r="CC31" s="209">
        <f t="shared" si="23"/>
        <v>29770.072861231078</v>
      </c>
      <c r="CD31" s="209">
        <f t="shared" si="23"/>
        <v>29770.072861231078</v>
      </c>
      <c r="CE31" s="209">
        <f t="shared" si="23"/>
        <v>29770.072861231078</v>
      </c>
      <c r="CF31" s="209">
        <f t="shared" si="23"/>
        <v>29770.072861231078</v>
      </c>
      <c r="CG31" s="209">
        <f t="shared" si="23"/>
        <v>29770.072861231078</v>
      </c>
      <c r="CH31" s="209">
        <f t="shared" si="24"/>
        <v>29770.072861231078</v>
      </c>
      <c r="CI31" s="209">
        <f t="shared" si="24"/>
        <v>29770.072861231078</v>
      </c>
      <c r="CJ31" s="209">
        <f t="shared" si="24"/>
        <v>29770.072861231078</v>
      </c>
      <c r="CK31" s="209">
        <f t="shared" si="24"/>
        <v>29770.072861231078</v>
      </c>
      <c r="CL31" s="209">
        <f t="shared" si="24"/>
        <v>29770.072861231078</v>
      </c>
      <c r="CM31" s="209">
        <f t="shared" si="24"/>
        <v>29770.072861231078</v>
      </c>
      <c r="CN31" s="209">
        <f t="shared" si="24"/>
        <v>29770.072861231078</v>
      </c>
      <c r="CO31" s="209">
        <f t="shared" si="24"/>
        <v>29770.072861231078</v>
      </c>
      <c r="CP31" s="209">
        <f t="shared" si="24"/>
        <v>29770.072861231078</v>
      </c>
      <c r="CQ31" s="209">
        <f t="shared" si="24"/>
        <v>29770.072861231078</v>
      </c>
      <c r="CR31" s="209">
        <f t="shared" si="25"/>
        <v>29770.072861231078</v>
      </c>
      <c r="CS31" s="209">
        <f t="shared" si="25"/>
        <v>29770.072861231078</v>
      </c>
      <c r="CT31" s="209">
        <f t="shared" si="25"/>
        <v>29770.072861231078</v>
      </c>
      <c r="CU31" s="209">
        <f t="shared" si="25"/>
        <v>29770.072861231078</v>
      </c>
      <c r="CV31" s="209">
        <f t="shared" si="25"/>
        <v>29770.072861231078</v>
      </c>
      <c r="CW31" s="209">
        <f t="shared" si="25"/>
        <v>29770.072861231078</v>
      </c>
      <c r="CX31" s="209">
        <f t="shared" si="25"/>
        <v>29770.072861231078</v>
      </c>
      <c r="CY31" s="209">
        <f t="shared" si="25"/>
        <v>29770.072861231078</v>
      </c>
      <c r="CZ31" s="209">
        <f t="shared" si="25"/>
        <v>29770.072861231078</v>
      </c>
      <c r="DA31" s="209">
        <f t="shared" si="25"/>
        <v>29770.072861231078</v>
      </c>
    </row>
    <row r="32" spans="1:105">
      <c r="A32" s="200" t="str">
        <f>Income!A79</f>
        <v>Labour - formal emp</v>
      </c>
      <c r="B32" s="202">
        <f>Income!B79</f>
        <v>0</v>
      </c>
      <c r="C32" s="202">
        <f>Income!C79</f>
        <v>0</v>
      </c>
      <c r="D32" s="202">
        <f>Income!D79</f>
        <v>13531.851300559581</v>
      </c>
      <c r="E32" s="202">
        <f>Income!E79</f>
        <v>34731.751671436257</v>
      </c>
      <c r="F32" s="209">
        <f t="shared" si="16"/>
        <v>0</v>
      </c>
      <c r="G32" s="209">
        <f t="shared" si="16"/>
        <v>0</v>
      </c>
      <c r="H32" s="209">
        <f t="shared" si="16"/>
        <v>0</v>
      </c>
      <c r="I32" s="209">
        <f t="shared" si="16"/>
        <v>0</v>
      </c>
      <c r="J32" s="209">
        <f t="shared" si="16"/>
        <v>0</v>
      </c>
      <c r="K32" s="209">
        <f t="shared" si="16"/>
        <v>0</v>
      </c>
      <c r="L32" s="209">
        <f t="shared" si="16"/>
        <v>0</v>
      </c>
      <c r="M32" s="209">
        <f t="shared" si="16"/>
        <v>0</v>
      </c>
      <c r="N32" s="209">
        <f t="shared" si="16"/>
        <v>0</v>
      </c>
      <c r="O32" s="209">
        <f t="shared" si="16"/>
        <v>0</v>
      </c>
      <c r="P32" s="209">
        <f t="shared" si="17"/>
        <v>0</v>
      </c>
      <c r="Q32" s="209">
        <f t="shared" si="17"/>
        <v>0</v>
      </c>
      <c r="R32" s="209">
        <f t="shared" si="17"/>
        <v>0</v>
      </c>
      <c r="S32" s="209">
        <f t="shared" si="17"/>
        <v>0</v>
      </c>
      <c r="T32" s="209">
        <f t="shared" si="17"/>
        <v>0</v>
      </c>
      <c r="U32" s="209">
        <f t="shared" si="17"/>
        <v>0</v>
      </c>
      <c r="V32" s="209">
        <f t="shared" si="17"/>
        <v>0</v>
      </c>
      <c r="W32" s="209">
        <f t="shared" si="17"/>
        <v>0</v>
      </c>
      <c r="X32" s="209">
        <f t="shared" si="17"/>
        <v>0</v>
      </c>
      <c r="Y32" s="209">
        <f t="shared" si="17"/>
        <v>0</v>
      </c>
      <c r="Z32" s="209">
        <f t="shared" si="18"/>
        <v>0</v>
      </c>
      <c r="AA32" s="209">
        <f t="shared" si="18"/>
        <v>0</v>
      </c>
      <c r="AB32" s="209">
        <f t="shared" si="18"/>
        <v>0</v>
      </c>
      <c r="AC32" s="209">
        <f t="shared" si="18"/>
        <v>0</v>
      </c>
      <c r="AD32" s="209">
        <f t="shared" si="18"/>
        <v>0</v>
      </c>
      <c r="AE32" s="209">
        <f t="shared" si="18"/>
        <v>0</v>
      </c>
      <c r="AF32" s="209">
        <f t="shared" si="18"/>
        <v>0</v>
      </c>
      <c r="AG32" s="209">
        <f t="shared" si="18"/>
        <v>0</v>
      </c>
      <c r="AH32" s="209">
        <f t="shared" si="18"/>
        <v>0</v>
      </c>
      <c r="AI32" s="209">
        <f t="shared" si="18"/>
        <v>0</v>
      </c>
      <c r="AJ32" s="209">
        <f t="shared" si="19"/>
        <v>0</v>
      </c>
      <c r="AK32" s="209">
        <f t="shared" si="19"/>
        <v>676.59256502797905</v>
      </c>
      <c r="AL32" s="209">
        <f t="shared" si="19"/>
        <v>1353.1851300559581</v>
      </c>
      <c r="AM32" s="209">
        <f t="shared" si="19"/>
        <v>2029.7776950839373</v>
      </c>
      <c r="AN32" s="209">
        <f t="shared" si="19"/>
        <v>2706.3702601119162</v>
      </c>
      <c r="AO32" s="209">
        <f t="shared" si="19"/>
        <v>3382.9628251398958</v>
      </c>
      <c r="AP32" s="209">
        <f t="shared" si="19"/>
        <v>4059.5553901678745</v>
      </c>
      <c r="AQ32" s="209">
        <f t="shared" si="19"/>
        <v>4736.1479551958528</v>
      </c>
      <c r="AR32" s="209">
        <f t="shared" si="19"/>
        <v>5412.7405202238324</v>
      </c>
      <c r="AS32" s="209">
        <f t="shared" si="19"/>
        <v>6089.333085251812</v>
      </c>
      <c r="AT32" s="209">
        <f t="shared" si="20"/>
        <v>6765.9256502797916</v>
      </c>
      <c r="AU32" s="209">
        <f t="shared" si="20"/>
        <v>7442.5182153077694</v>
      </c>
      <c r="AV32" s="209">
        <f t="shared" si="20"/>
        <v>8119.110780335749</v>
      </c>
      <c r="AW32" s="209">
        <f t="shared" si="20"/>
        <v>8795.7033453637287</v>
      </c>
      <c r="AX32" s="209">
        <f t="shared" si="20"/>
        <v>9472.2959103917055</v>
      </c>
      <c r="AY32" s="209">
        <f t="shared" si="20"/>
        <v>10148.888475419686</v>
      </c>
      <c r="AZ32" s="209">
        <f t="shared" si="20"/>
        <v>10825.481040447665</v>
      </c>
      <c r="BA32" s="209">
        <f t="shared" si="20"/>
        <v>11502.073605475645</v>
      </c>
      <c r="BB32" s="209">
        <f t="shared" si="20"/>
        <v>12178.666170503624</v>
      </c>
      <c r="BC32" s="209">
        <f t="shared" si="20"/>
        <v>12855.258735531603</v>
      </c>
      <c r="BD32" s="209">
        <f t="shared" si="21"/>
        <v>13531.851300559583</v>
      </c>
      <c r="BE32" s="209">
        <f t="shared" si="21"/>
        <v>14591.846319103415</v>
      </c>
      <c r="BF32" s="209">
        <f t="shared" si="21"/>
        <v>15651.841337647249</v>
      </c>
      <c r="BG32" s="209">
        <f t="shared" si="21"/>
        <v>16711.836356191081</v>
      </c>
      <c r="BH32" s="209">
        <f t="shared" si="21"/>
        <v>17771.831374734917</v>
      </c>
      <c r="BI32" s="209">
        <f t="shared" si="21"/>
        <v>18831.826393278752</v>
      </c>
      <c r="BJ32" s="209">
        <f t="shared" si="21"/>
        <v>19891.821411822584</v>
      </c>
      <c r="BK32" s="209">
        <f t="shared" si="21"/>
        <v>20951.816430366416</v>
      </c>
      <c r="BL32" s="209">
        <f t="shared" si="21"/>
        <v>22011.811448910252</v>
      </c>
      <c r="BM32" s="209">
        <f t="shared" si="21"/>
        <v>23071.806467454087</v>
      </c>
      <c r="BN32" s="209">
        <f t="shared" si="22"/>
        <v>24131.801485997919</v>
      </c>
      <c r="BO32" s="209">
        <f t="shared" si="22"/>
        <v>25191.796504541751</v>
      </c>
      <c r="BP32" s="209">
        <f t="shared" si="22"/>
        <v>26251.791523085587</v>
      </c>
      <c r="BQ32" s="209">
        <f t="shared" si="22"/>
        <v>27311.786541629423</v>
      </c>
      <c r="BR32" s="209">
        <f t="shared" si="22"/>
        <v>28371.781560173255</v>
      </c>
      <c r="BS32" s="209">
        <f t="shared" si="22"/>
        <v>29431.77657871709</v>
      </c>
      <c r="BT32" s="209">
        <f t="shared" si="22"/>
        <v>30491.771597260922</v>
      </c>
      <c r="BU32" s="209">
        <f t="shared" si="22"/>
        <v>31551.766615804754</v>
      </c>
      <c r="BV32" s="209">
        <f t="shared" si="22"/>
        <v>32611.76163434859</v>
      </c>
      <c r="BW32" s="209">
        <f t="shared" si="22"/>
        <v>33671.756652892422</v>
      </c>
      <c r="BX32" s="209">
        <f t="shared" si="23"/>
        <v>34731.751671436257</v>
      </c>
      <c r="BY32" s="209">
        <f t="shared" si="23"/>
        <v>34731.751671436257</v>
      </c>
      <c r="BZ32" s="209">
        <f t="shared" si="23"/>
        <v>34731.751671436257</v>
      </c>
      <c r="CA32" s="209">
        <f t="shared" si="23"/>
        <v>34731.751671436257</v>
      </c>
      <c r="CB32" s="209">
        <f t="shared" si="23"/>
        <v>34731.751671436257</v>
      </c>
      <c r="CC32" s="209">
        <f t="shared" si="23"/>
        <v>34731.751671436257</v>
      </c>
      <c r="CD32" s="209">
        <f t="shared" si="23"/>
        <v>34731.751671436257</v>
      </c>
      <c r="CE32" s="209">
        <f t="shared" si="23"/>
        <v>34731.751671436257</v>
      </c>
      <c r="CF32" s="209">
        <f t="shared" si="23"/>
        <v>34731.751671436257</v>
      </c>
      <c r="CG32" s="209">
        <f t="shared" si="23"/>
        <v>34731.751671436257</v>
      </c>
      <c r="CH32" s="209">
        <f t="shared" si="24"/>
        <v>34731.751671436257</v>
      </c>
      <c r="CI32" s="209">
        <f t="shared" si="24"/>
        <v>34731.751671436257</v>
      </c>
      <c r="CJ32" s="209">
        <f t="shared" si="24"/>
        <v>34731.751671436257</v>
      </c>
      <c r="CK32" s="209">
        <f t="shared" si="24"/>
        <v>34731.751671436257</v>
      </c>
      <c r="CL32" s="209">
        <f t="shared" si="24"/>
        <v>34731.751671436257</v>
      </c>
      <c r="CM32" s="209">
        <f t="shared" si="24"/>
        <v>34731.751671436257</v>
      </c>
      <c r="CN32" s="209">
        <f t="shared" si="24"/>
        <v>34731.751671436257</v>
      </c>
      <c r="CO32" s="209">
        <f t="shared" si="24"/>
        <v>34731.751671436257</v>
      </c>
      <c r="CP32" s="209">
        <f t="shared" si="24"/>
        <v>34731.751671436257</v>
      </c>
      <c r="CQ32" s="209">
        <f t="shared" si="24"/>
        <v>34731.751671436257</v>
      </c>
      <c r="CR32" s="209">
        <f t="shared" si="25"/>
        <v>34731.751671436257</v>
      </c>
      <c r="CS32" s="209">
        <f t="shared" si="25"/>
        <v>34731.751671436257</v>
      </c>
      <c r="CT32" s="209">
        <f t="shared" si="25"/>
        <v>34731.751671436257</v>
      </c>
      <c r="CU32" s="209">
        <f t="shared" si="25"/>
        <v>34731.751671436257</v>
      </c>
      <c r="CV32" s="209">
        <f t="shared" si="25"/>
        <v>34731.751671436257</v>
      </c>
      <c r="CW32" s="209">
        <f t="shared" si="25"/>
        <v>34731.751671436257</v>
      </c>
      <c r="CX32" s="209">
        <f t="shared" si="25"/>
        <v>34731.751671436257</v>
      </c>
      <c r="CY32" s="209">
        <f t="shared" si="25"/>
        <v>34731.751671436257</v>
      </c>
      <c r="CZ32" s="209">
        <f t="shared" si="25"/>
        <v>34731.751671436257</v>
      </c>
      <c r="DA32" s="209">
        <f t="shared" si="25"/>
        <v>34731.751671436257</v>
      </c>
    </row>
    <row r="33" spans="1:105">
      <c r="A33" s="200" t="str">
        <f>Income!A81</f>
        <v>Self - employment</v>
      </c>
      <c r="B33" s="202">
        <f>Income!B81</f>
        <v>3518.2813381454916</v>
      </c>
      <c r="C33" s="202">
        <f>Income!C81</f>
        <v>8209.3231223394796</v>
      </c>
      <c r="D33" s="202">
        <f>Income!D81</f>
        <v>10554.844014436472</v>
      </c>
      <c r="E33" s="202">
        <f>Income!E81</f>
        <v>14289.634973390919</v>
      </c>
      <c r="F33" s="209">
        <f t="shared" si="16"/>
        <v>3518.2813381454916</v>
      </c>
      <c r="G33" s="209">
        <f t="shared" si="16"/>
        <v>3518.2813381454916</v>
      </c>
      <c r="H33" s="209">
        <f t="shared" si="16"/>
        <v>3518.2813381454916</v>
      </c>
      <c r="I33" s="209">
        <f t="shared" si="16"/>
        <v>3518.2813381454916</v>
      </c>
      <c r="J33" s="209">
        <f t="shared" si="16"/>
        <v>3518.2813381454916</v>
      </c>
      <c r="K33" s="209">
        <f t="shared" si="16"/>
        <v>3518.2813381454916</v>
      </c>
      <c r="L33" s="209">
        <f t="shared" si="16"/>
        <v>3518.2813381454916</v>
      </c>
      <c r="M33" s="209">
        <f t="shared" si="16"/>
        <v>3518.2813381454916</v>
      </c>
      <c r="N33" s="209">
        <f t="shared" si="16"/>
        <v>3518.2813381454916</v>
      </c>
      <c r="O33" s="209">
        <f t="shared" si="16"/>
        <v>3518.2813381454916</v>
      </c>
      <c r="P33" s="209">
        <f t="shared" si="17"/>
        <v>3518.2813381454916</v>
      </c>
      <c r="Q33" s="209">
        <f t="shared" si="17"/>
        <v>3752.8334273551909</v>
      </c>
      <c r="R33" s="209">
        <f t="shared" si="17"/>
        <v>3987.3855165648906</v>
      </c>
      <c r="S33" s="209">
        <f t="shared" si="17"/>
        <v>4221.9376057745894</v>
      </c>
      <c r="T33" s="209">
        <f t="shared" si="17"/>
        <v>4456.4896949842896</v>
      </c>
      <c r="U33" s="209">
        <f t="shared" si="17"/>
        <v>4691.0417841939889</v>
      </c>
      <c r="V33" s="209">
        <f t="shared" si="17"/>
        <v>4925.5938734036881</v>
      </c>
      <c r="W33" s="209">
        <f t="shared" si="17"/>
        <v>5160.1459626133874</v>
      </c>
      <c r="X33" s="209">
        <f t="shared" si="17"/>
        <v>5394.6980518230866</v>
      </c>
      <c r="Y33" s="209">
        <f t="shared" si="17"/>
        <v>5629.2501410327859</v>
      </c>
      <c r="Z33" s="209">
        <f t="shared" si="18"/>
        <v>5863.8022302424852</v>
      </c>
      <c r="AA33" s="209">
        <f t="shared" si="18"/>
        <v>6098.3543194521844</v>
      </c>
      <c r="AB33" s="209">
        <f t="shared" si="18"/>
        <v>6332.9064086618837</v>
      </c>
      <c r="AC33" s="209">
        <f t="shared" si="18"/>
        <v>6567.4584978715839</v>
      </c>
      <c r="AD33" s="209">
        <f t="shared" si="18"/>
        <v>6802.010587081284</v>
      </c>
      <c r="AE33" s="209">
        <f t="shared" si="18"/>
        <v>7036.5626762909824</v>
      </c>
      <c r="AF33" s="209">
        <f t="shared" si="18"/>
        <v>7271.1147655006826</v>
      </c>
      <c r="AG33" s="209">
        <f t="shared" si="18"/>
        <v>7505.6668547103818</v>
      </c>
      <c r="AH33" s="209">
        <f t="shared" si="18"/>
        <v>7740.2189439200802</v>
      </c>
      <c r="AI33" s="209">
        <f t="shared" si="18"/>
        <v>7974.7710331297803</v>
      </c>
      <c r="AJ33" s="209">
        <f t="shared" si="19"/>
        <v>8209.3231223394796</v>
      </c>
      <c r="AK33" s="209">
        <f t="shared" si="19"/>
        <v>8326.5991669443283</v>
      </c>
      <c r="AL33" s="209">
        <f t="shared" si="19"/>
        <v>8443.8752115491789</v>
      </c>
      <c r="AM33" s="209">
        <f t="shared" si="19"/>
        <v>8561.1512561540294</v>
      </c>
      <c r="AN33" s="209">
        <f t="shared" si="19"/>
        <v>8678.4273007588781</v>
      </c>
      <c r="AO33" s="209">
        <f t="shared" si="19"/>
        <v>8795.7033453637268</v>
      </c>
      <c r="AP33" s="209">
        <f t="shared" si="19"/>
        <v>8912.9793899685774</v>
      </c>
      <c r="AQ33" s="209">
        <f t="shared" si="19"/>
        <v>9030.2554345734279</v>
      </c>
      <c r="AR33" s="209">
        <f t="shared" si="19"/>
        <v>9147.5314791782766</v>
      </c>
      <c r="AS33" s="209">
        <f t="shared" si="19"/>
        <v>9264.8075237831254</v>
      </c>
      <c r="AT33" s="209">
        <f t="shared" si="20"/>
        <v>9382.0835683879759</v>
      </c>
      <c r="AU33" s="209">
        <f t="shared" si="20"/>
        <v>9499.3596129928264</v>
      </c>
      <c r="AV33" s="209">
        <f t="shared" si="20"/>
        <v>9616.6356575976752</v>
      </c>
      <c r="AW33" s="209">
        <f t="shared" si="20"/>
        <v>9733.9117022025239</v>
      </c>
      <c r="AX33" s="209">
        <f t="shared" si="20"/>
        <v>9851.1877468073744</v>
      </c>
      <c r="AY33" s="209">
        <f t="shared" si="20"/>
        <v>9968.463791412225</v>
      </c>
      <c r="AZ33" s="209">
        <f t="shared" si="20"/>
        <v>10085.739836017074</v>
      </c>
      <c r="BA33" s="209">
        <f t="shared" si="20"/>
        <v>10203.015880621922</v>
      </c>
      <c r="BB33" s="209">
        <f t="shared" si="20"/>
        <v>10320.291925226773</v>
      </c>
      <c r="BC33" s="209">
        <f t="shared" si="20"/>
        <v>10437.567969831623</v>
      </c>
      <c r="BD33" s="209">
        <f t="shared" si="21"/>
        <v>10554.844014436472</v>
      </c>
      <c r="BE33" s="209">
        <f t="shared" si="21"/>
        <v>10741.583562384194</v>
      </c>
      <c r="BF33" s="209">
        <f t="shared" si="21"/>
        <v>10928.323110331918</v>
      </c>
      <c r="BG33" s="209">
        <f t="shared" si="21"/>
        <v>11115.062658279639</v>
      </c>
      <c r="BH33" s="209">
        <f t="shared" si="21"/>
        <v>11301.802206227361</v>
      </c>
      <c r="BI33" s="209">
        <f t="shared" si="21"/>
        <v>11488.541754175083</v>
      </c>
      <c r="BJ33" s="209">
        <f t="shared" si="21"/>
        <v>11675.281302122807</v>
      </c>
      <c r="BK33" s="209">
        <f t="shared" si="21"/>
        <v>11862.020850070528</v>
      </c>
      <c r="BL33" s="209">
        <f t="shared" si="21"/>
        <v>12048.76039801825</v>
      </c>
      <c r="BM33" s="209">
        <f t="shared" si="21"/>
        <v>12235.499945965974</v>
      </c>
      <c r="BN33" s="209">
        <f t="shared" si="22"/>
        <v>12422.239493913696</v>
      </c>
      <c r="BO33" s="209">
        <f t="shared" si="22"/>
        <v>12608.979041861417</v>
      </c>
      <c r="BP33" s="209">
        <f t="shared" si="22"/>
        <v>12795.718589809141</v>
      </c>
      <c r="BQ33" s="209">
        <f t="shared" si="22"/>
        <v>12982.458137756863</v>
      </c>
      <c r="BR33" s="209">
        <f t="shared" si="22"/>
        <v>13169.197685704585</v>
      </c>
      <c r="BS33" s="209">
        <f t="shared" si="22"/>
        <v>13355.937233652308</v>
      </c>
      <c r="BT33" s="209">
        <f t="shared" si="22"/>
        <v>13542.67678160003</v>
      </c>
      <c r="BU33" s="209">
        <f t="shared" si="22"/>
        <v>13729.416329547752</v>
      </c>
      <c r="BV33" s="209">
        <f t="shared" si="22"/>
        <v>13916.155877495474</v>
      </c>
      <c r="BW33" s="209">
        <f t="shared" si="22"/>
        <v>14102.895425443197</v>
      </c>
      <c r="BX33" s="209">
        <f t="shared" si="23"/>
        <v>14289.634973390919</v>
      </c>
      <c r="BY33" s="209">
        <f t="shared" si="23"/>
        <v>14289.634973390919</v>
      </c>
      <c r="BZ33" s="209">
        <f t="shared" si="23"/>
        <v>14289.634973390919</v>
      </c>
      <c r="CA33" s="209">
        <f t="shared" si="23"/>
        <v>14289.634973390919</v>
      </c>
      <c r="CB33" s="209">
        <f t="shared" si="23"/>
        <v>14289.634973390919</v>
      </c>
      <c r="CC33" s="209">
        <f t="shared" si="23"/>
        <v>14289.634973390919</v>
      </c>
      <c r="CD33" s="209">
        <f t="shared" si="23"/>
        <v>14289.634973390919</v>
      </c>
      <c r="CE33" s="209">
        <f t="shared" si="23"/>
        <v>14289.634973390919</v>
      </c>
      <c r="CF33" s="209">
        <f t="shared" si="23"/>
        <v>14289.634973390919</v>
      </c>
      <c r="CG33" s="209">
        <f t="shared" si="23"/>
        <v>14289.634973390919</v>
      </c>
      <c r="CH33" s="209">
        <f t="shared" si="24"/>
        <v>14289.634973390919</v>
      </c>
      <c r="CI33" s="209">
        <f t="shared" si="24"/>
        <v>14289.634973390919</v>
      </c>
      <c r="CJ33" s="209">
        <f t="shared" si="24"/>
        <v>14289.634973390919</v>
      </c>
      <c r="CK33" s="209">
        <f t="shared" si="24"/>
        <v>14289.634973390919</v>
      </c>
      <c r="CL33" s="209">
        <f t="shared" si="24"/>
        <v>14289.634973390919</v>
      </c>
      <c r="CM33" s="209">
        <f t="shared" si="24"/>
        <v>14289.634973390919</v>
      </c>
      <c r="CN33" s="209">
        <f t="shared" si="24"/>
        <v>14289.634973390919</v>
      </c>
      <c r="CO33" s="209">
        <f t="shared" si="24"/>
        <v>14289.634973390919</v>
      </c>
      <c r="CP33" s="209">
        <f t="shared" si="24"/>
        <v>14289.634973390919</v>
      </c>
      <c r="CQ33" s="209">
        <f t="shared" si="24"/>
        <v>14289.634973390919</v>
      </c>
      <c r="CR33" s="209">
        <f t="shared" si="25"/>
        <v>14289.634973390919</v>
      </c>
      <c r="CS33" s="209">
        <f t="shared" si="25"/>
        <v>14289.634973390919</v>
      </c>
      <c r="CT33" s="209">
        <f t="shared" si="25"/>
        <v>14289.634973390919</v>
      </c>
      <c r="CU33" s="209">
        <f t="shared" si="25"/>
        <v>14289.634973390919</v>
      </c>
      <c r="CV33" s="209">
        <f t="shared" si="25"/>
        <v>14289.634973390919</v>
      </c>
      <c r="CW33" s="209">
        <f t="shared" si="25"/>
        <v>14289.634973390919</v>
      </c>
      <c r="CX33" s="209">
        <f t="shared" si="25"/>
        <v>14289.634973390919</v>
      </c>
      <c r="CY33" s="209">
        <f t="shared" si="25"/>
        <v>14289.634973390919</v>
      </c>
      <c r="CZ33" s="209">
        <f t="shared" si="25"/>
        <v>14289.634973390919</v>
      </c>
      <c r="DA33" s="209">
        <f t="shared" si="25"/>
        <v>14289.634973390919</v>
      </c>
    </row>
    <row r="34" spans="1:105">
      <c r="A34" s="200" t="str">
        <f>Income!A82</f>
        <v>Small business/petty trading</v>
      </c>
      <c r="B34" s="202">
        <f>Income!B82</f>
        <v>0</v>
      </c>
      <c r="C34" s="202">
        <f>Income!C82</f>
        <v>4239.9800741753361</v>
      </c>
      <c r="D34" s="202">
        <f>Income!D82</f>
        <v>7036.5626762909824</v>
      </c>
      <c r="E34" s="202">
        <f>Income!E82</f>
        <v>8931.021858369324</v>
      </c>
      <c r="F34" s="209">
        <f t="shared" si="16"/>
        <v>0</v>
      </c>
      <c r="G34" s="209">
        <f t="shared" si="16"/>
        <v>0</v>
      </c>
      <c r="H34" s="209">
        <f t="shared" si="16"/>
        <v>0</v>
      </c>
      <c r="I34" s="209">
        <f t="shared" si="16"/>
        <v>0</v>
      </c>
      <c r="J34" s="209">
        <f t="shared" si="16"/>
        <v>0</v>
      </c>
      <c r="K34" s="209">
        <f t="shared" si="16"/>
        <v>0</v>
      </c>
      <c r="L34" s="209">
        <f t="shared" si="16"/>
        <v>0</v>
      </c>
      <c r="M34" s="209">
        <f t="shared" si="16"/>
        <v>0</v>
      </c>
      <c r="N34" s="209">
        <f t="shared" si="16"/>
        <v>0</v>
      </c>
      <c r="O34" s="209">
        <f t="shared" si="16"/>
        <v>0</v>
      </c>
      <c r="P34" s="209">
        <f t="shared" si="17"/>
        <v>0</v>
      </c>
      <c r="Q34" s="209">
        <f t="shared" si="17"/>
        <v>211.99900370876679</v>
      </c>
      <c r="R34" s="209">
        <f t="shared" si="17"/>
        <v>423.99800741753359</v>
      </c>
      <c r="S34" s="209">
        <f t="shared" si="17"/>
        <v>635.99701112630044</v>
      </c>
      <c r="T34" s="209">
        <f t="shared" si="17"/>
        <v>847.99601483506717</v>
      </c>
      <c r="U34" s="209">
        <f t="shared" si="17"/>
        <v>1059.995018543834</v>
      </c>
      <c r="V34" s="209">
        <f t="shared" si="17"/>
        <v>1271.9940222526009</v>
      </c>
      <c r="W34" s="209">
        <f t="shared" si="17"/>
        <v>1483.9930259613677</v>
      </c>
      <c r="X34" s="209">
        <f t="shared" si="17"/>
        <v>1695.9920296701343</v>
      </c>
      <c r="Y34" s="209">
        <f t="shared" si="17"/>
        <v>1907.9910333789012</v>
      </c>
      <c r="Z34" s="209">
        <f t="shared" si="18"/>
        <v>2119.990037087668</v>
      </c>
      <c r="AA34" s="209">
        <f t="shared" si="18"/>
        <v>2331.9890407964349</v>
      </c>
      <c r="AB34" s="209">
        <f t="shared" si="18"/>
        <v>2543.9880445052017</v>
      </c>
      <c r="AC34" s="209">
        <f t="shared" si="18"/>
        <v>2755.9870482139686</v>
      </c>
      <c r="AD34" s="209">
        <f t="shared" si="18"/>
        <v>2967.9860519227354</v>
      </c>
      <c r="AE34" s="209">
        <f t="shared" si="18"/>
        <v>3179.9850556315023</v>
      </c>
      <c r="AF34" s="209">
        <f t="shared" si="18"/>
        <v>3391.9840593402687</v>
      </c>
      <c r="AG34" s="209">
        <f t="shared" si="18"/>
        <v>3603.983063049036</v>
      </c>
      <c r="AH34" s="209">
        <f t="shared" si="18"/>
        <v>3815.9820667578024</v>
      </c>
      <c r="AI34" s="209">
        <f t="shared" si="18"/>
        <v>4027.9810704665697</v>
      </c>
      <c r="AJ34" s="209">
        <f t="shared" si="19"/>
        <v>4239.9800741753361</v>
      </c>
      <c r="AK34" s="209">
        <f t="shared" si="19"/>
        <v>4379.8092042811186</v>
      </c>
      <c r="AL34" s="209">
        <f t="shared" si="19"/>
        <v>4519.6383343869011</v>
      </c>
      <c r="AM34" s="209">
        <f t="shared" si="19"/>
        <v>4659.4674644926827</v>
      </c>
      <c r="AN34" s="209">
        <f t="shared" si="19"/>
        <v>4799.2965945984652</v>
      </c>
      <c r="AO34" s="209">
        <f t="shared" si="19"/>
        <v>4939.1257247042477</v>
      </c>
      <c r="AP34" s="209">
        <f t="shared" si="19"/>
        <v>5078.9548548100302</v>
      </c>
      <c r="AQ34" s="209">
        <f t="shared" si="19"/>
        <v>5218.7839849158127</v>
      </c>
      <c r="AR34" s="209">
        <f t="shared" si="19"/>
        <v>5358.6131150215951</v>
      </c>
      <c r="AS34" s="209">
        <f t="shared" si="19"/>
        <v>5498.4422451273767</v>
      </c>
      <c r="AT34" s="209">
        <f t="shared" si="20"/>
        <v>5638.2713752331592</v>
      </c>
      <c r="AU34" s="209">
        <f t="shared" si="20"/>
        <v>5778.1005053389417</v>
      </c>
      <c r="AV34" s="209">
        <f t="shared" si="20"/>
        <v>5917.9296354447233</v>
      </c>
      <c r="AW34" s="209">
        <f t="shared" si="20"/>
        <v>6057.7587655505067</v>
      </c>
      <c r="AX34" s="209">
        <f t="shared" si="20"/>
        <v>6197.5878956562883</v>
      </c>
      <c r="AY34" s="209">
        <f t="shared" si="20"/>
        <v>6337.4170257620708</v>
      </c>
      <c r="AZ34" s="209">
        <f t="shared" si="20"/>
        <v>6477.2461558678533</v>
      </c>
      <c r="BA34" s="209">
        <f t="shared" si="20"/>
        <v>6617.0752859736349</v>
      </c>
      <c r="BB34" s="209">
        <f t="shared" si="20"/>
        <v>6756.9044160794183</v>
      </c>
      <c r="BC34" s="209">
        <f t="shared" si="20"/>
        <v>6896.7335461851999</v>
      </c>
      <c r="BD34" s="209">
        <f t="shared" si="21"/>
        <v>7036.5626762909824</v>
      </c>
      <c r="BE34" s="209">
        <f t="shared" si="21"/>
        <v>7131.2856353948991</v>
      </c>
      <c r="BF34" s="209">
        <f t="shared" si="21"/>
        <v>7226.0085944988168</v>
      </c>
      <c r="BG34" s="209">
        <f t="shared" si="21"/>
        <v>7320.7315536027336</v>
      </c>
      <c r="BH34" s="209">
        <f t="shared" si="21"/>
        <v>7415.4545127066503</v>
      </c>
      <c r="BI34" s="209">
        <f t="shared" si="21"/>
        <v>7510.177471810568</v>
      </c>
      <c r="BJ34" s="209">
        <f t="shared" si="21"/>
        <v>7604.9004309144848</v>
      </c>
      <c r="BK34" s="209">
        <f t="shared" si="21"/>
        <v>7699.6233900184016</v>
      </c>
      <c r="BL34" s="209">
        <f t="shared" si="21"/>
        <v>7794.3463491223192</v>
      </c>
      <c r="BM34" s="209">
        <f t="shared" si="21"/>
        <v>7889.069308226236</v>
      </c>
      <c r="BN34" s="209">
        <f t="shared" si="22"/>
        <v>7983.7922673301537</v>
      </c>
      <c r="BO34" s="209">
        <f t="shared" si="22"/>
        <v>8078.5152264340704</v>
      </c>
      <c r="BP34" s="209">
        <f t="shared" si="22"/>
        <v>8173.2381855379872</v>
      </c>
      <c r="BQ34" s="209">
        <f t="shared" si="22"/>
        <v>8267.961144641904</v>
      </c>
      <c r="BR34" s="209">
        <f t="shared" si="22"/>
        <v>8362.6841037458216</v>
      </c>
      <c r="BS34" s="209">
        <f t="shared" si="22"/>
        <v>8457.4070628497393</v>
      </c>
      <c r="BT34" s="209">
        <f t="shared" si="22"/>
        <v>8552.1300219536552</v>
      </c>
      <c r="BU34" s="209">
        <f t="shared" si="22"/>
        <v>8646.8529810575728</v>
      </c>
      <c r="BV34" s="209">
        <f t="shared" si="22"/>
        <v>8741.5759401614905</v>
      </c>
      <c r="BW34" s="209">
        <f t="shared" si="22"/>
        <v>8836.2988992654064</v>
      </c>
      <c r="BX34" s="209">
        <f t="shared" si="23"/>
        <v>8931.021858369324</v>
      </c>
      <c r="BY34" s="209">
        <f t="shared" si="23"/>
        <v>8931.021858369324</v>
      </c>
      <c r="BZ34" s="209">
        <f t="shared" si="23"/>
        <v>8931.021858369324</v>
      </c>
      <c r="CA34" s="209">
        <f t="shared" si="23"/>
        <v>8931.021858369324</v>
      </c>
      <c r="CB34" s="209">
        <f t="shared" si="23"/>
        <v>8931.021858369324</v>
      </c>
      <c r="CC34" s="209">
        <f t="shared" si="23"/>
        <v>8931.021858369324</v>
      </c>
      <c r="CD34" s="209">
        <f t="shared" si="23"/>
        <v>8931.021858369324</v>
      </c>
      <c r="CE34" s="209">
        <f t="shared" si="23"/>
        <v>8931.021858369324</v>
      </c>
      <c r="CF34" s="209">
        <f t="shared" si="23"/>
        <v>8931.021858369324</v>
      </c>
      <c r="CG34" s="209">
        <f t="shared" si="23"/>
        <v>8931.021858369324</v>
      </c>
      <c r="CH34" s="209">
        <f t="shared" si="24"/>
        <v>8931.021858369324</v>
      </c>
      <c r="CI34" s="209">
        <f t="shared" si="24"/>
        <v>8931.021858369324</v>
      </c>
      <c r="CJ34" s="209">
        <f t="shared" si="24"/>
        <v>8931.021858369324</v>
      </c>
      <c r="CK34" s="209">
        <f t="shared" si="24"/>
        <v>8931.021858369324</v>
      </c>
      <c r="CL34" s="209">
        <f t="shared" si="24"/>
        <v>8931.021858369324</v>
      </c>
      <c r="CM34" s="209">
        <f t="shared" si="24"/>
        <v>8931.021858369324</v>
      </c>
      <c r="CN34" s="209">
        <f t="shared" si="24"/>
        <v>8931.021858369324</v>
      </c>
      <c r="CO34" s="209">
        <f t="shared" si="24"/>
        <v>8931.021858369324</v>
      </c>
      <c r="CP34" s="209">
        <f t="shared" si="24"/>
        <v>8931.021858369324</v>
      </c>
      <c r="CQ34" s="209">
        <f t="shared" si="24"/>
        <v>8931.021858369324</v>
      </c>
      <c r="CR34" s="209">
        <f t="shared" si="25"/>
        <v>8931.021858369324</v>
      </c>
      <c r="CS34" s="209">
        <f t="shared" si="25"/>
        <v>8931.021858369324</v>
      </c>
      <c r="CT34" s="209">
        <f t="shared" si="25"/>
        <v>8931.021858369324</v>
      </c>
      <c r="CU34" s="209">
        <f t="shared" si="25"/>
        <v>8931.021858369324</v>
      </c>
      <c r="CV34" s="209">
        <f t="shared" si="25"/>
        <v>8931.021858369324</v>
      </c>
      <c r="CW34" s="209">
        <f t="shared" si="25"/>
        <v>8931.021858369324</v>
      </c>
      <c r="CX34" s="209">
        <f t="shared" si="25"/>
        <v>8931.021858369324</v>
      </c>
      <c r="CY34" s="209">
        <f t="shared" si="25"/>
        <v>8931.021858369324</v>
      </c>
      <c r="CZ34" s="209">
        <f t="shared" si="25"/>
        <v>8931.021858369324</v>
      </c>
      <c r="DA34" s="209">
        <f t="shared" si="25"/>
        <v>8931.021858369324</v>
      </c>
    </row>
    <row r="35" spans="1:105">
      <c r="A35" s="200" t="str">
        <f>Income!A83</f>
        <v>Food transfer - official</v>
      </c>
      <c r="B35" s="202">
        <f>Income!B83</f>
        <v>1220.9989961164727</v>
      </c>
      <c r="C35" s="202">
        <f>Income!C83</f>
        <v>1220.9989961164727</v>
      </c>
      <c r="D35" s="202">
        <f>Income!D83</f>
        <v>1220.9989961164724</v>
      </c>
      <c r="E35" s="202">
        <f>Income!E83</f>
        <v>1220.9989961164727</v>
      </c>
      <c r="F35" s="209">
        <f t="shared" si="16"/>
        <v>1220.9989961164727</v>
      </c>
      <c r="G35" s="209">
        <f t="shared" si="16"/>
        <v>1220.9989961164727</v>
      </c>
      <c r="H35" s="209">
        <f t="shared" si="16"/>
        <v>1220.9989961164727</v>
      </c>
      <c r="I35" s="209">
        <f t="shared" si="16"/>
        <v>1220.9989961164727</v>
      </c>
      <c r="J35" s="209">
        <f t="shared" si="16"/>
        <v>1220.9989961164727</v>
      </c>
      <c r="K35" s="209">
        <f t="shared" si="16"/>
        <v>1220.9989961164727</v>
      </c>
      <c r="L35" s="209">
        <f t="shared" si="16"/>
        <v>1220.9989961164727</v>
      </c>
      <c r="M35" s="209">
        <f t="shared" si="16"/>
        <v>1220.9989961164727</v>
      </c>
      <c r="N35" s="209">
        <f t="shared" si="16"/>
        <v>1220.9989961164727</v>
      </c>
      <c r="O35" s="209">
        <f t="shared" si="16"/>
        <v>1220.9989961164727</v>
      </c>
      <c r="P35" s="209">
        <f t="shared" si="17"/>
        <v>1220.9989961164727</v>
      </c>
      <c r="Q35" s="209">
        <f t="shared" si="17"/>
        <v>1220.9989961164727</v>
      </c>
      <c r="R35" s="209">
        <f t="shared" si="17"/>
        <v>1220.9989961164727</v>
      </c>
      <c r="S35" s="209">
        <f t="shared" si="17"/>
        <v>1220.9989961164727</v>
      </c>
      <c r="T35" s="209">
        <f t="shared" si="17"/>
        <v>1220.9989961164727</v>
      </c>
      <c r="U35" s="209">
        <f t="shared" si="17"/>
        <v>1220.9989961164727</v>
      </c>
      <c r="V35" s="209">
        <f t="shared" si="17"/>
        <v>1220.9989961164727</v>
      </c>
      <c r="W35" s="209">
        <f t="shared" si="17"/>
        <v>1220.9989961164727</v>
      </c>
      <c r="X35" s="209">
        <f t="shared" si="17"/>
        <v>1220.9989961164727</v>
      </c>
      <c r="Y35" s="209">
        <f t="shared" si="17"/>
        <v>1220.9989961164727</v>
      </c>
      <c r="Z35" s="209">
        <f t="shared" si="18"/>
        <v>1220.9989961164727</v>
      </c>
      <c r="AA35" s="209">
        <f t="shared" si="18"/>
        <v>1220.9989961164727</v>
      </c>
      <c r="AB35" s="209">
        <f t="shared" si="18"/>
        <v>1220.9989961164727</v>
      </c>
      <c r="AC35" s="209">
        <f t="shared" si="18"/>
        <v>1220.9989961164727</v>
      </c>
      <c r="AD35" s="209">
        <f t="shared" si="18"/>
        <v>1220.9989961164727</v>
      </c>
      <c r="AE35" s="209">
        <f t="shared" si="18"/>
        <v>1220.9989961164727</v>
      </c>
      <c r="AF35" s="209">
        <f t="shared" si="18"/>
        <v>1220.9989961164727</v>
      </c>
      <c r="AG35" s="209">
        <f t="shared" si="18"/>
        <v>1220.9989961164727</v>
      </c>
      <c r="AH35" s="209">
        <f t="shared" si="18"/>
        <v>1220.9989961164727</v>
      </c>
      <c r="AI35" s="209">
        <f t="shared" si="18"/>
        <v>1220.9989961164727</v>
      </c>
      <c r="AJ35" s="209">
        <f t="shared" si="19"/>
        <v>1220.9989961164727</v>
      </c>
      <c r="AK35" s="209">
        <f t="shared" si="19"/>
        <v>1220.9989961164727</v>
      </c>
      <c r="AL35" s="209">
        <f t="shared" si="19"/>
        <v>1220.9989961164727</v>
      </c>
      <c r="AM35" s="209">
        <f t="shared" si="19"/>
        <v>1220.9989961164727</v>
      </c>
      <c r="AN35" s="209">
        <f t="shared" si="19"/>
        <v>1220.9989961164727</v>
      </c>
      <c r="AO35" s="209">
        <f t="shared" si="19"/>
        <v>1220.9989961164727</v>
      </c>
      <c r="AP35" s="209">
        <f t="shared" si="19"/>
        <v>1220.9989961164727</v>
      </c>
      <c r="AQ35" s="209">
        <f t="shared" si="19"/>
        <v>1220.9989961164727</v>
      </c>
      <c r="AR35" s="209">
        <f t="shared" si="19"/>
        <v>1220.9989961164727</v>
      </c>
      <c r="AS35" s="209">
        <f t="shared" si="19"/>
        <v>1220.9989961164727</v>
      </c>
      <c r="AT35" s="209">
        <f t="shared" si="20"/>
        <v>1220.9989961164724</v>
      </c>
      <c r="AU35" s="209">
        <f t="shared" si="20"/>
        <v>1220.9989961164724</v>
      </c>
      <c r="AV35" s="209">
        <f t="shared" si="20"/>
        <v>1220.9989961164724</v>
      </c>
      <c r="AW35" s="209">
        <f t="shared" si="20"/>
        <v>1220.9989961164724</v>
      </c>
      <c r="AX35" s="209">
        <f t="shared" si="20"/>
        <v>1220.9989961164724</v>
      </c>
      <c r="AY35" s="209">
        <f t="shared" si="20"/>
        <v>1220.9989961164724</v>
      </c>
      <c r="AZ35" s="209">
        <f t="shared" si="20"/>
        <v>1220.9989961164724</v>
      </c>
      <c r="BA35" s="209">
        <f t="shared" si="20"/>
        <v>1220.9989961164724</v>
      </c>
      <c r="BB35" s="209">
        <f t="shared" si="20"/>
        <v>1220.9989961164724</v>
      </c>
      <c r="BC35" s="209">
        <f t="shared" si="20"/>
        <v>1220.9989961164724</v>
      </c>
      <c r="BD35" s="209">
        <f t="shared" si="21"/>
        <v>1220.9989961164724</v>
      </c>
      <c r="BE35" s="209">
        <f t="shared" si="21"/>
        <v>1220.9989961164724</v>
      </c>
      <c r="BF35" s="209">
        <f t="shared" si="21"/>
        <v>1220.9989961164724</v>
      </c>
      <c r="BG35" s="209">
        <f t="shared" si="21"/>
        <v>1220.9989961164724</v>
      </c>
      <c r="BH35" s="209">
        <f t="shared" si="21"/>
        <v>1220.9989961164724</v>
      </c>
      <c r="BI35" s="209">
        <f t="shared" si="21"/>
        <v>1220.9989961164724</v>
      </c>
      <c r="BJ35" s="209">
        <f t="shared" si="21"/>
        <v>1220.9989961164724</v>
      </c>
      <c r="BK35" s="209">
        <f t="shared" si="21"/>
        <v>1220.9989961164724</v>
      </c>
      <c r="BL35" s="209">
        <f t="shared" si="21"/>
        <v>1220.9989961164724</v>
      </c>
      <c r="BM35" s="209">
        <f t="shared" si="21"/>
        <v>1220.9989961164724</v>
      </c>
      <c r="BN35" s="209">
        <f t="shared" si="22"/>
        <v>1220.9989961164724</v>
      </c>
      <c r="BO35" s="209">
        <f t="shared" si="22"/>
        <v>1220.9989961164727</v>
      </c>
      <c r="BP35" s="209">
        <f t="shared" si="22"/>
        <v>1220.9989961164727</v>
      </c>
      <c r="BQ35" s="209">
        <f t="shared" si="22"/>
        <v>1220.9989961164727</v>
      </c>
      <c r="BR35" s="209">
        <f t="shared" si="22"/>
        <v>1220.9989961164727</v>
      </c>
      <c r="BS35" s="209">
        <f t="shared" si="22"/>
        <v>1220.9989961164727</v>
      </c>
      <c r="BT35" s="209">
        <f t="shared" si="22"/>
        <v>1220.9989961164727</v>
      </c>
      <c r="BU35" s="209">
        <f t="shared" si="22"/>
        <v>1220.9989961164727</v>
      </c>
      <c r="BV35" s="209">
        <f t="shared" si="22"/>
        <v>1220.9989961164727</v>
      </c>
      <c r="BW35" s="209">
        <f t="shared" si="22"/>
        <v>1220.9989961164727</v>
      </c>
      <c r="BX35" s="209">
        <f t="shared" si="23"/>
        <v>1220.9989961164727</v>
      </c>
      <c r="BY35" s="209">
        <f t="shared" si="23"/>
        <v>1220.9989961164727</v>
      </c>
      <c r="BZ35" s="209">
        <f t="shared" si="23"/>
        <v>1220.9989961164727</v>
      </c>
      <c r="CA35" s="209">
        <f t="shared" si="23"/>
        <v>1220.9989961164727</v>
      </c>
      <c r="CB35" s="209">
        <f t="shared" si="23"/>
        <v>1220.9989961164727</v>
      </c>
      <c r="CC35" s="209">
        <f t="shared" si="23"/>
        <v>1220.9989961164727</v>
      </c>
      <c r="CD35" s="209">
        <f t="shared" si="23"/>
        <v>1220.9989961164727</v>
      </c>
      <c r="CE35" s="209">
        <f t="shared" si="23"/>
        <v>1220.9989961164727</v>
      </c>
      <c r="CF35" s="209">
        <f t="shared" si="23"/>
        <v>1220.9989961164727</v>
      </c>
      <c r="CG35" s="209">
        <f t="shared" si="23"/>
        <v>1220.9989961164727</v>
      </c>
      <c r="CH35" s="209">
        <f t="shared" si="24"/>
        <v>1220.9989961164727</v>
      </c>
      <c r="CI35" s="209">
        <f t="shared" si="24"/>
        <v>1220.9989961164727</v>
      </c>
      <c r="CJ35" s="209">
        <f t="shared" si="24"/>
        <v>1220.9989961164727</v>
      </c>
      <c r="CK35" s="209">
        <f t="shared" si="24"/>
        <v>1220.9989961164727</v>
      </c>
      <c r="CL35" s="209">
        <f t="shared" si="24"/>
        <v>1220.9989961164727</v>
      </c>
      <c r="CM35" s="209">
        <f t="shared" si="24"/>
        <v>1220.9989961164727</v>
      </c>
      <c r="CN35" s="209">
        <f t="shared" si="24"/>
        <v>1220.9989961164727</v>
      </c>
      <c r="CO35" s="209">
        <f t="shared" si="24"/>
        <v>1220.9989961164727</v>
      </c>
      <c r="CP35" s="209">
        <f t="shared" si="24"/>
        <v>1220.9989961164727</v>
      </c>
      <c r="CQ35" s="209">
        <f t="shared" si="24"/>
        <v>1220.9989961164727</v>
      </c>
      <c r="CR35" s="209">
        <f t="shared" si="25"/>
        <v>1220.9989961164727</v>
      </c>
      <c r="CS35" s="209">
        <f t="shared" si="25"/>
        <v>1220.9989961164727</v>
      </c>
      <c r="CT35" s="209">
        <f t="shared" si="25"/>
        <v>1220.9989961164727</v>
      </c>
      <c r="CU35" s="209">
        <f t="shared" si="25"/>
        <v>1220.9989961164727</v>
      </c>
      <c r="CV35" s="209">
        <f t="shared" si="25"/>
        <v>1220.9989961164727</v>
      </c>
      <c r="CW35" s="209">
        <f t="shared" si="25"/>
        <v>1220.9989961164727</v>
      </c>
      <c r="CX35" s="209">
        <f t="shared" si="25"/>
        <v>1220.9989961164727</v>
      </c>
      <c r="CY35" s="209">
        <f t="shared" si="25"/>
        <v>1220.9989961164727</v>
      </c>
      <c r="CZ35" s="209">
        <f t="shared" si="25"/>
        <v>1220.9989961164727</v>
      </c>
      <c r="DA35" s="209">
        <f t="shared" si="25"/>
        <v>1220.9989961164727</v>
      </c>
    </row>
    <row r="36" spans="1:105">
      <c r="A36" s="200" t="str">
        <f>Income!A85</f>
        <v>Cash transfer - official</v>
      </c>
      <c r="B36" s="202">
        <f>Income!B85</f>
        <v>15408.268014237179</v>
      </c>
      <c r="C36" s="202">
        <f>Income!C85</f>
        <v>15408.268014237179</v>
      </c>
      <c r="D36" s="202">
        <f>Income!D85</f>
        <v>4582.7869737895116</v>
      </c>
      <c r="E36" s="202">
        <f>Income!E85</f>
        <v>0</v>
      </c>
      <c r="F36" s="209">
        <f t="shared" si="16"/>
        <v>15408.268014237179</v>
      </c>
      <c r="G36" s="209">
        <f t="shared" si="16"/>
        <v>15408.268014237179</v>
      </c>
      <c r="H36" s="209">
        <f t="shared" si="16"/>
        <v>15408.268014237179</v>
      </c>
      <c r="I36" s="209">
        <f t="shared" si="16"/>
        <v>15408.268014237179</v>
      </c>
      <c r="J36" s="209">
        <f t="shared" si="16"/>
        <v>15408.268014237179</v>
      </c>
      <c r="K36" s="209">
        <f t="shared" si="16"/>
        <v>15408.268014237179</v>
      </c>
      <c r="L36" s="209">
        <f t="shared" si="16"/>
        <v>15408.268014237179</v>
      </c>
      <c r="M36" s="209">
        <f t="shared" si="16"/>
        <v>15408.268014237179</v>
      </c>
      <c r="N36" s="209">
        <f t="shared" si="16"/>
        <v>15408.268014237179</v>
      </c>
      <c r="O36" s="209">
        <f t="shared" si="16"/>
        <v>15408.268014237179</v>
      </c>
      <c r="P36" s="209">
        <f t="shared" si="16"/>
        <v>15408.268014237179</v>
      </c>
      <c r="Q36" s="209">
        <f t="shared" si="16"/>
        <v>15408.268014237179</v>
      </c>
      <c r="R36" s="209">
        <f t="shared" si="16"/>
        <v>15408.268014237179</v>
      </c>
      <c r="S36" s="209">
        <f t="shared" si="16"/>
        <v>15408.268014237179</v>
      </c>
      <c r="T36" s="209">
        <f t="shared" si="16"/>
        <v>15408.268014237179</v>
      </c>
      <c r="U36" s="209">
        <f t="shared" si="16"/>
        <v>15408.268014237179</v>
      </c>
      <c r="V36" s="209">
        <f t="shared" si="17"/>
        <v>15408.268014237179</v>
      </c>
      <c r="W36" s="209">
        <f t="shared" si="17"/>
        <v>15408.268014237179</v>
      </c>
      <c r="X36" s="209">
        <f t="shared" si="17"/>
        <v>15408.268014237179</v>
      </c>
      <c r="Y36" s="209">
        <f t="shared" si="17"/>
        <v>15408.268014237179</v>
      </c>
      <c r="Z36" s="209">
        <f t="shared" si="17"/>
        <v>15408.268014237179</v>
      </c>
      <c r="AA36" s="209">
        <f t="shared" si="17"/>
        <v>15408.268014237179</v>
      </c>
      <c r="AB36" s="209">
        <f t="shared" si="17"/>
        <v>15408.268014237179</v>
      </c>
      <c r="AC36" s="209">
        <f t="shared" si="17"/>
        <v>15408.268014237179</v>
      </c>
      <c r="AD36" s="209">
        <f t="shared" si="17"/>
        <v>15408.268014237179</v>
      </c>
      <c r="AE36" s="209">
        <f t="shared" si="17"/>
        <v>15408.268014237179</v>
      </c>
      <c r="AF36" s="209">
        <f t="shared" si="18"/>
        <v>15408.268014237179</v>
      </c>
      <c r="AG36" s="209">
        <f t="shared" si="18"/>
        <v>15408.268014237179</v>
      </c>
      <c r="AH36" s="209">
        <f t="shared" si="18"/>
        <v>15408.268014237179</v>
      </c>
      <c r="AI36" s="209">
        <f t="shared" si="18"/>
        <v>15408.268014237179</v>
      </c>
      <c r="AJ36" s="209">
        <f t="shared" si="18"/>
        <v>15408.268014237179</v>
      </c>
      <c r="AK36" s="209">
        <f t="shared" si="18"/>
        <v>14866.993962214796</v>
      </c>
      <c r="AL36" s="209">
        <f t="shared" si="18"/>
        <v>14325.719910192412</v>
      </c>
      <c r="AM36" s="209">
        <f t="shared" si="18"/>
        <v>13784.445858170029</v>
      </c>
      <c r="AN36" s="209">
        <f t="shared" si="18"/>
        <v>13243.171806147646</v>
      </c>
      <c r="AO36" s="209">
        <f t="shared" si="18"/>
        <v>12701.897754125263</v>
      </c>
      <c r="AP36" s="209">
        <f t="shared" si="19"/>
        <v>12160.623702102879</v>
      </c>
      <c r="AQ36" s="209">
        <f t="shared" si="19"/>
        <v>11619.349650080496</v>
      </c>
      <c r="AR36" s="209">
        <f t="shared" si="19"/>
        <v>11078.075598058113</v>
      </c>
      <c r="AS36" s="209">
        <f t="shared" si="19"/>
        <v>10536.801546035729</v>
      </c>
      <c r="AT36" s="209">
        <f t="shared" si="19"/>
        <v>9995.5274940133459</v>
      </c>
      <c r="AU36" s="209">
        <f t="shared" si="19"/>
        <v>9454.2534419909625</v>
      </c>
      <c r="AV36" s="209">
        <f t="shared" si="19"/>
        <v>8912.9793899685792</v>
      </c>
      <c r="AW36" s="209">
        <f t="shared" si="19"/>
        <v>8371.7053379461959</v>
      </c>
      <c r="AX36" s="209">
        <f t="shared" si="19"/>
        <v>7830.4312859238116</v>
      </c>
      <c r="AY36" s="209">
        <f t="shared" si="19"/>
        <v>7289.1572339014292</v>
      </c>
      <c r="AZ36" s="209">
        <f t="shared" si="20"/>
        <v>6747.8831818790459</v>
      </c>
      <c r="BA36" s="209">
        <f t="shared" si="20"/>
        <v>6206.6091298566625</v>
      </c>
      <c r="BB36" s="209">
        <f t="shared" si="20"/>
        <v>5665.3350778342792</v>
      </c>
      <c r="BC36" s="209">
        <f t="shared" si="20"/>
        <v>5124.0610258118959</v>
      </c>
      <c r="BD36" s="209">
        <f t="shared" si="20"/>
        <v>4582.7869737895126</v>
      </c>
      <c r="BE36" s="209">
        <f t="shared" si="20"/>
        <v>4353.6476251000358</v>
      </c>
      <c r="BF36" s="209">
        <f t="shared" si="20"/>
        <v>4124.5082764105609</v>
      </c>
      <c r="BG36" s="209">
        <f t="shared" si="20"/>
        <v>3895.3689277210851</v>
      </c>
      <c r="BH36" s="209">
        <f t="shared" si="20"/>
        <v>3666.2295790316093</v>
      </c>
      <c r="BI36" s="209">
        <f t="shared" si="20"/>
        <v>3437.0902303421335</v>
      </c>
      <c r="BJ36" s="209">
        <f t="shared" si="21"/>
        <v>3207.9508816526582</v>
      </c>
      <c r="BK36" s="209">
        <f t="shared" si="21"/>
        <v>2978.8115329631828</v>
      </c>
      <c r="BL36" s="209">
        <f t="shared" si="21"/>
        <v>2749.672184273707</v>
      </c>
      <c r="BM36" s="209">
        <f t="shared" si="21"/>
        <v>2520.5328355842316</v>
      </c>
      <c r="BN36" s="209">
        <f t="shared" si="21"/>
        <v>2291.3934868947558</v>
      </c>
      <c r="BO36" s="209">
        <f t="shared" si="21"/>
        <v>2062.2541382052805</v>
      </c>
      <c r="BP36" s="209">
        <f t="shared" si="21"/>
        <v>1833.1147895158047</v>
      </c>
      <c r="BQ36" s="209">
        <f t="shared" si="21"/>
        <v>1603.9754408263288</v>
      </c>
      <c r="BR36" s="209">
        <f t="shared" si="21"/>
        <v>1374.8360921368535</v>
      </c>
      <c r="BS36" s="209">
        <f t="shared" si="21"/>
        <v>1145.6967434473777</v>
      </c>
      <c r="BT36" s="209">
        <f t="shared" si="22"/>
        <v>916.55739475790233</v>
      </c>
      <c r="BU36" s="209">
        <f t="shared" si="22"/>
        <v>687.41804606842697</v>
      </c>
      <c r="BV36" s="209">
        <f t="shared" si="22"/>
        <v>458.27869737895162</v>
      </c>
      <c r="BW36" s="209">
        <f t="shared" si="22"/>
        <v>229.1393486894749</v>
      </c>
      <c r="BX36" s="209">
        <f t="shared" si="22"/>
        <v>0</v>
      </c>
      <c r="BY36" s="209">
        <f t="shared" si="22"/>
        <v>0</v>
      </c>
      <c r="BZ36" s="209">
        <f t="shared" si="22"/>
        <v>0</v>
      </c>
      <c r="CA36" s="209">
        <f t="shared" si="22"/>
        <v>0</v>
      </c>
      <c r="CB36" s="209">
        <f t="shared" si="22"/>
        <v>0</v>
      </c>
      <c r="CC36" s="209">
        <f t="shared" si="22"/>
        <v>0</v>
      </c>
      <c r="CD36" s="209">
        <f t="shared" si="23"/>
        <v>0</v>
      </c>
      <c r="CE36" s="209">
        <f t="shared" si="23"/>
        <v>0</v>
      </c>
      <c r="CF36" s="209">
        <f t="shared" si="23"/>
        <v>0</v>
      </c>
      <c r="CG36" s="209">
        <f t="shared" si="23"/>
        <v>0</v>
      </c>
      <c r="CH36" s="209">
        <f t="shared" si="23"/>
        <v>0</v>
      </c>
      <c r="CI36" s="209">
        <f t="shared" si="23"/>
        <v>0</v>
      </c>
      <c r="CJ36" s="209">
        <f t="shared" si="23"/>
        <v>0</v>
      </c>
      <c r="CK36" s="209">
        <f t="shared" si="23"/>
        <v>0</v>
      </c>
      <c r="CL36" s="209">
        <f t="shared" si="23"/>
        <v>0</v>
      </c>
      <c r="CM36" s="209">
        <f t="shared" si="23"/>
        <v>0</v>
      </c>
      <c r="CN36" s="209">
        <f t="shared" si="24"/>
        <v>0</v>
      </c>
      <c r="CO36" s="209">
        <f t="shared" si="24"/>
        <v>0</v>
      </c>
      <c r="CP36" s="209">
        <f t="shared" si="24"/>
        <v>0</v>
      </c>
      <c r="CQ36" s="209">
        <f t="shared" si="24"/>
        <v>0</v>
      </c>
      <c r="CR36" s="209">
        <f t="shared" si="24"/>
        <v>0</v>
      </c>
      <c r="CS36" s="209">
        <f t="shared" si="24"/>
        <v>0</v>
      </c>
      <c r="CT36" s="209">
        <f t="shared" si="24"/>
        <v>0</v>
      </c>
      <c r="CU36" s="209">
        <f t="shared" si="24"/>
        <v>0</v>
      </c>
      <c r="CV36" s="209">
        <f t="shared" si="24"/>
        <v>0</v>
      </c>
      <c r="CW36" s="209">
        <f t="shared" si="24"/>
        <v>0</v>
      </c>
      <c r="CX36" s="209">
        <f t="shared" si="25"/>
        <v>0</v>
      </c>
      <c r="CY36" s="209">
        <f t="shared" si="25"/>
        <v>0</v>
      </c>
      <c r="CZ36" s="209">
        <f t="shared" si="25"/>
        <v>0</v>
      </c>
      <c r="DA36" s="209">
        <f t="shared" si="25"/>
        <v>0</v>
      </c>
    </row>
    <row r="37" spans="1:105">
      <c r="A37" s="200" t="str">
        <f>Income!A86</f>
        <v>Cash transfer - gifts</v>
      </c>
      <c r="B37" s="202">
        <f>Income!B86</f>
        <v>3825.0033009581762</v>
      </c>
      <c r="C37" s="202">
        <f>Income!C86</f>
        <v>2616.1579181081861</v>
      </c>
      <c r="D37" s="202">
        <f>Income!D86</f>
        <v>3518.2813381454912</v>
      </c>
      <c r="E37" s="202">
        <f>Income!E86</f>
        <v>4510.6171001865278</v>
      </c>
      <c r="F37" s="209">
        <f t="shared" si="16"/>
        <v>3825.0033009581762</v>
      </c>
      <c r="G37" s="209">
        <f t="shared" si="16"/>
        <v>3825.0033009581762</v>
      </c>
      <c r="H37" s="209">
        <f t="shared" si="16"/>
        <v>3825.0033009581762</v>
      </c>
      <c r="I37" s="209">
        <f t="shared" si="16"/>
        <v>3825.0033009581762</v>
      </c>
      <c r="J37" s="209">
        <f t="shared" si="16"/>
        <v>3825.0033009581762</v>
      </c>
      <c r="K37" s="209">
        <f t="shared" si="16"/>
        <v>3825.0033009581762</v>
      </c>
      <c r="L37" s="209">
        <f t="shared" si="16"/>
        <v>3825.0033009581762</v>
      </c>
      <c r="M37" s="209">
        <f t="shared" si="16"/>
        <v>3825.0033009581762</v>
      </c>
      <c r="N37" s="209">
        <f t="shared" si="16"/>
        <v>3825.0033009581762</v>
      </c>
      <c r="O37" s="209">
        <f t="shared" si="16"/>
        <v>3825.0033009581762</v>
      </c>
      <c r="P37" s="209">
        <f t="shared" si="17"/>
        <v>3825.0033009581762</v>
      </c>
      <c r="Q37" s="209">
        <f t="shared" si="17"/>
        <v>3764.5610318156769</v>
      </c>
      <c r="R37" s="209">
        <f t="shared" si="17"/>
        <v>3704.1187626731771</v>
      </c>
      <c r="S37" s="209">
        <f t="shared" si="17"/>
        <v>3643.6764935306778</v>
      </c>
      <c r="T37" s="209">
        <f t="shared" si="17"/>
        <v>3583.2342243881781</v>
      </c>
      <c r="U37" s="209">
        <f t="shared" si="17"/>
        <v>3522.7919552456788</v>
      </c>
      <c r="V37" s="209">
        <f t="shared" si="17"/>
        <v>3462.349686103179</v>
      </c>
      <c r="W37" s="209">
        <f t="shared" si="17"/>
        <v>3401.9074169606797</v>
      </c>
      <c r="X37" s="209">
        <f t="shared" si="17"/>
        <v>3341.46514781818</v>
      </c>
      <c r="Y37" s="209">
        <f t="shared" si="17"/>
        <v>3281.0228786756807</v>
      </c>
      <c r="Z37" s="209">
        <f t="shared" si="18"/>
        <v>3220.5806095331809</v>
      </c>
      <c r="AA37" s="209">
        <f t="shared" si="18"/>
        <v>3160.1383403906816</v>
      </c>
      <c r="AB37" s="209">
        <f t="shared" si="18"/>
        <v>3099.6960712481823</v>
      </c>
      <c r="AC37" s="209">
        <f t="shared" si="18"/>
        <v>3039.2538021056826</v>
      </c>
      <c r="AD37" s="209">
        <f t="shared" si="18"/>
        <v>2978.8115329631828</v>
      </c>
      <c r="AE37" s="209">
        <f t="shared" si="18"/>
        <v>2918.369263820684</v>
      </c>
      <c r="AF37" s="209">
        <f t="shared" si="18"/>
        <v>2857.9269946781842</v>
      </c>
      <c r="AG37" s="209">
        <f t="shared" si="18"/>
        <v>2797.4847255356844</v>
      </c>
      <c r="AH37" s="209">
        <f t="shared" si="18"/>
        <v>2737.0424563931851</v>
      </c>
      <c r="AI37" s="209">
        <f t="shared" si="18"/>
        <v>2676.6001872506858</v>
      </c>
      <c r="AJ37" s="209">
        <f t="shared" si="19"/>
        <v>2616.1579181081861</v>
      </c>
      <c r="AK37" s="209">
        <f t="shared" si="19"/>
        <v>2661.2640891100514</v>
      </c>
      <c r="AL37" s="209">
        <f t="shared" si="19"/>
        <v>2706.3702601119167</v>
      </c>
      <c r="AM37" s="209">
        <f t="shared" si="19"/>
        <v>2751.4764311137819</v>
      </c>
      <c r="AN37" s="209">
        <f t="shared" si="19"/>
        <v>2796.5826021156472</v>
      </c>
      <c r="AO37" s="209">
        <f t="shared" si="19"/>
        <v>2841.6887731175125</v>
      </c>
      <c r="AP37" s="209">
        <f t="shared" si="19"/>
        <v>2886.7949441193778</v>
      </c>
      <c r="AQ37" s="209">
        <f t="shared" si="19"/>
        <v>2931.901115121243</v>
      </c>
      <c r="AR37" s="209">
        <f t="shared" si="19"/>
        <v>2977.0072861231083</v>
      </c>
      <c r="AS37" s="209">
        <f t="shared" si="19"/>
        <v>3022.1134571249736</v>
      </c>
      <c r="AT37" s="209">
        <f t="shared" si="20"/>
        <v>3067.2196281268389</v>
      </c>
      <c r="AU37" s="209">
        <f t="shared" si="20"/>
        <v>3112.3257991287037</v>
      </c>
      <c r="AV37" s="209">
        <f t="shared" si="20"/>
        <v>3157.4319701305694</v>
      </c>
      <c r="AW37" s="209">
        <f t="shared" si="20"/>
        <v>3202.5381411324342</v>
      </c>
      <c r="AX37" s="209">
        <f t="shared" si="20"/>
        <v>3247.6443121342995</v>
      </c>
      <c r="AY37" s="209">
        <f t="shared" si="20"/>
        <v>3292.7504831361648</v>
      </c>
      <c r="AZ37" s="209">
        <f t="shared" si="20"/>
        <v>3337.8566541380301</v>
      </c>
      <c r="BA37" s="209">
        <f t="shared" si="20"/>
        <v>3382.9628251398954</v>
      </c>
      <c r="BB37" s="209">
        <f t="shared" si="20"/>
        <v>3428.0689961417606</v>
      </c>
      <c r="BC37" s="209">
        <f t="shared" si="20"/>
        <v>3473.1751671436259</v>
      </c>
      <c r="BD37" s="209">
        <f t="shared" si="21"/>
        <v>3518.2813381454912</v>
      </c>
      <c r="BE37" s="209">
        <f t="shared" si="21"/>
        <v>3567.8981262475431</v>
      </c>
      <c r="BF37" s="209">
        <f t="shared" si="21"/>
        <v>3617.5149143495946</v>
      </c>
      <c r="BG37" s="209">
        <f t="shared" si="21"/>
        <v>3667.1317024516466</v>
      </c>
      <c r="BH37" s="209">
        <f t="shared" si="21"/>
        <v>3716.7484905536985</v>
      </c>
      <c r="BI37" s="209">
        <f t="shared" si="21"/>
        <v>3766.3652786557504</v>
      </c>
      <c r="BJ37" s="209">
        <f t="shared" si="21"/>
        <v>3815.9820667578024</v>
      </c>
      <c r="BK37" s="209">
        <f t="shared" si="21"/>
        <v>3865.5988548598539</v>
      </c>
      <c r="BL37" s="209">
        <f t="shared" si="21"/>
        <v>3915.2156429619058</v>
      </c>
      <c r="BM37" s="209">
        <f t="shared" si="21"/>
        <v>3964.8324310639578</v>
      </c>
      <c r="BN37" s="209">
        <f t="shared" si="22"/>
        <v>4014.4492191660097</v>
      </c>
      <c r="BO37" s="209">
        <f t="shared" si="22"/>
        <v>4064.0660072680612</v>
      </c>
      <c r="BP37" s="209">
        <f t="shared" si="22"/>
        <v>4113.6827953701131</v>
      </c>
      <c r="BQ37" s="209">
        <f t="shared" si="22"/>
        <v>4163.2995834721651</v>
      </c>
      <c r="BR37" s="209">
        <f t="shared" si="22"/>
        <v>4212.916371574217</v>
      </c>
      <c r="BS37" s="209">
        <f t="shared" si="22"/>
        <v>4262.533159676269</v>
      </c>
      <c r="BT37" s="209">
        <f t="shared" si="22"/>
        <v>4312.14994777832</v>
      </c>
      <c r="BU37" s="209">
        <f t="shared" si="22"/>
        <v>4361.7667358803719</v>
      </c>
      <c r="BV37" s="209">
        <f t="shared" si="22"/>
        <v>4411.3835239824239</v>
      </c>
      <c r="BW37" s="209">
        <f t="shared" si="22"/>
        <v>4461.0003120844758</v>
      </c>
      <c r="BX37" s="209">
        <f t="shared" si="23"/>
        <v>4510.6171001865278</v>
      </c>
      <c r="BY37" s="209">
        <f t="shared" si="23"/>
        <v>4510.6171001865278</v>
      </c>
      <c r="BZ37" s="209">
        <f t="shared" si="23"/>
        <v>4510.6171001865278</v>
      </c>
      <c r="CA37" s="209">
        <f t="shared" si="23"/>
        <v>4510.6171001865278</v>
      </c>
      <c r="CB37" s="209">
        <f t="shared" si="23"/>
        <v>4510.6171001865278</v>
      </c>
      <c r="CC37" s="209">
        <f t="shared" si="23"/>
        <v>4510.6171001865278</v>
      </c>
      <c r="CD37" s="209">
        <f t="shared" si="23"/>
        <v>4510.6171001865278</v>
      </c>
      <c r="CE37" s="209">
        <f t="shared" si="23"/>
        <v>4510.6171001865278</v>
      </c>
      <c r="CF37" s="209">
        <f t="shared" si="23"/>
        <v>4510.6171001865278</v>
      </c>
      <c r="CG37" s="209">
        <f t="shared" si="23"/>
        <v>4510.6171001865278</v>
      </c>
      <c r="CH37" s="209">
        <f t="shared" si="24"/>
        <v>4510.6171001865278</v>
      </c>
      <c r="CI37" s="209">
        <f t="shared" si="24"/>
        <v>4510.6171001865278</v>
      </c>
      <c r="CJ37" s="209">
        <f t="shared" si="24"/>
        <v>4510.6171001865278</v>
      </c>
      <c r="CK37" s="209">
        <f t="shared" si="24"/>
        <v>4510.6171001865278</v>
      </c>
      <c r="CL37" s="209">
        <f t="shared" si="24"/>
        <v>4510.6171001865278</v>
      </c>
      <c r="CM37" s="209">
        <f t="shared" si="24"/>
        <v>4510.6171001865278</v>
      </c>
      <c r="CN37" s="209">
        <f t="shared" si="24"/>
        <v>4510.6171001865278</v>
      </c>
      <c r="CO37" s="209">
        <f t="shared" si="24"/>
        <v>4510.6171001865278</v>
      </c>
      <c r="CP37" s="209">
        <f t="shared" si="24"/>
        <v>4510.6171001865278</v>
      </c>
      <c r="CQ37" s="209">
        <f t="shared" si="24"/>
        <v>4510.6171001865278</v>
      </c>
      <c r="CR37" s="209">
        <f t="shared" si="25"/>
        <v>4510.6171001865278</v>
      </c>
      <c r="CS37" s="209">
        <f t="shared" si="25"/>
        <v>4510.6171001865278</v>
      </c>
      <c r="CT37" s="209">
        <f t="shared" si="25"/>
        <v>4510.6171001865278</v>
      </c>
      <c r="CU37" s="209">
        <f t="shared" si="25"/>
        <v>4510.6171001865278</v>
      </c>
      <c r="CV37" s="209">
        <f t="shared" si="25"/>
        <v>4510.6171001865278</v>
      </c>
      <c r="CW37" s="209">
        <f t="shared" si="25"/>
        <v>4510.6171001865278</v>
      </c>
      <c r="CX37" s="209">
        <f t="shared" si="25"/>
        <v>4510.6171001865278</v>
      </c>
      <c r="CY37" s="209">
        <f t="shared" si="25"/>
        <v>4510.6171001865278</v>
      </c>
      <c r="CZ37" s="209">
        <f t="shared" si="25"/>
        <v>4510.6171001865278</v>
      </c>
      <c r="DA37" s="209">
        <f t="shared" si="25"/>
        <v>4510.6171001865278</v>
      </c>
    </row>
    <row r="38" spans="1:105">
      <c r="A38" s="200" t="str">
        <f>Income!A88</f>
        <v>TOTAL</v>
      </c>
      <c r="B38" s="202">
        <f>Income!B88</f>
        <v>30016.778563707263</v>
      </c>
      <c r="C38" s="202">
        <f>Income!C88</f>
        <v>45840.023351161602</v>
      </c>
      <c r="D38" s="202">
        <f>Income!D88</f>
        <v>61284.37630220026</v>
      </c>
      <c r="E38" s="202">
        <f>Income!E88</f>
        <v>93454.097460730569</v>
      </c>
      <c r="F38" s="203">
        <f t="shared" ref="F38:AK38" si="26">SUM(F25:F37)</f>
        <v>30016.778563707263</v>
      </c>
      <c r="G38" s="203">
        <f t="shared" si="26"/>
        <v>30016.778563707263</v>
      </c>
      <c r="H38" s="203">
        <f t="shared" si="26"/>
        <v>30016.778563707263</v>
      </c>
      <c r="I38" s="203">
        <f t="shared" si="26"/>
        <v>30016.778563707263</v>
      </c>
      <c r="J38" s="203">
        <f t="shared" si="26"/>
        <v>30016.778563707263</v>
      </c>
      <c r="K38" s="203">
        <f t="shared" si="26"/>
        <v>30016.778563707263</v>
      </c>
      <c r="L38" s="203">
        <f t="shared" si="26"/>
        <v>30016.778563707263</v>
      </c>
      <c r="M38" s="203">
        <f t="shared" si="26"/>
        <v>30016.778563707263</v>
      </c>
      <c r="N38" s="203">
        <f t="shared" si="26"/>
        <v>30016.778563707263</v>
      </c>
      <c r="O38" s="203">
        <f t="shared" si="26"/>
        <v>30016.778563707263</v>
      </c>
      <c r="P38" s="203">
        <f t="shared" si="26"/>
        <v>30016.778563707263</v>
      </c>
      <c r="Q38" s="203">
        <f t="shared" si="26"/>
        <v>30807.940803079982</v>
      </c>
      <c r="R38" s="203">
        <f t="shared" si="26"/>
        <v>31599.103042452698</v>
      </c>
      <c r="S38" s="203">
        <f t="shared" si="26"/>
        <v>32390.265281825414</v>
      </c>
      <c r="T38" s="203">
        <f t="shared" si="26"/>
        <v>33181.427521198137</v>
      </c>
      <c r="U38" s="203">
        <f t="shared" si="26"/>
        <v>33972.589760570852</v>
      </c>
      <c r="V38" s="203">
        <f t="shared" si="26"/>
        <v>34763.751999943568</v>
      </c>
      <c r="W38" s="203">
        <f t="shared" si="26"/>
        <v>35554.914239316284</v>
      </c>
      <c r="X38" s="203">
        <f t="shared" si="26"/>
        <v>36346.076478688999</v>
      </c>
      <c r="Y38" s="203">
        <f t="shared" si="26"/>
        <v>37137.238718061715</v>
      </c>
      <c r="Z38" s="203">
        <f t="shared" si="26"/>
        <v>37928.400957434438</v>
      </c>
      <c r="AA38" s="203">
        <f t="shared" si="26"/>
        <v>38719.563196807147</v>
      </c>
      <c r="AB38" s="203">
        <f t="shared" si="26"/>
        <v>39510.72543617987</v>
      </c>
      <c r="AC38" s="203">
        <f t="shared" si="26"/>
        <v>40301.887675552585</v>
      </c>
      <c r="AD38" s="203">
        <f t="shared" si="26"/>
        <v>41093.049914925301</v>
      </c>
      <c r="AE38" s="203">
        <f t="shared" si="26"/>
        <v>41884.212154298017</v>
      </c>
      <c r="AF38" s="203">
        <f t="shared" si="26"/>
        <v>42675.37439367074</v>
      </c>
      <c r="AG38" s="203">
        <f t="shared" si="26"/>
        <v>43466.536633043463</v>
      </c>
      <c r="AH38" s="203">
        <f t="shared" si="26"/>
        <v>44257.698872416171</v>
      </c>
      <c r="AI38" s="203">
        <f t="shared" si="26"/>
        <v>45048.861111788894</v>
      </c>
      <c r="AJ38" s="203">
        <f t="shared" si="26"/>
        <v>45840.023351161602</v>
      </c>
      <c r="AK38" s="203">
        <f t="shared" si="26"/>
        <v>46612.24099871354</v>
      </c>
      <c r="AL38" s="203">
        <f t="shared" ref="AL38:BQ38" si="27">SUM(AL25:AL37)</f>
        <v>47384.45864626547</v>
      </c>
      <c r="AM38" s="203">
        <f t="shared" si="27"/>
        <v>48156.676293817407</v>
      </c>
      <c r="AN38" s="203">
        <f t="shared" si="27"/>
        <v>48928.893941369337</v>
      </c>
      <c r="AO38" s="203">
        <f t="shared" si="27"/>
        <v>49701.111588921274</v>
      </c>
      <c r="AP38" s="203">
        <f t="shared" si="27"/>
        <v>50473.329236473204</v>
      </c>
      <c r="AQ38" s="203">
        <f t="shared" si="27"/>
        <v>51245.546884025141</v>
      </c>
      <c r="AR38" s="203">
        <f t="shared" si="27"/>
        <v>52017.764531577071</v>
      </c>
      <c r="AS38" s="203">
        <f t="shared" si="27"/>
        <v>52789.982179129001</v>
      </c>
      <c r="AT38" s="203">
        <f t="shared" si="27"/>
        <v>53562.199826680946</v>
      </c>
      <c r="AU38" s="203">
        <f t="shared" si="27"/>
        <v>54334.417474232876</v>
      </c>
      <c r="AV38" s="203">
        <f t="shared" si="27"/>
        <v>55106.635121784806</v>
      </c>
      <c r="AW38" s="203">
        <f t="shared" si="27"/>
        <v>55878.852769336736</v>
      </c>
      <c r="AX38" s="203">
        <f t="shared" si="27"/>
        <v>56651.070416888666</v>
      </c>
      <c r="AY38" s="203">
        <f t="shared" si="27"/>
        <v>57423.288064440603</v>
      </c>
      <c r="AZ38" s="203">
        <f t="shared" si="27"/>
        <v>58195.505711992533</v>
      </c>
      <c r="BA38" s="203">
        <f t="shared" si="27"/>
        <v>58967.723359544478</v>
      </c>
      <c r="BB38" s="203">
        <f t="shared" si="27"/>
        <v>59739.9410070964</v>
      </c>
      <c r="BC38" s="203">
        <f t="shared" si="27"/>
        <v>60512.158654648338</v>
      </c>
      <c r="BD38" s="203">
        <f t="shared" si="27"/>
        <v>61284.376302200268</v>
      </c>
      <c r="BE38" s="203">
        <f t="shared" si="27"/>
        <v>62892.862360126775</v>
      </c>
      <c r="BF38" s="203">
        <f t="shared" si="27"/>
        <v>64501.348418053305</v>
      </c>
      <c r="BG38" s="203">
        <f t="shared" si="27"/>
        <v>66109.83447597982</v>
      </c>
      <c r="BH38" s="203">
        <f t="shared" si="27"/>
        <v>67718.320533906328</v>
      </c>
      <c r="BI38" s="203">
        <f t="shared" si="27"/>
        <v>69326.806591832836</v>
      </c>
      <c r="BJ38" s="203">
        <f t="shared" si="27"/>
        <v>70935.292649759373</v>
      </c>
      <c r="BK38" s="203">
        <f t="shared" si="27"/>
        <v>72543.77870768588</v>
      </c>
      <c r="BL38" s="203">
        <f t="shared" si="27"/>
        <v>74152.264765612388</v>
      </c>
      <c r="BM38" s="203">
        <f t="shared" si="27"/>
        <v>75760.75082353891</v>
      </c>
      <c r="BN38" s="203">
        <f t="shared" si="27"/>
        <v>77369.236881465418</v>
      </c>
      <c r="BO38" s="203">
        <f t="shared" si="27"/>
        <v>78977.722939391941</v>
      </c>
      <c r="BP38" s="203">
        <f t="shared" si="27"/>
        <v>80586.208997318463</v>
      </c>
      <c r="BQ38" s="203">
        <f t="shared" si="27"/>
        <v>82194.695055244956</v>
      </c>
      <c r="BR38" s="203">
        <f t="shared" ref="BR38:CW38" si="28">SUM(BR25:BR37)</f>
        <v>83803.181113171479</v>
      </c>
      <c r="BS38" s="203">
        <f t="shared" si="28"/>
        <v>85411.667171098001</v>
      </c>
      <c r="BT38" s="203">
        <f t="shared" si="28"/>
        <v>87020.153229024509</v>
      </c>
      <c r="BU38" s="203">
        <f t="shared" si="28"/>
        <v>88628.639286951031</v>
      </c>
      <c r="BV38" s="203">
        <f t="shared" si="28"/>
        <v>90237.125344877539</v>
      </c>
      <c r="BW38" s="203">
        <f t="shared" si="28"/>
        <v>91845.611402804061</v>
      </c>
      <c r="BX38" s="203">
        <f t="shared" si="28"/>
        <v>93454.097460730569</v>
      </c>
      <c r="BY38" s="203">
        <f t="shared" si="28"/>
        <v>93454.097460730569</v>
      </c>
      <c r="BZ38" s="203">
        <f t="shared" si="28"/>
        <v>93454.097460730569</v>
      </c>
      <c r="CA38" s="203">
        <f t="shared" si="28"/>
        <v>93454.097460730569</v>
      </c>
      <c r="CB38" s="203">
        <f t="shared" si="28"/>
        <v>93454.097460730569</v>
      </c>
      <c r="CC38" s="203">
        <f t="shared" si="28"/>
        <v>93454.097460730569</v>
      </c>
      <c r="CD38" s="203">
        <f t="shared" si="28"/>
        <v>93454.097460730569</v>
      </c>
      <c r="CE38" s="203">
        <f t="shared" si="28"/>
        <v>93454.097460730569</v>
      </c>
      <c r="CF38" s="203">
        <f t="shared" si="28"/>
        <v>93454.097460730569</v>
      </c>
      <c r="CG38" s="203">
        <f t="shared" si="28"/>
        <v>93454.097460730569</v>
      </c>
      <c r="CH38" s="203">
        <f t="shared" si="28"/>
        <v>93454.097460730569</v>
      </c>
      <c r="CI38" s="203">
        <f t="shared" si="28"/>
        <v>93454.097460730569</v>
      </c>
      <c r="CJ38" s="203">
        <f t="shared" si="28"/>
        <v>93454.097460730569</v>
      </c>
      <c r="CK38" s="203">
        <f t="shared" si="28"/>
        <v>93454.097460730569</v>
      </c>
      <c r="CL38" s="203">
        <f t="shared" si="28"/>
        <v>93454.097460730569</v>
      </c>
      <c r="CM38" s="203">
        <f t="shared" si="28"/>
        <v>93454.097460730569</v>
      </c>
      <c r="CN38" s="203">
        <f t="shared" si="28"/>
        <v>93454.097460730569</v>
      </c>
      <c r="CO38" s="203">
        <f t="shared" si="28"/>
        <v>93454.097460730569</v>
      </c>
      <c r="CP38" s="203">
        <f t="shared" si="28"/>
        <v>93454.097460730569</v>
      </c>
      <c r="CQ38" s="203">
        <f t="shared" si="28"/>
        <v>93454.097460730569</v>
      </c>
      <c r="CR38" s="203">
        <f t="shared" si="28"/>
        <v>93454.097460730569</v>
      </c>
      <c r="CS38" s="203">
        <f t="shared" si="28"/>
        <v>93454.097460730569</v>
      </c>
      <c r="CT38" s="203">
        <f t="shared" si="28"/>
        <v>93454.097460730569</v>
      </c>
      <c r="CU38" s="203">
        <f t="shared" si="28"/>
        <v>93454.097460730569</v>
      </c>
      <c r="CV38" s="203">
        <f t="shared" si="28"/>
        <v>93454.097460730569</v>
      </c>
      <c r="CW38" s="203">
        <f t="shared" si="28"/>
        <v>93454.097460730569</v>
      </c>
      <c r="CX38" s="203">
        <f>SUM(CX25:CX37)</f>
        <v>93454.097460730569</v>
      </c>
      <c r="CY38" s="203">
        <f>SUM(CY25:CY37)</f>
        <v>93454.097460730569</v>
      </c>
      <c r="CZ38" s="203">
        <f>SUM(CZ25:CZ37)</f>
        <v>93454.097460730569</v>
      </c>
      <c r="DA38" s="203">
        <f>SUM(DA25:DA37)</f>
        <v>93454.097460730569</v>
      </c>
    </row>
    <row r="39" spans="1:105">
      <c r="A39" s="200" t="str">
        <f>Income!A89</f>
        <v>Food Poverty line</v>
      </c>
      <c r="B39" s="202">
        <f>Income!B89</f>
        <v>19201.523793976001</v>
      </c>
      <c r="C39" s="202">
        <f>Income!C89</f>
        <v>19201.523793976001</v>
      </c>
      <c r="D39" s="202">
        <f>Income!D89</f>
        <v>19201.523793975997</v>
      </c>
      <c r="E39" s="202">
        <f>Income!E89</f>
        <v>19201.523793976001</v>
      </c>
      <c r="F39" s="203">
        <f t="shared" ref="F39:U39" si="29">IF(F$2&lt;=($B$2+$C$2+$D$2),IF(F$2&lt;=($B$2+$C$2),IF(F$2&lt;=$B$2,$B39,$C39),$D39),$E39)</f>
        <v>19201.523793976001</v>
      </c>
      <c r="G39" s="203">
        <f t="shared" si="29"/>
        <v>19201.523793976001</v>
      </c>
      <c r="H39" s="203">
        <f t="shared" si="29"/>
        <v>19201.523793976001</v>
      </c>
      <c r="I39" s="203">
        <f t="shared" si="29"/>
        <v>19201.523793976001</v>
      </c>
      <c r="J39" s="203">
        <f t="shared" si="29"/>
        <v>19201.523793976001</v>
      </c>
      <c r="K39" s="203">
        <f t="shared" si="29"/>
        <v>19201.523793976001</v>
      </c>
      <c r="L39" s="203">
        <f t="shared" si="29"/>
        <v>19201.523793976001</v>
      </c>
      <c r="M39" s="203">
        <f t="shared" si="29"/>
        <v>19201.523793976001</v>
      </c>
      <c r="N39" s="203">
        <f t="shared" si="29"/>
        <v>19201.523793976001</v>
      </c>
      <c r="O39" s="203">
        <f t="shared" si="29"/>
        <v>19201.523793976001</v>
      </c>
      <c r="P39" s="203">
        <f t="shared" si="29"/>
        <v>19201.523793976001</v>
      </c>
      <c r="Q39" s="203">
        <f t="shared" si="29"/>
        <v>19201.523793976001</v>
      </c>
      <c r="R39" s="203">
        <f t="shared" si="29"/>
        <v>19201.523793976001</v>
      </c>
      <c r="S39" s="203">
        <f t="shared" si="29"/>
        <v>19201.523793976001</v>
      </c>
      <c r="T39" s="203">
        <f t="shared" si="29"/>
        <v>19201.523793976001</v>
      </c>
      <c r="U39" s="203">
        <f t="shared" si="29"/>
        <v>19201.523793976001</v>
      </c>
      <c r="V39" s="203">
        <f t="shared" ref="V39:AK40" si="30">IF(V$2&lt;=($B$2+$C$2+$D$2),IF(V$2&lt;=($B$2+$C$2),IF(V$2&lt;=$B$2,$B39,$C39),$D39),$E39)</f>
        <v>19201.523793976001</v>
      </c>
      <c r="W39" s="203">
        <f t="shared" si="30"/>
        <v>19201.523793976001</v>
      </c>
      <c r="X39" s="203">
        <f t="shared" si="30"/>
        <v>19201.523793976001</v>
      </c>
      <c r="Y39" s="203">
        <f t="shared" si="30"/>
        <v>19201.523793976001</v>
      </c>
      <c r="Z39" s="203">
        <f t="shared" si="30"/>
        <v>19201.523793976001</v>
      </c>
      <c r="AA39" s="203">
        <f t="shared" si="30"/>
        <v>19201.523793976001</v>
      </c>
      <c r="AB39" s="203">
        <f t="shared" si="30"/>
        <v>19201.523793976001</v>
      </c>
      <c r="AC39" s="203">
        <f t="shared" si="30"/>
        <v>19201.523793976001</v>
      </c>
      <c r="AD39" s="203">
        <f t="shared" si="30"/>
        <v>19201.523793976001</v>
      </c>
      <c r="AE39" s="203">
        <f t="shared" si="30"/>
        <v>19201.523793976001</v>
      </c>
      <c r="AF39" s="203">
        <f t="shared" si="30"/>
        <v>19201.523793976001</v>
      </c>
      <c r="AG39" s="203">
        <f t="shared" si="30"/>
        <v>19201.523793976001</v>
      </c>
      <c r="AH39" s="203">
        <f t="shared" si="30"/>
        <v>19201.523793976001</v>
      </c>
      <c r="AI39" s="203">
        <f t="shared" si="30"/>
        <v>19201.523793976001</v>
      </c>
      <c r="AJ39" s="203">
        <f t="shared" si="30"/>
        <v>19201.523793976001</v>
      </c>
      <c r="AK39" s="203">
        <f t="shared" si="30"/>
        <v>19201.523793976001</v>
      </c>
      <c r="AL39" s="203">
        <f t="shared" ref="AL39:BA40" si="31">IF(AL$2&lt;=($B$2+$C$2+$D$2),IF(AL$2&lt;=($B$2+$C$2),IF(AL$2&lt;=$B$2,$B39,$C39),$D39),$E39)</f>
        <v>19201.523793976001</v>
      </c>
      <c r="AM39" s="203">
        <f t="shared" si="31"/>
        <v>19201.523793976001</v>
      </c>
      <c r="AN39" s="203">
        <f t="shared" si="31"/>
        <v>19201.523793976001</v>
      </c>
      <c r="AO39" s="203">
        <f t="shared" si="31"/>
        <v>19201.523793976001</v>
      </c>
      <c r="AP39" s="203">
        <f t="shared" si="31"/>
        <v>19201.523793976001</v>
      </c>
      <c r="AQ39" s="203">
        <f t="shared" si="31"/>
        <v>19201.523793976001</v>
      </c>
      <c r="AR39" s="203">
        <f t="shared" si="31"/>
        <v>19201.523793976001</v>
      </c>
      <c r="AS39" s="203">
        <f t="shared" si="31"/>
        <v>19201.523793976001</v>
      </c>
      <c r="AT39" s="203">
        <f t="shared" si="31"/>
        <v>19201.523793975997</v>
      </c>
      <c r="AU39" s="203">
        <f t="shared" si="31"/>
        <v>19201.523793975997</v>
      </c>
      <c r="AV39" s="203">
        <f t="shared" si="31"/>
        <v>19201.523793975997</v>
      </c>
      <c r="AW39" s="203">
        <f t="shared" si="31"/>
        <v>19201.523793975997</v>
      </c>
      <c r="AX39" s="203">
        <f t="shared" si="31"/>
        <v>19201.523793975997</v>
      </c>
      <c r="AY39" s="203">
        <f t="shared" si="31"/>
        <v>19201.523793975997</v>
      </c>
      <c r="AZ39" s="203">
        <f t="shared" si="31"/>
        <v>19201.523793975997</v>
      </c>
      <c r="BA39" s="203">
        <f t="shared" si="31"/>
        <v>19201.523793975997</v>
      </c>
      <c r="BB39" s="203">
        <f t="shared" ref="BB39:CD40" si="32">IF(BB$2&lt;=($B$2+$C$2+$D$2),IF(BB$2&lt;=($B$2+$C$2),IF(BB$2&lt;=$B$2,$B39,$C39),$D39),$E39)</f>
        <v>19201.523793975997</v>
      </c>
      <c r="BC39" s="203">
        <f t="shared" si="32"/>
        <v>19201.523793975997</v>
      </c>
      <c r="BD39" s="203">
        <f t="shared" si="32"/>
        <v>19201.523793975997</v>
      </c>
      <c r="BE39" s="203">
        <f t="shared" si="32"/>
        <v>19201.523793975997</v>
      </c>
      <c r="BF39" s="203">
        <f t="shared" si="32"/>
        <v>19201.523793975997</v>
      </c>
      <c r="BG39" s="203">
        <f t="shared" si="32"/>
        <v>19201.523793975997</v>
      </c>
      <c r="BH39" s="203">
        <f t="shared" si="32"/>
        <v>19201.523793975997</v>
      </c>
      <c r="BI39" s="203">
        <f t="shared" si="32"/>
        <v>19201.523793975997</v>
      </c>
      <c r="BJ39" s="203">
        <f t="shared" si="32"/>
        <v>19201.523793975997</v>
      </c>
      <c r="BK39" s="203">
        <f t="shared" si="32"/>
        <v>19201.523793975997</v>
      </c>
      <c r="BL39" s="203">
        <f t="shared" si="32"/>
        <v>19201.523793975997</v>
      </c>
      <c r="BM39" s="203">
        <f t="shared" si="32"/>
        <v>19201.523793975997</v>
      </c>
      <c r="BN39" s="203">
        <f t="shared" si="32"/>
        <v>19201.523793976001</v>
      </c>
      <c r="BO39" s="203">
        <f t="shared" si="32"/>
        <v>19201.523793976001</v>
      </c>
      <c r="BP39" s="203">
        <f t="shared" si="32"/>
        <v>19201.523793976001</v>
      </c>
      <c r="BQ39" s="203">
        <f t="shared" si="32"/>
        <v>19201.523793976001</v>
      </c>
      <c r="BR39" s="203">
        <f t="shared" si="32"/>
        <v>19201.523793976001</v>
      </c>
      <c r="BS39" s="203">
        <f t="shared" si="32"/>
        <v>19201.523793976001</v>
      </c>
      <c r="BT39" s="203">
        <f t="shared" si="32"/>
        <v>19201.523793976001</v>
      </c>
      <c r="BU39" s="203">
        <f t="shared" si="32"/>
        <v>19201.523793976001</v>
      </c>
      <c r="BV39" s="203">
        <f t="shared" si="32"/>
        <v>19201.523793976001</v>
      </c>
      <c r="BW39" s="203">
        <f t="shared" si="32"/>
        <v>19201.523793976001</v>
      </c>
      <c r="BX39" s="203">
        <f t="shared" si="32"/>
        <v>19201.523793976001</v>
      </c>
      <c r="BY39" s="203">
        <f t="shared" si="32"/>
        <v>19201.523793976001</v>
      </c>
      <c r="BZ39" s="203">
        <f t="shared" si="32"/>
        <v>19201.523793976001</v>
      </c>
      <c r="CA39" s="203">
        <f t="shared" si="32"/>
        <v>19201.523793976001</v>
      </c>
      <c r="CB39" s="203">
        <f t="shared" si="32"/>
        <v>19201.523793976001</v>
      </c>
      <c r="CC39" s="203">
        <f t="shared" si="32"/>
        <v>19201.523793976001</v>
      </c>
      <c r="CD39" s="203">
        <f t="shared" si="32"/>
        <v>19201.523793976001</v>
      </c>
      <c r="CE39" s="203">
        <f t="shared" ref="CE39:CR40" si="33">IF(CE$2&lt;=($B$2+$C$2+$D$2),IF(CE$2&lt;=($B$2+$C$2),IF(CE$2&lt;=$B$2,$B39,$C39),$D39),$E39)</f>
        <v>19201.523793976001</v>
      </c>
      <c r="CF39" s="203">
        <f t="shared" si="33"/>
        <v>19201.523793976001</v>
      </c>
      <c r="CG39" s="203">
        <f t="shared" si="33"/>
        <v>19201.523793976001</v>
      </c>
      <c r="CH39" s="203">
        <f t="shared" si="33"/>
        <v>19201.523793976001</v>
      </c>
      <c r="CI39" s="203">
        <f t="shared" si="33"/>
        <v>19201.523793976001</v>
      </c>
      <c r="CJ39" s="203">
        <f t="shared" si="33"/>
        <v>19201.523793976001</v>
      </c>
      <c r="CK39" s="203">
        <f t="shared" si="33"/>
        <v>19201.523793976001</v>
      </c>
      <c r="CL39" s="203">
        <f t="shared" si="33"/>
        <v>19201.523793976001</v>
      </c>
      <c r="CM39" s="203">
        <f t="shared" si="33"/>
        <v>19201.523793976001</v>
      </c>
      <c r="CN39" s="203">
        <f t="shared" si="33"/>
        <v>19201.523793976001</v>
      </c>
      <c r="CO39" s="203">
        <f t="shared" si="33"/>
        <v>19201.523793976001</v>
      </c>
      <c r="CP39" s="203">
        <f t="shared" si="33"/>
        <v>19201.523793976001</v>
      </c>
      <c r="CQ39" s="203">
        <f t="shared" si="33"/>
        <v>19201.523793976001</v>
      </c>
      <c r="CR39" s="203">
        <f t="shared" si="33"/>
        <v>19201.523793976001</v>
      </c>
      <c r="CS39" s="203">
        <f t="shared" ref="CS39:DA40" si="34">IF(CS$2&lt;=($B$2+$C$2+$D$2),IF(CS$2&lt;=($B$2+$C$2),IF(CS$2&lt;=$B$2,$B39,$C39),$D39),$E39)</f>
        <v>19201.523793976001</v>
      </c>
      <c r="CT39" s="203">
        <f t="shared" si="34"/>
        <v>19201.523793976001</v>
      </c>
      <c r="CU39" s="203">
        <f t="shared" si="34"/>
        <v>19201.523793976001</v>
      </c>
      <c r="CV39" s="203">
        <f t="shared" si="34"/>
        <v>19201.523793976001</v>
      </c>
      <c r="CW39" s="203">
        <f t="shared" si="34"/>
        <v>19201.523793976001</v>
      </c>
      <c r="CX39" s="203">
        <f t="shared" si="34"/>
        <v>19201.523793976001</v>
      </c>
      <c r="CY39" s="203">
        <f t="shared" si="34"/>
        <v>19201.523793976001</v>
      </c>
      <c r="CZ39" s="203">
        <f t="shared" si="34"/>
        <v>19201.523793976001</v>
      </c>
      <c r="DA39" s="203">
        <f t="shared" si="34"/>
        <v>19201.523793976001</v>
      </c>
    </row>
    <row r="40" spans="1:105">
      <c r="A40" s="200" t="str">
        <f>Income!A90</f>
        <v>Lower Bound Poverty line</v>
      </c>
      <c r="B40" s="202">
        <f>Income!B90</f>
        <v>28392.937127309335</v>
      </c>
      <c r="C40" s="202">
        <f>Income!C90</f>
        <v>28392.937127309335</v>
      </c>
      <c r="D40" s="202">
        <f>Income!D90</f>
        <v>28392.937127309335</v>
      </c>
      <c r="E40" s="202">
        <f>Income!E90</f>
        <v>28392.937127309335</v>
      </c>
      <c r="F40" s="203">
        <f t="shared" ref="F40:U40" si="35">IF(F$2&lt;=($B$2+$C$2+$D$2),IF(F$2&lt;=($B$2+$C$2),IF(F$2&lt;=$B$2,$B40,$C40),$D40),$E40)</f>
        <v>28392.937127309335</v>
      </c>
      <c r="G40" s="203">
        <f t="shared" si="35"/>
        <v>28392.937127309335</v>
      </c>
      <c r="H40" s="203">
        <f t="shared" si="35"/>
        <v>28392.937127309335</v>
      </c>
      <c r="I40" s="203">
        <f t="shared" si="35"/>
        <v>28392.937127309335</v>
      </c>
      <c r="J40" s="203">
        <f t="shared" si="35"/>
        <v>28392.937127309335</v>
      </c>
      <c r="K40" s="203">
        <f t="shared" si="35"/>
        <v>28392.937127309335</v>
      </c>
      <c r="L40" s="203">
        <f t="shared" si="35"/>
        <v>28392.937127309335</v>
      </c>
      <c r="M40" s="203">
        <f t="shared" si="35"/>
        <v>28392.937127309335</v>
      </c>
      <c r="N40" s="203">
        <f t="shared" si="35"/>
        <v>28392.937127309335</v>
      </c>
      <c r="O40" s="203">
        <f t="shared" si="35"/>
        <v>28392.937127309335</v>
      </c>
      <c r="P40" s="203">
        <f t="shared" si="35"/>
        <v>28392.937127309335</v>
      </c>
      <c r="Q40" s="203">
        <f t="shared" si="35"/>
        <v>28392.937127309335</v>
      </c>
      <c r="R40" s="203">
        <f t="shared" si="35"/>
        <v>28392.937127309335</v>
      </c>
      <c r="S40" s="203">
        <f t="shared" si="35"/>
        <v>28392.937127309335</v>
      </c>
      <c r="T40" s="203">
        <f t="shared" si="35"/>
        <v>28392.937127309335</v>
      </c>
      <c r="U40" s="203">
        <f t="shared" si="35"/>
        <v>28392.937127309335</v>
      </c>
      <c r="V40" s="203">
        <f t="shared" si="30"/>
        <v>28392.937127309335</v>
      </c>
      <c r="W40" s="203">
        <f t="shared" si="30"/>
        <v>28392.937127309335</v>
      </c>
      <c r="X40" s="203">
        <f t="shared" si="30"/>
        <v>28392.937127309335</v>
      </c>
      <c r="Y40" s="203">
        <f t="shared" si="30"/>
        <v>28392.937127309335</v>
      </c>
      <c r="Z40" s="203">
        <f t="shared" si="30"/>
        <v>28392.937127309335</v>
      </c>
      <c r="AA40" s="203">
        <f t="shared" si="30"/>
        <v>28392.937127309335</v>
      </c>
      <c r="AB40" s="203">
        <f t="shared" si="30"/>
        <v>28392.937127309335</v>
      </c>
      <c r="AC40" s="203">
        <f t="shared" si="30"/>
        <v>28392.937127309335</v>
      </c>
      <c r="AD40" s="203">
        <f t="shared" si="30"/>
        <v>28392.937127309335</v>
      </c>
      <c r="AE40" s="203">
        <f t="shared" si="30"/>
        <v>28392.937127309335</v>
      </c>
      <c r="AF40" s="203">
        <f t="shared" si="30"/>
        <v>28392.937127309335</v>
      </c>
      <c r="AG40" s="203">
        <f t="shared" si="30"/>
        <v>28392.937127309335</v>
      </c>
      <c r="AH40" s="203">
        <f t="shared" si="30"/>
        <v>28392.937127309335</v>
      </c>
      <c r="AI40" s="203">
        <f t="shared" si="30"/>
        <v>28392.937127309335</v>
      </c>
      <c r="AJ40" s="203">
        <f t="shared" si="30"/>
        <v>28392.937127309335</v>
      </c>
      <c r="AK40" s="203">
        <f t="shared" si="30"/>
        <v>28392.937127309335</v>
      </c>
      <c r="AL40" s="203">
        <f t="shared" si="31"/>
        <v>28392.937127309335</v>
      </c>
      <c r="AM40" s="203">
        <f t="shared" si="31"/>
        <v>28392.937127309335</v>
      </c>
      <c r="AN40" s="203">
        <f t="shared" si="31"/>
        <v>28392.937127309335</v>
      </c>
      <c r="AO40" s="203">
        <f t="shared" si="31"/>
        <v>28392.937127309335</v>
      </c>
      <c r="AP40" s="203">
        <f t="shared" si="31"/>
        <v>28392.937127309335</v>
      </c>
      <c r="AQ40" s="203">
        <f t="shared" si="31"/>
        <v>28392.937127309335</v>
      </c>
      <c r="AR40" s="203">
        <f t="shared" si="31"/>
        <v>28392.937127309335</v>
      </c>
      <c r="AS40" s="203">
        <f t="shared" si="31"/>
        <v>28392.937127309335</v>
      </c>
      <c r="AT40" s="203">
        <f t="shared" si="31"/>
        <v>28392.937127309335</v>
      </c>
      <c r="AU40" s="203">
        <f t="shared" si="31"/>
        <v>28392.937127309335</v>
      </c>
      <c r="AV40" s="203">
        <f t="shared" si="31"/>
        <v>28392.937127309335</v>
      </c>
      <c r="AW40" s="203">
        <f t="shared" si="31"/>
        <v>28392.937127309335</v>
      </c>
      <c r="AX40" s="203">
        <f t="shared" si="31"/>
        <v>28392.937127309335</v>
      </c>
      <c r="AY40" s="203">
        <f t="shared" si="31"/>
        <v>28392.937127309335</v>
      </c>
      <c r="AZ40" s="203">
        <f t="shared" si="31"/>
        <v>28392.937127309335</v>
      </c>
      <c r="BA40" s="203">
        <f t="shared" si="31"/>
        <v>28392.937127309335</v>
      </c>
      <c r="BB40" s="203">
        <f t="shared" si="32"/>
        <v>28392.937127309335</v>
      </c>
      <c r="BC40" s="203">
        <f t="shared" si="32"/>
        <v>28392.937127309335</v>
      </c>
      <c r="BD40" s="203">
        <f t="shared" si="32"/>
        <v>28392.937127309335</v>
      </c>
      <c r="BE40" s="203">
        <f t="shared" si="32"/>
        <v>28392.937127309335</v>
      </c>
      <c r="BF40" s="203">
        <f t="shared" si="32"/>
        <v>28392.937127309335</v>
      </c>
      <c r="BG40" s="203">
        <f t="shared" si="32"/>
        <v>28392.937127309335</v>
      </c>
      <c r="BH40" s="203">
        <f t="shared" si="32"/>
        <v>28392.937127309335</v>
      </c>
      <c r="BI40" s="203">
        <f t="shared" si="32"/>
        <v>28392.937127309335</v>
      </c>
      <c r="BJ40" s="203">
        <f t="shared" si="32"/>
        <v>28392.937127309335</v>
      </c>
      <c r="BK40" s="203">
        <f t="shared" si="32"/>
        <v>28392.937127309335</v>
      </c>
      <c r="BL40" s="203">
        <f t="shared" si="32"/>
        <v>28392.937127309335</v>
      </c>
      <c r="BM40" s="203">
        <f t="shared" si="32"/>
        <v>28392.937127309335</v>
      </c>
      <c r="BN40" s="203">
        <f t="shared" si="32"/>
        <v>28392.937127309335</v>
      </c>
      <c r="BO40" s="203">
        <f t="shared" si="32"/>
        <v>28392.937127309335</v>
      </c>
      <c r="BP40" s="203">
        <f t="shared" si="32"/>
        <v>28392.937127309335</v>
      </c>
      <c r="BQ40" s="203">
        <f t="shared" si="32"/>
        <v>28392.937127309335</v>
      </c>
      <c r="BR40" s="203">
        <f t="shared" si="32"/>
        <v>28392.937127309335</v>
      </c>
      <c r="BS40" s="203">
        <f t="shared" si="32"/>
        <v>28392.937127309335</v>
      </c>
      <c r="BT40" s="203">
        <f t="shared" si="32"/>
        <v>28392.937127309335</v>
      </c>
      <c r="BU40" s="203">
        <f t="shared" si="32"/>
        <v>28392.937127309335</v>
      </c>
      <c r="BV40" s="203">
        <f t="shared" si="32"/>
        <v>28392.937127309335</v>
      </c>
      <c r="BW40" s="203">
        <f t="shared" si="32"/>
        <v>28392.937127309335</v>
      </c>
      <c r="BX40" s="203">
        <f t="shared" si="32"/>
        <v>28392.937127309335</v>
      </c>
      <c r="BY40" s="203">
        <f t="shared" si="32"/>
        <v>28392.937127309335</v>
      </c>
      <c r="BZ40" s="203">
        <f t="shared" si="32"/>
        <v>28392.937127309335</v>
      </c>
      <c r="CA40" s="203">
        <f t="shared" si="32"/>
        <v>28392.937127309335</v>
      </c>
      <c r="CB40" s="203">
        <f t="shared" si="32"/>
        <v>28392.937127309335</v>
      </c>
      <c r="CC40" s="203">
        <f t="shared" si="32"/>
        <v>28392.937127309335</v>
      </c>
      <c r="CD40" s="203">
        <f t="shared" si="32"/>
        <v>28392.937127309335</v>
      </c>
      <c r="CE40" s="203">
        <f t="shared" si="33"/>
        <v>28392.937127309335</v>
      </c>
      <c r="CF40" s="203">
        <f t="shared" si="33"/>
        <v>28392.937127309335</v>
      </c>
      <c r="CG40" s="203">
        <f t="shared" si="33"/>
        <v>28392.937127309335</v>
      </c>
      <c r="CH40" s="203">
        <f t="shared" si="33"/>
        <v>28392.937127309335</v>
      </c>
      <c r="CI40" s="203">
        <f t="shared" si="33"/>
        <v>28392.937127309335</v>
      </c>
      <c r="CJ40" s="203">
        <f t="shared" si="33"/>
        <v>28392.937127309335</v>
      </c>
      <c r="CK40" s="203">
        <f t="shared" si="33"/>
        <v>28392.937127309335</v>
      </c>
      <c r="CL40" s="203">
        <f t="shared" si="33"/>
        <v>28392.937127309335</v>
      </c>
      <c r="CM40" s="203">
        <f t="shared" si="33"/>
        <v>28392.937127309335</v>
      </c>
      <c r="CN40" s="203">
        <f t="shared" si="33"/>
        <v>28392.937127309335</v>
      </c>
      <c r="CO40" s="203">
        <f t="shared" si="33"/>
        <v>28392.937127309335</v>
      </c>
      <c r="CP40" s="203">
        <f t="shared" si="33"/>
        <v>28392.937127309335</v>
      </c>
      <c r="CQ40" s="203">
        <f t="shared" si="33"/>
        <v>28392.937127309335</v>
      </c>
      <c r="CR40" s="203">
        <f t="shared" si="33"/>
        <v>28392.937127309335</v>
      </c>
      <c r="CS40" s="203">
        <f t="shared" si="34"/>
        <v>28392.937127309335</v>
      </c>
      <c r="CT40" s="203">
        <f t="shared" si="34"/>
        <v>28392.937127309335</v>
      </c>
      <c r="CU40" s="203">
        <f t="shared" si="34"/>
        <v>28392.937127309335</v>
      </c>
      <c r="CV40" s="203">
        <f t="shared" si="34"/>
        <v>28392.937127309335</v>
      </c>
      <c r="CW40" s="203">
        <f t="shared" si="34"/>
        <v>28392.937127309335</v>
      </c>
      <c r="CX40" s="203">
        <f t="shared" si="34"/>
        <v>28392.937127309335</v>
      </c>
      <c r="CY40" s="203">
        <f t="shared" si="34"/>
        <v>28392.937127309335</v>
      </c>
      <c r="CZ40" s="203">
        <f t="shared" si="34"/>
        <v>28392.937127309335</v>
      </c>
      <c r="DA40" s="203">
        <f t="shared" si="34"/>
        <v>28392.937127309335</v>
      </c>
    </row>
    <row r="42" spans="1:105">
      <c r="A42" s="200" t="str">
        <f>Income!A72</f>
        <v>Own crops Consumed</v>
      </c>
      <c r="F42" s="209">
        <f t="shared" ref="F42:AK42" si="36">IF(F$22&lt;=$E$24,IF(F$22&lt;=$D$24,IF(F$22&lt;=$C$24,IF(F$22&lt;=$B$24,$B108,($C25-$B25)/($C$24-$B$24)),($D25-$C25)/($D$24-$C$24)),($E25-$D25)/($E$24-$D$24)),$F108)</f>
        <v>0</v>
      </c>
      <c r="G42" s="209">
        <f t="shared" si="36"/>
        <v>0</v>
      </c>
      <c r="H42" s="209">
        <f t="shared" si="36"/>
        <v>0</v>
      </c>
      <c r="I42" s="209">
        <f t="shared" si="36"/>
        <v>0</v>
      </c>
      <c r="J42" s="209">
        <f t="shared" si="36"/>
        <v>0</v>
      </c>
      <c r="K42" s="209">
        <f t="shared" si="36"/>
        <v>0</v>
      </c>
      <c r="L42" s="209">
        <f t="shared" si="36"/>
        <v>0</v>
      </c>
      <c r="M42" s="209">
        <f t="shared" si="36"/>
        <v>0</v>
      </c>
      <c r="N42" s="209">
        <f t="shared" si="36"/>
        <v>0</v>
      </c>
      <c r="O42" s="209">
        <f t="shared" si="36"/>
        <v>0</v>
      </c>
      <c r="P42" s="209">
        <f t="shared" si="36"/>
        <v>0</v>
      </c>
      <c r="Q42" s="209">
        <f t="shared" si="36"/>
        <v>0</v>
      </c>
      <c r="R42" s="209">
        <f t="shared" si="36"/>
        <v>0</v>
      </c>
      <c r="S42" s="209">
        <f t="shared" si="36"/>
        <v>0</v>
      </c>
      <c r="T42" s="209">
        <f t="shared" si="36"/>
        <v>0</v>
      </c>
      <c r="U42" s="209">
        <f t="shared" si="36"/>
        <v>0</v>
      </c>
      <c r="V42" s="209">
        <f t="shared" si="36"/>
        <v>0</v>
      </c>
      <c r="W42" s="209">
        <f t="shared" si="36"/>
        <v>0</v>
      </c>
      <c r="X42" s="209">
        <f t="shared" si="36"/>
        <v>0</v>
      </c>
      <c r="Y42" s="209">
        <f t="shared" si="36"/>
        <v>0</v>
      </c>
      <c r="Z42" s="209">
        <f t="shared" si="36"/>
        <v>0</v>
      </c>
      <c r="AA42" s="209">
        <f t="shared" si="36"/>
        <v>0</v>
      </c>
      <c r="AB42" s="209">
        <f t="shared" si="36"/>
        <v>0</v>
      </c>
      <c r="AC42" s="209">
        <f t="shared" si="36"/>
        <v>0</v>
      </c>
      <c r="AD42" s="209">
        <f t="shared" si="36"/>
        <v>0</v>
      </c>
      <c r="AE42" s="209">
        <f t="shared" si="36"/>
        <v>0</v>
      </c>
      <c r="AF42" s="209">
        <f t="shared" si="36"/>
        <v>0</v>
      </c>
      <c r="AG42" s="209">
        <f t="shared" si="36"/>
        <v>0</v>
      </c>
      <c r="AH42" s="209">
        <f t="shared" si="36"/>
        <v>0</v>
      </c>
      <c r="AI42" s="209">
        <f t="shared" si="36"/>
        <v>0</v>
      </c>
      <c r="AJ42" s="209">
        <f t="shared" si="36"/>
        <v>0</v>
      </c>
      <c r="AK42" s="209">
        <f t="shared" si="36"/>
        <v>0</v>
      </c>
      <c r="AL42" s="209">
        <f t="shared" ref="AL42:BQ42" si="37">IF(AL$22&lt;=$E$24,IF(AL$22&lt;=$D$24,IF(AL$22&lt;=$C$24,IF(AL$22&lt;=$B$24,$B108,($C25-$B25)/($C$24-$B$24)),($D25-$C25)/($D$24-$C$24)),($E25-$D25)/($E$24-$D$24)),$F108)</f>
        <v>0</v>
      </c>
      <c r="AM42" s="209">
        <f t="shared" si="37"/>
        <v>0</v>
      </c>
      <c r="AN42" s="209">
        <f t="shared" si="37"/>
        <v>0</v>
      </c>
      <c r="AO42" s="209">
        <f t="shared" si="37"/>
        <v>0</v>
      </c>
      <c r="AP42" s="209">
        <f t="shared" si="37"/>
        <v>0</v>
      </c>
      <c r="AQ42" s="209">
        <f t="shared" si="37"/>
        <v>0</v>
      </c>
      <c r="AR42" s="209">
        <f t="shared" si="37"/>
        <v>0</v>
      </c>
      <c r="AS42" s="209">
        <f t="shared" si="37"/>
        <v>0</v>
      </c>
      <c r="AT42" s="209">
        <f t="shared" si="37"/>
        <v>0</v>
      </c>
      <c r="AU42" s="209">
        <f t="shared" si="37"/>
        <v>0</v>
      </c>
      <c r="AV42" s="209">
        <f t="shared" si="37"/>
        <v>0</v>
      </c>
      <c r="AW42" s="209">
        <f t="shared" si="37"/>
        <v>0</v>
      </c>
      <c r="AX42" s="209">
        <f t="shared" si="37"/>
        <v>0</v>
      </c>
      <c r="AY42" s="209">
        <f t="shared" si="37"/>
        <v>0</v>
      </c>
      <c r="AZ42" s="209">
        <f t="shared" si="37"/>
        <v>0</v>
      </c>
      <c r="BA42" s="209">
        <f t="shared" si="37"/>
        <v>0</v>
      </c>
      <c r="BB42" s="209">
        <f t="shared" si="37"/>
        <v>0</v>
      </c>
      <c r="BC42" s="209">
        <f t="shared" si="37"/>
        <v>0</v>
      </c>
      <c r="BD42" s="209">
        <f t="shared" si="37"/>
        <v>0</v>
      </c>
      <c r="BE42" s="209">
        <f t="shared" si="37"/>
        <v>0</v>
      </c>
      <c r="BF42" s="209">
        <f t="shared" si="37"/>
        <v>0</v>
      </c>
      <c r="BG42" s="209">
        <f t="shared" si="37"/>
        <v>0</v>
      </c>
      <c r="BH42" s="209">
        <f t="shared" si="37"/>
        <v>0</v>
      </c>
      <c r="BI42" s="209">
        <f t="shared" si="37"/>
        <v>0</v>
      </c>
      <c r="BJ42" s="209">
        <f t="shared" si="37"/>
        <v>0</v>
      </c>
      <c r="BK42" s="209">
        <f t="shared" si="37"/>
        <v>0</v>
      </c>
      <c r="BL42" s="209">
        <f t="shared" si="37"/>
        <v>0</v>
      </c>
      <c r="BM42" s="209">
        <f t="shared" si="37"/>
        <v>0</v>
      </c>
      <c r="BN42" s="209">
        <f t="shared" si="37"/>
        <v>0</v>
      </c>
      <c r="BO42" s="209">
        <f t="shared" si="37"/>
        <v>0</v>
      </c>
      <c r="BP42" s="209">
        <f t="shared" si="37"/>
        <v>0</v>
      </c>
      <c r="BQ42" s="209">
        <f t="shared" si="37"/>
        <v>0</v>
      </c>
      <c r="BR42" s="209">
        <f t="shared" ref="BR42:DA42" si="38">IF(BR$22&lt;=$E$24,IF(BR$22&lt;=$D$24,IF(BR$22&lt;=$C$24,IF(BR$22&lt;=$B$24,$B108,($C25-$B25)/($C$24-$B$24)),($D25-$C25)/($D$24-$C$24)),($E25-$D25)/($E$24-$D$24)),$F108)</f>
        <v>0</v>
      </c>
      <c r="BS42" s="209">
        <f t="shared" si="38"/>
        <v>0</v>
      </c>
      <c r="BT42" s="209">
        <f t="shared" si="38"/>
        <v>0</v>
      </c>
      <c r="BU42" s="209">
        <f t="shared" si="38"/>
        <v>0</v>
      </c>
      <c r="BV42" s="209">
        <f t="shared" si="38"/>
        <v>0</v>
      </c>
      <c r="BW42" s="209">
        <f t="shared" si="38"/>
        <v>0</v>
      </c>
      <c r="BX42" s="209">
        <f t="shared" si="38"/>
        <v>0</v>
      </c>
      <c r="BY42" s="209">
        <f t="shared" si="38"/>
        <v>33.734000000000037</v>
      </c>
      <c r="BZ42" s="209">
        <f t="shared" si="38"/>
        <v>33.734000000000037</v>
      </c>
      <c r="CA42" s="209">
        <f t="shared" si="38"/>
        <v>33.734000000000037</v>
      </c>
      <c r="CB42" s="209">
        <f t="shared" si="38"/>
        <v>33.734000000000037</v>
      </c>
      <c r="CC42" s="209">
        <f t="shared" si="38"/>
        <v>33.734000000000037</v>
      </c>
      <c r="CD42" s="209">
        <f t="shared" si="38"/>
        <v>33.734000000000037</v>
      </c>
      <c r="CE42" s="209">
        <f t="shared" si="38"/>
        <v>33.734000000000037</v>
      </c>
      <c r="CF42" s="209">
        <f t="shared" si="38"/>
        <v>33.734000000000037</v>
      </c>
      <c r="CG42" s="209">
        <f t="shared" si="38"/>
        <v>33.734000000000037</v>
      </c>
      <c r="CH42" s="209">
        <f t="shared" si="38"/>
        <v>33.734000000000037</v>
      </c>
      <c r="CI42" s="209">
        <f t="shared" si="38"/>
        <v>33.734000000000037</v>
      </c>
      <c r="CJ42" s="209">
        <f t="shared" si="38"/>
        <v>33.734000000000037</v>
      </c>
      <c r="CK42" s="209">
        <f t="shared" si="38"/>
        <v>33.734000000000037</v>
      </c>
      <c r="CL42" s="209">
        <f t="shared" si="38"/>
        <v>33.734000000000037</v>
      </c>
      <c r="CM42" s="209">
        <f t="shared" si="38"/>
        <v>33.734000000000037</v>
      </c>
      <c r="CN42" s="209">
        <f t="shared" si="38"/>
        <v>33.734000000000037</v>
      </c>
      <c r="CO42" s="209">
        <f t="shared" si="38"/>
        <v>33.734000000000037</v>
      </c>
      <c r="CP42" s="209">
        <f t="shared" si="38"/>
        <v>33.734000000000037</v>
      </c>
      <c r="CQ42" s="209">
        <f t="shared" si="38"/>
        <v>33.734000000000037</v>
      </c>
      <c r="CR42" s="209">
        <f t="shared" si="38"/>
        <v>33.734000000000037</v>
      </c>
      <c r="CS42" s="209">
        <f t="shared" si="38"/>
        <v>33.734000000000037</v>
      </c>
      <c r="CT42" s="209">
        <f t="shared" si="38"/>
        <v>33.734000000000037</v>
      </c>
      <c r="CU42" s="209">
        <f t="shared" si="38"/>
        <v>33.734000000000037</v>
      </c>
      <c r="CV42" s="209">
        <f t="shared" si="38"/>
        <v>33.734000000000037</v>
      </c>
      <c r="CW42" s="209">
        <f t="shared" si="38"/>
        <v>33.734000000000037</v>
      </c>
      <c r="CX42" s="209">
        <f t="shared" si="38"/>
        <v>33.734000000000037</v>
      </c>
      <c r="CY42" s="209">
        <f t="shared" si="38"/>
        <v>33.734000000000037</v>
      </c>
      <c r="CZ42" s="209">
        <f t="shared" si="38"/>
        <v>33.734000000000037</v>
      </c>
      <c r="DA42" s="209">
        <f t="shared" si="38"/>
        <v>33.734000000000037</v>
      </c>
    </row>
    <row r="43" spans="1:105">
      <c r="A43" s="200" t="str">
        <f>Income!A73</f>
        <v>Own crops sold</v>
      </c>
      <c r="F43" s="209">
        <f t="shared" ref="F43:AK43" si="39">IF(F$22&lt;=$E$24,IF(F$22&lt;=$D$24,IF(F$22&lt;=$C$24,IF(F$22&lt;=$B$24,$B109,($C26-$B26)/($C$24-$B$24)),($D26-$C26)/($D$24-$C$24)),($E26-$D26)/($E$24-$D$24)),$F109)</f>
        <v>340.26</v>
      </c>
      <c r="G43" s="209">
        <f t="shared" si="39"/>
        <v>340.26</v>
      </c>
      <c r="H43" s="209">
        <f t="shared" si="39"/>
        <v>340.26</v>
      </c>
      <c r="I43" s="209">
        <f t="shared" si="39"/>
        <v>340.26</v>
      </c>
      <c r="J43" s="209">
        <f t="shared" si="39"/>
        <v>340.26</v>
      </c>
      <c r="K43" s="209">
        <f t="shared" si="39"/>
        <v>340.26</v>
      </c>
      <c r="L43" s="209">
        <f>IF(L$22&lt;=$E$24,IF(L$22&lt;=$D$24,IF(L$22&lt;=$C$24,IF(L$22&lt;=$B$24,$B109,($C26-$B26)/($C$24-$B$24)),($D26-$C26)/($D$24-$C$24)),($E26-$D26)/($E$24-$D$24)),$F109)</f>
        <v>340.26</v>
      </c>
      <c r="M43" s="209">
        <f t="shared" si="39"/>
        <v>340.26</v>
      </c>
      <c r="N43" s="209">
        <f t="shared" si="39"/>
        <v>340.26</v>
      </c>
      <c r="O43" s="209">
        <f t="shared" si="39"/>
        <v>340.26</v>
      </c>
      <c r="P43" s="209">
        <f t="shared" si="39"/>
        <v>340.26</v>
      </c>
      <c r="Q43" s="209">
        <f t="shared" si="39"/>
        <v>0</v>
      </c>
      <c r="R43" s="209">
        <f t="shared" si="39"/>
        <v>0</v>
      </c>
      <c r="S43" s="209">
        <f t="shared" si="39"/>
        <v>0</v>
      </c>
      <c r="T43" s="209">
        <f t="shared" si="39"/>
        <v>0</v>
      </c>
      <c r="U43" s="209">
        <f t="shared" si="39"/>
        <v>0</v>
      </c>
      <c r="V43" s="209">
        <f t="shared" si="39"/>
        <v>0</v>
      </c>
      <c r="W43" s="209">
        <f t="shared" si="39"/>
        <v>0</v>
      </c>
      <c r="X43" s="209">
        <f t="shared" si="39"/>
        <v>0</v>
      </c>
      <c r="Y43" s="209">
        <f t="shared" si="39"/>
        <v>0</v>
      </c>
      <c r="Z43" s="209">
        <f t="shared" si="39"/>
        <v>0</v>
      </c>
      <c r="AA43" s="209">
        <f t="shared" si="39"/>
        <v>0</v>
      </c>
      <c r="AB43" s="209">
        <f t="shared" si="39"/>
        <v>0</v>
      </c>
      <c r="AC43" s="209">
        <f t="shared" si="39"/>
        <v>0</v>
      </c>
      <c r="AD43" s="209">
        <f t="shared" si="39"/>
        <v>0</v>
      </c>
      <c r="AE43" s="209">
        <f t="shared" si="39"/>
        <v>0</v>
      </c>
      <c r="AF43" s="209">
        <f t="shared" si="39"/>
        <v>0</v>
      </c>
      <c r="AG43" s="209">
        <f t="shared" si="39"/>
        <v>0</v>
      </c>
      <c r="AH43" s="209">
        <f t="shared" si="39"/>
        <v>0</v>
      </c>
      <c r="AI43" s="209">
        <f t="shared" si="39"/>
        <v>0</v>
      </c>
      <c r="AJ43" s="209">
        <f t="shared" si="39"/>
        <v>0</v>
      </c>
      <c r="AK43" s="209">
        <f t="shared" si="39"/>
        <v>0</v>
      </c>
      <c r="AL43" s="209">
        <f t="shared" ref="AL43:BQ43" si="40">IF(AL$22&lt;=$E$24,IF(AL$22&lt;=$D$24,IF(AL$22&lt;=$C$24,IF(AL$22&lt;=$B$24,$B109,($C26-$B26)/($C$24-$B$24)),($D26-$C26)/($D$24-$C$24)),($E26-$D26)/($E$24-$D$24)),$F109)</f>
        <v>0</v>
      </c>
      <c r="AM43" s="209">
        <f t="shared" si="40"/>
        <v>0</v>
      </c>
      <c r="AN43" s="209">
        <f t="shared" si="40"/>
        <v>0</v>
      </c>
      <c r="AO43" s="209">
        <f t="shared" si="40"/>
        <v>0</v>
      </c>
      <c r="AP43" s="209">
        <f t="shared" si="40"/>
        <v>0</v>
      </c>
      <c r="AQ43" s="209">
        <f t="shared" si="40"/>
        <v>0</v>
      </c>
      <c r="AR43" s="209">
        <f t="shared" si="40"/>
        <v>0</v>
      </c>
      <c r="AS43" s="209">
        <f t="shared" si="40"/>
        <v>0</v>
      </c>
      <c r="AT43" s="209">
        <f t="shared" si="40"/>
        <v>0</v>
      </c>
      <c r="AU43" s="209">
        <f t="shared" si="40"/>
        <v>0</v>
      </c>
      <c r="AV43" s="209">
        <f t="shared" si="40"/>
        <v>0</v>
      </c>
      <c r="AW43" s="209">
        <f t="shared" si="40"/>
        <v>0</v>
      </c>
      <c r="AX43" s="209">
        <f t="shared" si="40"/>
        <v>0</v>
      </c>
      <c r="AY43" s="209">
        <f t="shared" si="40"/>
        <v>0</v>
      </c>
      <c r="AZ43" s="209">
        <f t="shared" si="40"/>
        <v>0</v>
      </c>
      <c r="BA43" s="209">
        <f t="shared" si="40"/>
        <v>0</v>
      </c>
      <c r="BB43" s="209">
        <f t="shared" si="40"/>
        <v>0</v>
      </c>
      <c r="BC43" s="209">
        <f t="shared" si="40"/>
        <v>0</v>
      </c>
      <c r="BD43" s="209">
        <f t="shared" si="40"/>
        <v>0</v>
      </c>
      <c r="BE43" s="209">
        <f t="shared" si="40"/>
        <v>0</v>
      </c>
      <c r="BF43" s="209">
        <f t="shared" si="40"/>
        <v>0</v>
      </c>
      <c r="BG43" s="209">
        <f t="shared" si="40"/>
        <v>0</v>
      </c>
      <c r="BH43" s="209">
        <f t="shared" si="40"/>
        <v>0</v>
      </c>
      <c r="BI43" s="209">
        <f t="shared" si="40"/>
        <v>0</v>
      </c>
      <c r="BJ43" s="209">
        <f t="shared" si="40"/>
        <v>0</v>
      </c>
      <c r="BK43" s="209">
        <f t="shared" si="40"/>
        <v>0</v>
      </c>
      <c r="BL43" s="209">
        <f t="shared" si="40"/>
        <v>0</v>
      </c>
      <c r="BM43" s="209">
        <f t="shared" si="40"/>
        <v>0</v>
      </c>
      <c r="BN43" s="209">
        <f t="shared" si="40"/>
        <v>0</v>
      </c>
      <c r="BO43" s="209">
        <f t="shared" si="40"/>
        <v>0</v>
      </c>
      <c r="BP43" s="209">
        <f t="shared" si="40"/>
        <v>0</v>
      </c>
      <c r="BQ43" s="209">
        <f t="shared" si="40"/>
        <v>0</v>
      </c>
      <c r="BR43" s="209">
        <f t="shared" ref="BR43:DA43" si="41">IF(BR$22&lt;=$E$24,IF(BR$22&lt;=$D$24,IF(BR$22&lt;=$C$24,IF(BR$22&lt;=$B$24,$B109,($C26-$B26)/($C$24-$B$24)),($D26-$C26)/($D$24-$C$24)),($E26-$D26)/($E$24-$D$24)),$F109)</f>
        <v>0</v>
      </c>
      <c r="BS43" s="209">
        <f t="shared" si="41"/>
        <v>0</v>
      </c>
      <c r="BT43" s="209">
        <f t="shared" si="41"/>
        <v>0</v>
      </c>
      <c r="BU43" s="209">
        <f t="shared" si="41"/>
        <v>0</v>
      </c>
      <c r="BV43" s="209">
        <f t="shared" si="41"/>
        <v>0</v>
      </c>
      <c r="BW43" s="209">
        <f t="shared" si="41"/>
        <v>0</v>
      </c>
      <c r="BX43" s="209">
        <f t="shared" si="41"/>
        <v>0</v>
      </c>
      <c r="BY43" s="209">
        <f t="shared" si="41"/>
        <v>288.09999999999991</v>
      </c>
      <c r="BZ43" s="209">
        <f t="shared" si="41"/>
        <v>288.09999999999991</v>
      </c>
      <c r="CA43" s="209">
        <f t="shared" si="41"/>
        <v>288.09999999999991</v>
      </c>
      <c r="CB43" s="209">
        <f t="shared" si="41"/>
        <v>288.09999999999991</v>
      </c>
      <c r="CC43" s="209">
        <f t="shared" si="41"/>
        <v>288.09999999999991</v>
      </c>
      <c r="CD43" s="209">
        <f t="shared" si="41"/>
        <v>288.09999999999991</v>
      </c>
      <c r="CE43" s="209">
        <f t="shared" si="41"/>
        <v>288.09999999999991</v>
      </c>
      <c r="CF43" s="209">
        <f t="shared" si="41"/>
        <v>288.09999999999991</v>
      </c>
      <c r="CG43" s="209">
        <f t="shared" si="41"/>
        <v>288.09999999999991</v>
      </c>
      <c r="CH43" s="209">
        <f t="shared" si="41"/>
        <v>288.09999999999991</v>
      </c>
      <c r="CI43" s="209">
        <f t="shared" si="41"/>
        <v>288.09999999999991</v>
      </c>
      <c r="CJ43" s="209">
        <f t="shared" si="41"/>
        <v>288.09999999999991</v>
      </c>
      <c r="CK43" s="209">
        <f t="shared" si="41"/>
        <v>288.09999999999991</v>
      </c>
      <c r="CL43" s="209">
        <f t="shared" si="41"/>
        <v>288.09999999999991</v>
      </c>
      <c r="CM43" s="209">
        <f t="shared" si="41"/>
        <v>288.09999999999991</v>
      </c>
      <c r="CN43" s="209">
        <f t="shared" si="41"/>
        <v>288.09999999999991</v>
      </c>
      <c r="CO43" s="209">
        <f t="shared" si="41"/>
        <v>288.09999999999991</v>
      </c>
      <c r="CP43" s="209">
        <f t="shared" si="41"/>
        <v>288.09999999999991</v>
      </c>
      <c r="CQ43" s="209">
        <f t="shared" si="41"/>
        <v>288.09999999999991</v>
      </c>
      <c r="CR43" s="209">
        <f t="shared" si="41"/>
        <v>288.09999999999991</v>
      </c>
      <c r="CS43" s="209">
        <f t="shared" si="41"/>
        <v>288.09999999999991</v>
      </c>
      <c r="CT43" s="209">
        <f t="shared" si="41"/>
        <v>288.09999999999991</v>
      </c>
      <c r="CU43" s="209">
        <f t="shared" si="41"/>
        <v>288.09999999999991</v>
      </c>
      <c r="CV43" s="209">
        <f t="shared" si="41"/>
        <v>288.09999999999991</v>
      </c>
      <c r="CW43" s="209">
        <f t="shared" si="41"/>
        <v>288.09999999999991</v>
      </c>
      <c r="CX43" s="209">
        <f t="shared" si="41"/>
        <v>288.09999999999991</v>
      </c>
      <c r="CY43" s="209">
        <f t="shared" si="41"/>
        <v>288.09999999999991</v>
      </c>
      <c r="CZ43" s="209">
        <f t="shared" si="41"/>
        <v>288.09999999999991</v>
      </c>
      <c r="DA43" s="209">
        <f t="shared" si="41"/>
        <v>288.09999999999991</v>
      </c>
    </row>
    <row r="44" spans="1:105">
      <c r="A44" s="200" t="str">
        <f>Income!A74</f>
        <v>Animal products consumed</v>
      </c>
      <c r="F44" s="209">
        <f t="shared" ref="F44:AK44" si="42">IF(F$22&lt;=$E$24,IF(F$22&lt;=$D$24,IF(F$22&lt;=$C$24,IF(F$22&lt;=$B$24,$B110,($C27-$B27)/($C$24-$B$24)),($D27-$C27)/($D$24-$C$24)),($E27-$D27)/($E$24-$D$24)),$F110)</f>
        <v>0</v>
      </c>
      <c r="G44" s="209">
        <f t="shared" si="42"/>
        <v>0</v>
      </c>
      <c r="H44" s="209">
        <f t="shared" si="42"/>
        <v>0</v>
      </c>
      <c r="I44" s="209">
        <f t="shared" si="42"/>
        <v>0</v>
      </c>
      <c r="J44" s="209">
        <f t="shared" si="42"/>
        <v>0</v>
      </c>
      <c r="K44" s="209">
        <f t="shared" si="42"/>
        <v>0</v>
      </c>
      <c r="L44" s="209">
        <f t="shared" si="42"/>
        <v>0</v>
      </c>
      <c r="M44" s="209">
        <f t="shared" si="42"/>
        <v>0</v>
      </c>
      <c r="N44" s="209">
        <f t="shared" si="42"/>
        <v>0</v>
      </c>
      <c r="O44" s="209">
        <f t="shared" si="42"/>
        <v>0</v>
      </c>
      <c r="P44" s="209">
        <f t="shared" si="42"/>
        <v>0</v>
      </c>
      <c r="Q44" s="209">
        <f t="shared" si="42"/>
        <v>0</v>
      </c>
      <c r="R44" s="209">
        <f t="shared" si="42"/>
        <v>0</v>
      </c>
      <c r="S44" s="209">
        <f t="shared" si="42"/>
        <v>0</v>
      </c>
      <c r="T44" s="209">
        <f t="shared" si="42"/>
        <v>0</v>
      </c>
      <c r="U44" s="209">
        <f t="shared" si="42"/>
        <v>0</v>
      </c>
      <c r="V44" s="209">
        <f t="shared" si="42"/>
        <v>0</v>
      </c>
      <c r="W44" s="209">
        <f t="shared" si="42"/>
        <v>0</v>
      </c>
      <c r="X44" s="209">
        <f t="shared" si="42"/>
        <v>0</v>
      </c>
      <c r="Y44" s="209">
        <f t="shared" si="42"/>
        <v>0</v>
      </c>
      <c r="Z44" s="209">
        <f t="shared" si="42"/>
        <v>0</v>
      </c>
      <c r="AA44" s="209">
        <f t="shared" si="42"/>
        <v>0</v>
      </c>
      <c r="AB44" s="209">
        <f t="shared" si="42"/>
        <v>0</v>
      </c>
      <c r="AC44" s="209">
        <f t="shared" si="42"/>
        <v>0</v>
      </c>
      <c r="AD44" s="209">
        <f t="shared" si="42"/>
        <v>0</v>
      </c>
      <c r="AE44" s="209">
        <f t="shared" si="42"/>
        <v>0</v>
      </c>
      <c r="AF44" s="209">
        <f t="shared" si="42"/>
        <v>0</v>
      </c>
      <c r="AG44" s="209">
        <f t="shared" si="42"/>
        <v>0</v>
      </c>
      <c r="AH44" s="209">
        <f t="shared" si="42"/>
        <v>0</v>
      </c>
      <c r="AI44" s="209">
        <f t="shared" si="42"/>
        <v>0</v>
      </c>
      <c r="AJ44" s="209">
        <f t="shared" si="42"/>
        <v>0</v>
      </c>
      <c r="AK44" s="209">
        <f t="shared" si="42"/>
        <v>0</v>
      </c>
      <c r="AL44" s="209">
        <f t="shared" ref="AL44:BQ44" si="43">IF(AL$22&lt;=$E$24,IF(AL$22&lt;=$D$24,IF(AL$22&lt;=$C$24,IF(AL$22&lt;=$B$24,$B110,($C27-$B27)/($C$24-$B$24)),($D27-$C27)/($D$24-$C$24)),($E27-$D27)/($E$24-$D$24)),$F110)</f>
        <v>0</v>
      </c>
      <c r="AM44" s="209">
        <f t="shared" si="43"/>
        <v>0</v>
      </c>
      <c r="AN44" s="209">
        <f t="shared" si="43"/>
        <v>0</v>
      </c>
      <c r="AO44" s="209">
        <f t="shared" si="43"/>
        <v>0</v>
      </c>
      <c r="AP44" s="209">
        <f t="shared" si="43"/>
        <v>0</v>
      </c>
      <c r="AQ44" s="209">
        <f t="shared" si="43"/>
        <v>0</v>
      </c>
      <c r="AR44" s="209">
        <f t="shared" si="43"/>
        <v>0</v>
      </c>
      <c r="AS44" s="209">
        <f t="shared" si="43"/>
        <v>0</v>
      </c>
      <c r="AT44" s="209">
        <f t="shared" si="43"/>
        <v>0</v>
      </c>
      <c r="AU44" s="209">
        <f t="shared" si="43"/>
        <v>0</v>
      </c>
      <c r="AV44" s="209">
        <f t="shared" si="43"/>
        <v>0</v>
      </c>
      <c r="AW44" s="209">
        <f t="shared" si="43"/>
        <v>0</v>
      </c>
      <c r="AX44" s="209">
        <f t="shared" si="43"/>
        <v>0</v>
      </c>
      <c r="AY44" s="209">
        <f t="shared" si="43"/>
        <v>0</v>
      </c>
      <c r="AZ44" s="209">
        <f t="shared" si="43"/>
        <v>0</v>
      </c>
      <c r="BA44" s="209">
        <f t="shared" si="43"/>
        <v>0</v>
      </c>
      <c r="BB44" s="209">
        <f t="shared" si="43"/>
        <v>0</v>
      </c>
      <c r="BC44" s="209">
        <f t="shared" si="43"/>
        <v>0</v>
      </c>
      <c r="BD44" s="209">
        <f t="shared" si="43"/>
        <v>0</v>
      </c>
      <c r="BE44" s="209">
        <f t="shared" si="43"/>
        <v>0</v>
      </c>
      <c r="BF44" s="209">
        <f t="shared" si="43"/>
        <v>0</v>
      </c>
      <c r="BG44" s="209">
        <f t="shared" si="43"/>
        <v>0</v>
      </c>
      <c r="BH44" s="209">
        <f t="shared" si="43"/>
        <v>0</v>
      </c>
      <c r="BI44" s="209">
        <f t="shared" si="43"/>
        <v>0</v>
      </c>
      <c r="BJ44" s="209">
        <f t="shared" si="43"/>
        <v>0</v>
      </c>
      <c r="BK44" s="209">
        <f t="shared" si="43"/>
        <v>0</v>
      </c>
      <c r="BL44" s="209">
        <f t="shared" si="43"/>
        <v>0</v>
      </c>
      <c r="BM44" s="209">
        <f t="shared" si="43"/>
        <v>0</v>
      </c>
      <c r="BN44" s="209">
        <f t="shared" si="43"/>
        <v>0</v>
      </c>
      <c r="BO44" s="209">
        <f t="shared" si="43"/>
        <v>0</v>
      </c>
      <c r="BP44" s="209">
        <f t="shared" si="43"/>
        <v>0</v>
      </c>
      <c r="BQ44" s="209">
        <f t="shared" si="43"/>
        <v>0</v>
      </c>
      <c r="BR44" s="209">
        <f t="shared" ref="BR44:DA44" si="44">IF(BR$22&lt;=$E$24,IF(BR$22&lt;=$D$24,IF(BR$22&lt;=$C$24,IF(BR$22&lt;=$B$24,$B110,($C27-$B27)/($C$24-$B$24)),($D27-$C27)/($D$24-$C$24)),($E27-$D27)/($E$24-$D$24)),$F110)</f>
        <v>0</v>
      </c>
      <c r="BS44" s="209">
        <f t="shared" si="44"/>
        <v>0</v>
      </c>
      <c r="BT44" s="209">
        <f t="shared" si="44"/>
        <v>0</v>
      </c>
      <c r="BU44" s="209">
        <f t="shared" si="44"/>
        <v>0</v>
      </c>
      <c r="BV44" s="209">
        <f t="shared" si="44"/>
        <v>0</v>
      </c>
      <c r="BW44" s="209">
        <f t="shared" si="44"/>
        <v>0</v>
      </c>
      <c r="BX44" s="209">
        <f t="shared" si="44"/>
        <v>0</v>
      </c>
      <c r="BY44" s="209">
        <f t="shared" si="44"/>
        <v>11.675000000000001</v>
      </c>
      <c r="BZ44" s="209">
        <f t="shared" si="44"/>
        <v>11.675000000000001</v>
      </c>
      <c r="CA44" s="209">
        <f t="shared" si="44"/>
        <v>11.675000000000001</v>
      </c>
      <c r="CB44" s="209">
        <f t="shared" si="44"/>
        <v>11.675000000000001</v>
      </c>
      <c r="CC44" s="209">
        <f t="shared" si="44"/>
        <v>11.675000000000001</v>
      </c>
      <c r="CD44" s="209">
        <f t="shared" si="44"/>
        <v>11.675000000000001</v>
      </c>
      <c r="CE44" s="209">
        <f t="shared" si="44"/>
        <v>11.675000000000001</v>
      </c>
      <c r="CF44" s="209">
        <f t="shared" si="44"/>
        <v>11.675000000000001</v>
      </c>
      <c r="CG44" s="209">
        <f t="shared" si="44"/>
        <v>11.675000000000001</v>
      </c>
      <c r="CH44" s="209">
        <f t="shared" si="44"/>
        <v>11.675000000000001</v>
      </c>
      <c r="CI44" s="209">
        <f t="shared" si="44"/>
        <v>11.675000000000001</v>
      </c>
      <c r="CJ44" s="209">
        <f t="shared" si="44"/>
        <v>11.675000000000001</v>
      </c>
      <c r="CK44" s="209">
        <f t="shared" si="44"/>
        <v>11.675000000000001</v>
      </c>
      <c r="CL44" s="209">
        <f t="shared" si="44"/>
        <v>11.675000000000001</v>
      </c>
      <c r="CM44" s="209">
        <f t="shared" si="44"/>
        <v>11.675000000000001</v>
      </c>
      <c r="CN44" s="209">
        <f t="shared" si="44"/>
        <v>11.675000000000001</v>
      </c>
      <c r="CO44" s="209">
        <f t="shared" si="44"/>
        <v>11.675000000000001</v>
      </c>
      <c r="CP44" s="209">
        <f t="shared" si="44"/>
        <v>11.675000000000001</v>
      </c>
      <c r="CQ44" s="209">
        <f t="shared" si="44"/>
        <v>11.675000000000001</v>
      </c>
      <c r="CR44" s="209">
        <f t="shared" si="44"/>
        <v>11.675000000000001</v>
      </c>
      <c r="CS44" s="209">
        <f t="shared" si="44"/>
        <v>11.675000000000001</v>
      </c>
      <c r="CT44" s="209">
        <f t="shared" si="44"/>
        <v>11.675000000000001</v>
      </c>
      <c r="CU44" s="209">
        <f t="shared" si="44"/>
        <v>11.675000000000001</v>
      </c>
      <c r="CV44" s="209">
        <f t="shared" si="44"/>
        <v>11.675000000000001</v>
      </c>
      <c r="CW44" s="209">
        <f t="shared" si="44"/>
        <v>11.675000000000001</v>
      </c>
      <c r="CX44" s="209">
        <f t="shared" si="44"/>
        <v>11.675000000000001</v>
      </c>
      <c r="CY44" s="209">
        <f t="shared" si="44"/>
        <v>11.675000000000001</v>
      </c>
      <c r="CZ44" s="209">
        <f t="shared" si="44"/>
        <v>11.675000000000001</v>
      </c>
      <c r="DA44" s="209">
        <f t="shared" si="44"/>
        <v>11.675000000000001</v>
      </c>
    </row>
    <row r="45" spans="1:105">
      <c r="A45" s="200" t="str">
        <f>Income!A75</f>
        <v>Animal products sold</v>
      </c>
      <c r="F45" s="209">
        <f t="shared" ref="F45:AK45" si="45">IF(F$22&lt;=$E$24,IF(F$22&lt;=$D$24,IF(F$22&lt;=$C$24,IF(F$22&lt;=$B$24,$B111,($C28-$B28)/($C$24-$B$24)),($D28-$C28)/($D$24-$C$24)),($E28-$D28)/($E$24-$D$24)),$F111)</f>
        <v>0</v>
      </c>
      <c r="G45" s="209">
        <f t="shared" si="45"/>
        <v>0</v>
      </c>
      <c r="H45" s="209">
        <f t="shared" si="45"/>
        <v>0</v>
      </c>
      <c r="I45" s="209">
        <f t="shared" si="45"/>
        <v>0</v>
      </c>
      <c r="J45" s="209">
        <f t="shared" si="45"/>
        <v>0</v>
      </c>
      <c r="K45" s="209">
        <f t="shared" si="45"/>
        <v>0</v>
      </c>
      <c r="L45" s="209">
        <f t="shared" si="45"/>
        <v>0</v>
      </c>
      <c r="M45" s="209">
        <f t="shared" si="45"/>
        <v>0</v>
      </c>
      <c r="N45" s="209">
        <f t="shared" si="45"/>
        <v>0</v>
      </c>
      <c r="O45" s="209">
        <f t="shared" si="45"/>
        <v>0</v>
      </c>
      <c r="P45" s="209">
        <f t="shared" si="45"/>
        <v>0</v>
      </c>
      <c r="Q45" s="209">
        <f t="shared" si="45"/>
        <v>0</v>
      </c>
      <c r="R45" s="209">
        <f t="shared" si="45"/>
        <v>0</v>
      </c>
      <c r="S45" s="209">
        <f t="shared" si="45"/>
        <v>0</v>
      </c>
      <c r="T45" s="209">
        <f t="shared" si="45"/>
        <v>0</v>
      </c>
      <c r="U45" s="209">
        <f t="shared" si="45"/>
        <v>0</v>
      </c>
      <c r="V45" s="209">
        <f t="shared" si="45"/>
        <v>0</v>
      </c>
      <c r="W45" s="209">
        <f t="shared" si="45"/>
        <v>0</v>
      </c>
      <c r="X45" s="209">
        <f t="shared" si="45"/>
        <v>0</v>
      </c>
      <c r="Y45" s="209">
        <f t="shared" si="45"/>
        <v>0</v>
      </c>
      <c r="Z45" s="209">
        <f t="shared" si="45"/>
        <v>0</v>
      </c>
      <c r="AA45" s="209">
        <f t="shared" si="45"/>
        <v>0</v>
      </c>
      <c r="AB45" s="209">
        <f t="shared" si="45"/>
        <v>0</v>
      </c>
      <c r="AC45" s="209">
        <f t="shared" si="45"/>
        <v>0</v>
      </c>
      <c r="AD45" s="209">
        <f t="shared" si="45"/>
        <v>0</v>
      </c>
      <c r="AE45" s="209">
        <f t="shared" si="45"/>
        <v>0</v>
      </c>
      <c r="AF45" s="209">
        <f t="shared" si="45"/>
        <v>0</v>
      </c>
      <c r="AG45" s="209">
        <f t="shared" si="45"/>
        <v>0</v>
      </c>
      <c r="AH45" s="209">
        <f t="shared" si="45"/>
        <v>0</v>
      </c>
      <c r="AI45" s="209">
        <f t="shared" si="45"/>
        <v>0</v>
      </c>
      <c r="AJ45" s="209">
        <f t="shared" si="45"/>
        <v>0</v>
      </c>
      <c r="AK45" s="209">
        <f t="shared" si="45"/>
        <v>0</v>
      </c>
      <c r="AL45" s="209">
        <f t="shared" ref="AL45:BQ45" si="46">IF(AL$22&lt;=$E$24,IF(AL$22&lt;=$D$24,IF(AL$22&lt;=$C$24,IF(AL$22&lt;=$B$24,$B111,($C28-$B28)/($C$24-$B$24)),($D28-$C28)/($D$24-$C$24)),($E28-$D28)/($E$24-$D$24)),$F111)</f>
        <v>0</v>
      </c>
      <c r="AM45" s="209">
        <f t="shared" si="46"/>
        <v>0</v>
      </c>
      <c r="AN45" s="209">
        <f t="shared" si="46"/>
        <v>0</v>
      </c>
      <c r="AO45" s="209">
        <f t="shared" si="46"/>
        <v>0</v>
      </c>
      <c r="AP45" s="209">
        <f t="shared" si="46"/>
        <v>0</v>
      </c>
      <c r="AQ45" s="209">
        <f t="shared" si="46"/>
        <v>0</v>
      </c>
      <c r="AR45" s="209">
        <f t="shared" si="46"/>
        <v>0</v>
      </c>
      <c r="AS45" s="209">
        <f t="shared" si="46"/>
        <v>0</v>
      </c>
      <c r="AT45" s="209">
        <f t="shared" si="46"/>
        <v>0</v>
      </c>
      <c r="AU45" s="209">
        <f t="shared" si="46"/>
        <v>0</v>
      </c>
      <c r="AV45" s="209">
        <f t="shared" si="46"/>
        <v>0</v>
      </c>
      <c r="AW45" s="209">
        <f t="shared" si="46"/>
        <v>0</v>
      </c>
      <c r="AX45" s="209">
        <f t="shared" si="46"/>
        <v>0</v>
      </c>
      <c r="AY45" s="209">
        <f t="shared" si="46"/>
        <v>0</v>
      </c>
      <c r="AZ45" s="209">
        <f t="shared" si="46"/>
        <v>0</v>
      </c>
      <c r="BA45" s="209">
        <f t="shared" si="46"/>
        <v>0</v>
      </c>
      <c r="BB45" s="209">
        <f t="shared" si="46"/>
        <v>0</v>
      </c>
      <c r="BC45" s="209">
        <f t="shared" si="46"/>
        <v>0</v>
      </c>
      <c r="BD45" s="209">
        <f t="shared" si="46"/>
        <v>0</v>
      </c>
      <c r="BE45" s="209">
        <f t="shared" si="46"/>
        <v>0</v>
      </c>
      <c r="BF45" s="209">
        <f t="shared" si="46"/>
        <v>0</v>
      </c>
      <c r="BG45" s="209">
        <f t="shared" si="46"/>
        <v>0</v>
      </c>
      <c r="BH45" s="209">
        <f t="shared" si="46"/>
        <v>0</v>
      </c>
      <c r="BI45" s="209">
        <f t="shared" si="46"/>
        <v>0</v>
      </c>
      <c r="BJ45" s="209">
        <f t="shared" si="46"/>
        <v>0</v>
      </c>
      <c r="BK45" s="209">
        <f t="shared" si="46"/>
        <v>0</v>
      </c>
      <c r="BL45" s="209">
        <f t="shared" si="46"/>
        <v>0</v>
      </c>
      <c r="BM45" s="209">
        <f t="shared" si="46"/>
        <v>0</v>
      </c>
      <c r="BN45" s="209">
        <f t="shared" si="46"/>
        <v>0</v>
      </c>
      <c r="BO45" s="209">
        <f t="shared" si="46"/>
        <v>0</v>
      </c>
      <c r="BP45" s="209">
        <f t="shared" si="46"/>
        <v>0</v>
      </c>
      <c r="BQ45" s="209">
        <f t="shared" si="46"/>
        <v>0</v>
      </c>
      <c r="BR45" s="209">
        <f t="shared" ref="BR45:DA45" si="47">IF(BR$22&lt;=$E$24,IF(BR$22&lt;=$D$24,IF(BR$22&lt;=$C$24,IF(BR$22&lt;=$B$24,$B111,($C28-$B28)/($C$24-$B$24)),($D28-$C28)/($D$24-$C$24)),($E28-$D28)/($E$24-$D$24)),$F111)</f>
        <v>0</v>
      </c>
      <c r="BS45" s="209">
        <f t="shared" si="47"/>
        <v>0</v>
      </c>
      <c r="BT45" s="209">
        <f t="shared" si="47"/>
        <v>0</v>
      </c>
      <c r="BU45" s="209">
        <f t="shared" si="47"/>
        <v>0</v>
      </c>
      <c r="BV45" s="209">
        <f t="shared" si="47"/>
        <v>0</v>
      </c>
      <c r="BW45" s="209">
        <f t="shared" si="47"/>
        <v>0</v>
      </c>
      <c r="BX45" s="209">
        <f t="shared" si="47"/>
        <v>0</v>
      </c>
      <c r="BY45" s="209">
        <f t="shared" si="47"/>
        <v>0</v>
      </c>
      <c r="BZ45" s="209">
        <f t="shared" si="47"/>
        <v>0</v>
      </c>
      <c r="CA45" s="209">
        <f t="shared" si="47"/>
        <v>0</v>
      </c>
      <c r="CB45" s="209">
        <f t="shared" si="47"/>
        <v>0</v>
      </c>
      <c r="CC45" s="209">
        <f t="shared" si="47"/>
        <v>0</v>
      </c>
      <c r="CD45" s="209">
        <f t="shared" si="47"/>
        <v>0</v>
      </c>
      <c r="CE45" s="209">
        <f t="shared" si="47"/>
        <v>0</v>
      </c>
      <c r="CF45" s="209">
        <f t="shared" si="47"/>
        <v>0</v>
      </c>
      <c r="CG45" s="209">
        <f t="shared" si="47"/>
        <v>0</v>
      </c>
      <c r="CH45" s="209">
        <f t="shared" si="47"/>
        <v>0</v>
      </c>
      <c r="CI45" s="209">
        <f t="shared" si="47"/>
        <v>0</v>
      </c>
      <c r="CJ45" s="209">
        <f t="shared" si="47"/>
        <v>0</v>
      </c>
      <c r="CK45" s="209">
        <f t="shared" si="47"/>
        <v>0</v>
      </c>
      <c r="CL45" s="209">
        <f t="shared" si="47"/>
        <v>0</v>
      </c>
      <c r="CM45" s="209">
        <f t="shared" si="47"/>
        <v>0</v>
      </c>
      <c r="CN45" s="209">
        <f t="shared" si="47"/>
        <v>0</v>
      </c>
      <c r="CO45" s="209">
        <f t="shared" si="47"/>
        <v>0</v>
      </c>
      <c r="CP45" s="209">
        <f t="shared" si="47"/>
        <v>0</v>
      </c>
      <c r="CQ45" s="209">
        <f t="shared" si="47"/>
        <v>0</v>
      </c>
      <c r="CR45" s="209">
        <f t="shared" si="47"/>
        <v>0</v>
      </c>
      <c r="CS45" s="209">
        <f t="shared" si="47"/>
        <v>0</v>
      </c>
      <c r="CT45" s="209">
        <f t="shared" si="47"/>
        <v>0</v>
      </c>
      <c r="CU45" s="209">
        <f t="shared" si="47"/>
        <v>0</v>
      </c>
      <c r="CV45" s="209">
        <f t="shared" si="47"/>
        <v>0</v>
      </c>
      <c r="CW45" s="209">
        <f t="shared" si="47"/>
        <v>0</v>
      </c>
      <c r="CX45" s="209">
        <f t="shared" si="47"/>
        <v>0</v>
      </c>
      <c r="CY45" s="209">
        <f t="shared" si="47"/>
        <v>0</v>
      </c>
      <c r="CZ45" s="209">
        <f t="shared" si="47"/>
        <v>0</v>
      </c>
      <c r="DA45" s="209">
        <f t="shared" si="47"/>
        <v>0</v>
      </c>
    </row>
    <row r="46" spans="1:105">
      <c r="A46" s="200" t="str">
        <f>Income!A76</f>
        <v>Animals sold</v>
      </c>
      <c r="F46" s="209">
        <f t="shared" ref="F46:AK46" si="48">IF(F$22&lt;=$E$24,IF(F$22&lt;=$D$24,IF(F$22&lt;=$C$24,IF(F$22&lt;=$B$24,$B112,($C29-$B29)/($C$24-$B$24)),($D29-$C29)/($D$24-$C$24)),($E29-$D29)/($E$24-$D$24)),$F112)</f>
        <v>0</v>
      </c>
      <c r="G46" s="209">
        <f t="shared" si="48"/>
        <v>0</v>
      </c>
      <c r="H46" s="209">
        <f t="shared" si="48"/>
        <v>0</v>
      </c>
      <c r="I46" s="209">
        <f t="shared" si="48"/>
        <v>0</v>
      </c>
      <c r="J46" s="209">
        <f t="shared" si="48"/>
        <v>0</v>
      </c>
      <c r="K46" s="209">
        <f t="shared" si="48"/>
        <v>0</v>
      </c>
      <c r="L46" s="209">
        <f t="shared" si="48"/>
        <v>0</v>
      </c>
      <c r="M46" s="209">
        <f t="shared" si="48"/>
        <v>0</v>
      </c>
      <c r="N46" s="209">
        <f t="shared" si="48"/>
        <v>0</v>
      </c>
      <c r="O46" s="209">
        <f t="shared" si="48"/>
        <v>0</v>
      </c>
      <c r="P46" s="209">
        <f t="shared" si="48"/>
        <v>0</v>
      </c>
      <c r="Q46" s="209">
        <f t="shared" si="48"/>
        <v>0</v>
      </c>
      <c r="R46" s="209">
        <f t="shared" si="48"/>
        <v>0</v>
      </c>
      <c r="S46" s="209">
        <f t="shared" si="48"/>
        <v>0</v>
      </c>
      <c r="T46" s="209">
        <f t="shared" si="48"/>
        <v>0</v>
      </c>
      <c r="U46" s="209">
        <f t="shared" si="48"/>
        <v>0</v>
      </c>
      <c r="V46" s="209">
        <f t="shared" si="48"/>
        <v>0</v>
      </c>
      <c r="W46" s="209">
        <f t="shared" si="48"/>
        <v>0</v>
      </c>
      <c r="X46" s="209">
        <f t="shared" si="48"/>
        <v>0</v>
      </c>
      <c r="Y46" s="209">
        <f t="shared" si="48"/>
        <v>0</v>
      </c>
      <c r="Z46" s="209">
        <f t="shared" si="48"/>
        <v>0</v>
      </c>
      <c r="AA46" s="209">
        <f t="shared" si="48"/>
        <v>0</v>
      </c>
      <c r="AB46" s="209">
        <f t="shared" si="48"/>
        <v>0</v>
      </c>
      <c r="AC46" s="209">
        <f t="shared" si="48"/>
        <v>0</v>
      </c>
      <c r="AD46" s="209">
        <f t="shared" si="48"/>
        <v>0</v>
      </c>
      <c r="AE46" s="209">
        <f t="shared" si="48"/>
        <v>0</v>
      </c>
      <c r="AF46" s="209">
        <f t="shared" si="48"/>
        <v>0</v>
      </c>
      <c r="AG46" s="209">
        <f t="shared" si="48"/>
        <v>0</v>
      </c>
      <c r="AH46" s="209">
        <f t="shared" si="48"/>
        <v>0</v>
      </c>
      <c r="AI46" s="209">
        <f t="shared" si="48"/>
        <v>0</v>
      </c>
      <c r="AJ46" s="209">
        <f t="shared" si="48"/>
        <v>0</v>
      </c>
      <c r="AK46" s="209">
        <f t="shared" si="48"/>
        <v>0</v>
      </c>
      <c r="AL46" s="209">
        <f t="shared" ref="AL46:BQ46" si="49">IF(AL$22&lt;=$E$24,IF(AL$22&lt;=$D$24,IF(AL$22&lt;=$C$24,IF(AL$22&lt;=$B$24,$B112,($C29-$B29)/($C$24-$B$24)),($D29-$C29)/($D$24-$C$24)),($E29-$D29)/($E$24-$D$24)),$F112)</f>
        <v>0</v>
      </c>
      <c r="AM46" s="209">
        <f t="shared" si="49"/>
        <v>0</v>
      </c>
      <c r="AN46" s="209">
        <f t="shared" si="49"/>
        <v>0</v>
      </c>
      <c r="AO46" s="209">
        <f t="shared" si="49"/>
        <v>0</v>
      </c>
      <c r="AP46" s="209">
        <f t="shared" si="49"/>
        <v>0</v>
      </c>
      <c r="AQ46" s="209">
        <f t="shared" si="49"/>
        <v>0</v>
      </c>
      <c r="AR46" s="209">
        <f t="shared" si="49"/>
        <v>0</v>
      </c>
      <c r="AS46" s="209">
        <f t="shared" si="49"/>
        <v>0</v>
      </c>
      <c r="AT46" s="209">
        <f t="shared" si="49"/>
        <v>0</v>
      </c>
      <c r="AU46" s="209">
        <f t="shared" si="49"/>
        <v>0</v>
      </c>
      <c r="AV46" s="209">
        <f t="shared" si="49"/>
        <v>0</v>
      </c>
      <c r="AW46" s="209">
        <f t="shared" si="49"/>
        <v>0</v>
      </c>
      <c r="AX46" s="209">
        <f t="shared" si="49"/>
        <v>0</v>
      </c>
      <c r="AY46" s="209">
        <f t="shared" si="49"/>
        <v>0</v>
      </c>
      <c r="AZ46" s="209">
        <f t="shared" si="49"/>
        <v>0</v>
      </c>
      <c r="BA46" s="209">
        <f t="shared" si="49"/>
        <v>0</v>
      </c>
      <c r="BB46" s="209">
        <f t="shared" si="49"/>
        <v>0</v>
      </c>
      <c r="BC46" s="209">
        <f t="shared" si="49"/>
        <v>0</v>
      </c>
      <c r="BD46" s="209">
        <f t="shared" si="49"/>
        <v>0</v>
      </c>
      <c r="BE46" s="209">
        <f t="shared" si="49"/>
        <v>0</v>
      </c>
      <c r="BF46" s="209">
        <f t="shared" si="49"/>
        <v>0</v>
      </c>
      <c r="BG46" s="209">
        <f t="shared" si="49"/>
        <v>0</v>
      </c>
      <c r="BH46" s="209">
        <f t="shared" si="49"/>
        <v>0</v>
      </c>
      <c r="BI46" s="209">
        <f t="shared" si="49"/>
        <v>0</v>
      </c>
      <c r="BJ46" s="209">
        <f t="shared" si="49"/>
        <v>0</v>
      </c>
      <c r="BK46" s="209">
        <f t="shared" si="49"/>
        <v>0</v>
      </c>
      <c r="BL46" s="209">
        <f t="shared" si="49"/>
        <v>0</v>
      </c>
      <c r="BM46" s="209">
        <f t="shared" si="49"/>
        <v>0</v>
      </c>
      <c r="BN46" s="209">
        <f t="shared" si="49"/>
        <v>0</v>
      </c>
      <c r="BO46" s="209">
        <f t="shared" si="49"/>
        <v>0</v>
      </c>
      <c r="BP46" s="209">
        <f t="shared" si="49"/>
        <v>0</v>
      </c>
      <c r="BQ46" s="209">
        <f t="shared" si="49"/>
        <v>0</v>
      </c>
      <c r="BR46" s="209">
        <f t="shared" ref="BR46:DA46" si="50">IF(BR$22&lt;=$E$24,IF(BR$22&lt;=$D$24,IF(BR$22&lt;=$C$24,IF(BR$22&lt;=$B$24,$B112,($C29-$B29)/($C$24-$B$24)),($D29-$C29)/($D$24-$C$24)),($E29-$D29)/($E$24-$D$24)),$F112)</f>
        <v>0</v>
      </c>
      <c r="BS46" s="209">
        <f t="shared" si="50"/>
        <v>0</v>
      </c>
      <c r="BT46" s="209">
        <f t="shared" si="50"/>
        <v>0</v>
      </c>
      <c r="BU46" s="209">
        <f t="shared" si="50"/>
        <v>0</v>
      </c>
      <c r="BV46" s="209">
        <f t="shared" si="50"/>
        <v>0</v>
      </c>
      <c r="BW46" s="209">
        <f t="shared" si="50"/>
        <v>0</v>
      </c>
      <c r="BX46" s="209">
        <f t="shared" si="50"/>
        <v>0</v>
      </c>
      <c r="BY46" s="209">
        <f t="shared" si="50"/>
        <v>0</v>
      </c>
      <c r="BZ46" s="209">
        <f t="shared" si="50"/>
        <v>0</v>
      </c>
      <c r="CA46" s="209">
        <f t="shared" si="50"/>
        <v>0</v>
      </c>
      <c r="CB46" s="209">
        <f t="shared" si="50"/>
        <v>0</v>
      </c>
      <c r="CC46" s="209">
        <f t="shared" si="50"/>
        <v>0</v>
      </c>
      <c r="CD46" s="209">
        <f t="shared" si="50"/>
        <v>0</v>
      </c>
      <c r="CE46" s="209">
        <f t="shared" si="50"/>
        <v>0</v>
      </c>
      <c r="CF46" s="209">
        <f t="shared" si="50"/>
        <v>0</v>
      </c>
      <c r="CG46" s="209">
        <f t="shared" si="50"/>
        <v>0</v>
      </c>
      <c r="CH46" s="209">
        <f t="shared" si="50"/>
        <v>0</v>
      </c>
      <c r="CI46" s="209">
        <f t="shared" si="50"/>
        <v>0</v>
      </c>
      <c r="CJ46" s="209">
        <f t="shared" si="50"/>
        <v>0</v>
      </c>
      <c r="CK46" s="209">
        <f t="shared" si="50"/>
        <v>0</v>
      </c>
      <c r="CL46" s="209">
        <f t="shared" si="50"/>
        <v>0</v>
      </c>
      <c r="CM46" s="209">
        <f t="shared" si="50"/>
        <v>0</v>
      </c>
      <c r="CN46" s="209">
        <f t="shared" si="50"/>
        <v>0</v>
      </c>
      <c r="CO46" s="209">
        <f t="shared" si="50"/>
        <v>0</v>
      </c>
      <c r="CP46" s="209">
        <f t="shared" si="50"/>
        <v>0</v>
      </c>
      <c r="CQ46" s="209">
        <f t="shared" si="50"/>
        <v>0</v>
      </c>
      <c r="CR46" s="209">
        <f t="shared" si="50"/>
        <v>0</v>
      </c>
      <c r="CS46" s="209">
        <f t="shared" si="50"/>
        <v>0</v>
      </c>
      <c r="CT46" s="209">
        <f t="shared" si="50"/>
        <v>0</v>
      </c>
      <c r="CU46" s="209">
        <f t="shared" si="50"/>
        <v>0</v>
      </c>
      <c r="CV46" s="209">
        <f t="shared" si="50"/>
        <v>0</v>
      </c>
      <c r="CW46" s="209">
        <f t="shared" si="50"/>
        <v>0</v>
      </c>
      <c r="CX46" s="209">
        <f t="shared" si="50"/>
        <v>0</v>
      </c>
      <c r="CY46" s="209">
        <f t="shared" si="50"/>
        <v>0</v>
      </c>
      <c r="CZ46" s="209">
        <f t="shared" si="50"/>
        <v>0</v>
      </c>
      <c r="DA46" s="209">
        <f t="shared" si="50"/>
        <v>0</v>
      </c>
    </row>
    <row r="47" spans="1:105">
      <c r="A47" s="200" t="str">
        <f>Income!A77</f>
        <v>Wild foods consumed and sold</v>
      </c>
      <c r="F47" s="209">
        <f t="shared" ref="F47:AK47" si="51">IF(F$22&lt;=$E$24,IF(F$22&lt;=$D$24,IF(F$22&lt;=$C$24,IF(F$22&lt;=$B$24,$B113,($C30-$B30)/($C$24-$B$24)),($D30-$C30)/($D$24-$C$24)),($E30-$D30)/($E$24-$D$24)),$F113)</f>
        <v>0</v>
      </c>
      <c r="G47" s="209">
        <f t="shared" si="51"/>
        <v>0</v>
      </c>
      <c r="H47" s="209">
        <f t="shared" si="51"/>
        <v>0</v>
      </c>
      <c r="I47" s="209">
        <f t="shared" si="51"/>
        <v>0</v>
      </c>
      <c r="J47" s="209">
        <f t="shared" si="51"/>
        <v>0</v>
      </c>
      <c r="K47" s="209">
        <f t="shared" si="51"/>
        <v>0</v>
      </c>
      <c r="L47" s="209">
        <f t="shared" si="51"/>
        <v>0</v>
      </c>
      <c r="M47" s="209">
        <f t="shared" si="51"/>
        <v>0</v>
      </c>
      <c r="N47" s="209">
        <f t="shared" si="51"/>
        <v>0</v>
      </c>
      <c r="O47" s="209">
        <f t="shared" si="51"/>
        <v>0</v>
      </c>
      <c r="P47" s="209">
        <f t="shared" si="51"/>
        <v>0</v>
      </c>
      <c r="Q47" s="209">
        <f t="shared" si="51"/>
        <v>0</v>
      </c>
      <c r="R47" s="209">
        <f t="shared" si="51"/>
        <v>0</v>
      </c>
      <c r="S47" s="209">
        <f t="shared" si="51"/>
        <v>0</v>
      </c>
      <c r="T47" s="209">
        <f t="shared" si="51"/>
        <v>0</v>
      </c>
      <c r="U47" s="209">
        <f t="shared" si="51"/>
        <v>0</v>
      </c>
      <c r="V47" s="209">
        <f t="shared" si="51"/>
        <v>0</v>
      </c>
      <c r="W47" s="209">
        <f t="shared" si="51"/>
        <v>0</v>
      </c>
      <c r="X47" s="209">
        <f t="shared" si="51"/>
        <v>0</v>
      </c>
      <c r="Y47" s="209">
        <f t="shared" si="51"/>
        <v>0</v>
      </c>
      <c r="Z47" s="209">
        <f t="shared" si="51"/>
        <v>0</v>
      </c>
      <c r="AA47" s="209">
        <f t="shared" si="51"/>
        <v>0</v>
      </c>
      <c r="AB47" s="209">
        <f t="shared" si="51"/>
        <v>0</v>
      </c>
      <c r="AC47" s="209">
        <f t="shared" si="51"/>
        <v>0</v>
      </c>
      <c r="AD47" s="209">
        <f t="shared" si="51"/>
        <v>0</v>
      </c>
      <c r="AE47" s="209">
        <f t="shared" si="51"/>
        <v>0</v>
      </c>
      <c r="AF47" s="209">
        <f t="shared" si="51"/>
        <v>0</v>
      </c>
      <c r="AG47" s="209">
        <f t="shared" si="51"/>
        <v>0</v>
      </c>
      <c r="AH47" s="209">
        <f t="shared" si="51"/>
        <v>0</v>
      </c>
      <c r="AI47" s="209">
        <f t="shared" si="51"/>
        <v>0</v>
      </c>
      <c r="AJ47" s="209">
        <f t="shared" si="51"/>
        <v>0</v>
      </c>
      <c r="AK47" s="209">
        <f t="shared" si="51"/>
        <v>0</v>
      </c>
      <c r="AL47" s="209">
        <f t="shared" ref="AL47:BQ47" si="52">IF(AL$22&lt;=$E$24,IF(AL$22&lt;=$D$24,IF(AL$22&lt;=$C$24,IF(AL$22&lt;=$B$24,$B113,($C30-$B30)/($C$24-$B$24)),($D30-$C30)/($D$24-$C$24)),($E30-$D30)/($E$24-$D$24)),$F113)</f>
        <v>0</v>
      </c>
      <c r="AM47" s="209">
        <f t="shared" si="52"/>
        <v>0</v>
      </c>
      <c r="AN47" s="209">
        <f t="shared" si="52"/>
        <v>0</v>
      </c>
      <c r="AO47" s="209">
        <f t="shared" si="52"/>
        <v>0</v>
      </c>
      <c r="AP47" s="209">
        <f t="shared" si="52"/>
        <v>0</v>
      </c>
      <c r="AQ47" s="209">
        <f t="shared" si="52"/>
        <v>0</v>
      </c>
      <c r="AR47" s="209">
        <f t="shared" si="52"/>
        <v>0</v>
      </c>
      <c r="AS47" s="209">
        <f t="shared" si="52"/>
        <v>0</v>
      </c>
      <c r="AT47" s="209">
        <f t="shared" si="52"/>
        <v>0</v>
      </c>
      <c r="AU47" s="209">
        <f t="shared" si="52"/>
        <v>0</v>
      </c>
      <c r="AV47" s="209">
        <f t="shared" si="52"/>
        <v>0</v>
      </c>
      <c r="AW47" s="209">
        <f t="shared" si="52"/>
        <v>0</v>
      </c>
      <c r="AX47" s="209">
        <f t="shared" si="52"/>
        <v>0</v>
      </c>
      <c r="AY47" s="209">
        <f t="shared" si="52"/>
        <v>0</v>
      </c>
      <c r="AZ47" s="209">
        <f t="shared" si="52"/>
        <v>0</v>
      </c>
      <c r="BA47" s="209">
        <f t="shared" si="52"/>
        <v>0</v>
      </c>
      <c r="BB47" s="209">
        <f t="shared" si="52"/>
        <v>0</v>
      </c>
      <c r="BC47" s="209">
        <f t="shared" si="52"/>
        <v>0</v>
      </c>
      <c r="BD47" s="209">
        <f t="shared" si="52"/>
        <v>0</v>
      </c>
      <c r="BE47" s="209">
        <f t="shared" si="52"/>
        <v>0</v>
      </c>
      <c r="BF47" s="209">
        <f t="shared" si="52"/>
        <v>0</v>
      </c>
      <c r="BG47" s="209">
        <f t="shared" si="52"/>
        <v>0</v>
      </c>
      <c r="BH47" s="209">
        <f t="shared" si="52"/>
        <v>0</v>
      </c>
      <c r="BI47" s="209">
        <f t="shared" si="52"/>
        <v>0</v>
      </c>
      <c r="BJ47" s="209">
        <f t="shared" si="52"/>
        <v>0</v>
      </c>
      <c r="BK47" s="209">
        <f t="shared" si="52"/>
        <v>0</v>
      </c>
      <c r="BL47" s="209">
        <f t="shared" si="52"/>
        <v>0</v>
      </c>
      <c r="BM47" s="209">
        <f t="shared" si="52"/>
        <v>0</v>
      </c>
      <c r="BN47" s="209">
        <f t="shared" si="52"/>
        <v>0</v>
      </c>
      <c r="BO47" s="209">
        <f t="shared" si="52"/>
        <v>0</v>
      </c>
      <c r="BP47" s="209">
        <f t="shared" si="52"/>
        <v>0</v>
      </c>
      <c r="BQ47" s="209">
        <f t="shared" si="52"/>
        <v>0</v>
      </c>
      <c r="BR47" s="209">
        <f t="shared" ref="BR47:DA47" si="53">IF(BR$22&lt;=$E$24,IF(BR$22&lt;=$D$24,IF(BR$22&lt;=$C$24,IF(BR$22&lt;=$B$24,$B113,($C30-$B30)/($C$24-$B$24)),($D30-$C30)/($D$24-$C$24)),($E30-$D30)/($E$24-$D$24)),$F113)</f>
        <v>0</v>
      </c>
      <c r="BS47" s="209">
        <f t="shared" si="53"/>
        <v>0</v>
      </c>
      <c r="BT47" s="209">
        <f t="shared" si="53"/>
        <v>0</v>
      </c>
      <c r="BU47" s="209">
        <f t="shared" si="53"/>
        <v>0</v>
      </c>
      <c r="BV47" s="209">
        <f t="shared" si="53"/>
        <v>0</v>
      </c>
      <c r="BW47" s="209">
        <f t="shared" si="53"/>
        <v>0</v>
      </c>
      <c r="BX47" s="209">
        <f t="shared" si="53"/>
        <v>0</v>
      </c>
      <c r="BY47" s="209">
        <f t="shared" si="53"/>
        <v>-34.569999999999993</v>
      </c>
      <c r="BZ47" s="209">
        <f t="shared" si="53"/>
        <v>-34.569999999999993</v>
      </c>
      <c r="CA47" s="209">
        <f t="shared" si="53"/>
        <v>-34.569999999999993</v>
      </c>
      <c r="CB47" s="209">
        <f t="shared" si="53"/>
        <v>-34.569999999999993</v>
      </c>
      <c r="CC47" s="209">
        <f t="shared" si="53"/>
        <v>-34.569999999999993</v>
      </c>
      <c r="CD47" s="209">
        <f t="shared" si="53"/>
        <v>-34.569999999999993</v>
      </c>
      <c r="CE47" s="209">
        <f t="shared" si="53"/>
        <v>-34.569999999999993</v>
      </c>
      <c r="CF47" s="209">
        <f t="shared" si="53"/>
        <v>-34.569999999999993</v>
      </c>
      <c r="CG47" s="209">
        <f t="shared" si="53"/>
        <v>-34.569999999999993</v>
      </c>
      <c r="CH47" s="209">
        <f t="shared" si="53"/>
        <v>-34.569999999999993</v>
      </c>
      <c r="CI47" s="209">
        <f t="shared" si="53"/>
        <v>-34.569999999999993</v>
      </c>
      <c r="CJ47" s="209">
        <f t="shared" si="53"/>
        <v>-34.569999999999993</v>
      </c>
      <c r="CK47" s="209">
        <f t="shared" si="53"/>
        <v>-34.569999999999993</v>
      </c>
      <c r="CL47" s="209">
        <f t="shared" si="53"/>
        <v>-34.569999999999993</v>
      </c>
      <c r="CM47" s="209">
        <f t="shared" si="53"/>
        <v>-34.569999999999993</v>
      </c>
      <c r="CN47" s="209">
        <f t="shared" si="53"/>
        <v>-34.569999999999993</v>
      </c>
      <c r="CO47" s="209">
        <f t="shared" si="53"/>
        <v>-34.569999999999993</v>
      </c>
      <c r="CP47" s="209">
        <f t="shared" si="53"/>
        <v>-34.569999999999993</v>
      </c>
      <c r="CQ47" s="209">
        <f t="shared" si="53"/>
        <v>-34.569999999999993</v>
      </c>
      <c r="CR47" s="209">
        <f t="shared" si="53"/>
        <v>-34.569999999999993</v>
      </c>
      <c r="CS47" s="209">
        <f t="shared" si="53"/>
        <v>-34.569999999999993</v>
      </c>
      <c r="CT47" s="209">
        <f t="shared" si="53"/>
        <v>-34.569999999999993</v>
      </c>
      <c r="CU47" s="209">
        <f t="shared" si="53"/>
        <v>-34.569999999999993</v>
      </c>
      <c r="CV47" s="209">
        <f t="shared" si="53"/>
        <v>-34.569999999999993</v>
      </c>
      <c r="CW47" s="209">
        <f t="shared" si="53"/>
        <v>-34.569999999999993</v>
      </c>
      <c r="CX47" s="209">
        <f t="shared" si="53"/>
        <v>-34.569999999999993</v>
      </c>
      <c r="CY47" s="209">
        <f t="shared" si="53"/>
        <v>-34.569999999999993</v>
      </c>
      <c r="CZ47" s="209">
        <f t="shared" si="53"/>
        <v>-34.569999999999993</v>
      </c>
      <c r="DA47" s="209">
        <f t="shared" si="53"/>
        <v>-34.569999999999993</v>
      </c>
    </row>
    <row r="48" spans="1:105">
      <c r="A48" s="200" t="str">
        <f>Income!A78</f>
        <v>Labour - casual</v>
      </c>
      <c r="F48" s="209">
        <f t="shared" ref="F48:AK48" si="54">IF(F$22&lt;=$E$24,IF(F$22&lt;=$D$24,IF(F$22&lt;=$C$24,IF(F$22&lt;=$B$24,$B114,($C31-$B31)/($C$24-$B$24)),($D31-$C31)/($D$24-$C$24)),($E31-$D31)/($E$24-$D$24)),$F114)</f>
        <v>0</v>
      </c>
      <c r="G48" s="209">
        <f t="shared" si="54"/>
        <v>0</v>
      </c>
      <c r="H48" s="209">
        <f t="shared" si="54"/>
        <v>0</v>
      </c>
      <c r="I48" s="209">
        <f t="shared" si="54"/>
        <v>0</v>
      </c>
      <c r="J48" s="209">
        <f t="shared" si="54"/>
        <v>0</v>
      </c>
      <c r="K48" s="209">
        <f t="shared" si="54"/>
        <v>0</v>
      </c>
      <c r="L48" s="209">
        <f t="shared" si="54"/>
        <v>0</v>
      </c>
      <c r="M48" s="209">
        <f t="shared" si="54"/>
        <v>0</v>
      </c>
      <c r="N48" s="209">
        <f t="shared" si="54"/>
        <v>0</v>
      </c>
      <c r="O48" s="209">
        <f t="shared" si="54"/>
        <v>0</v>
      </c>
      <c r="P48" s="209">
        <f t="shared" si="54"/>
        <v>0</v>
      </c>
      <c r="Q48" s="209">
        <f t="shared" si="54"/>
        <v>405.05341559675026</v>
      </c>
      <c r="R48" s="209">
        <f t="shared" si="54"/>
        <v>405.05341559675026</v>
      </c>
      <c r="S48" s="209">
        <f t="shared" si="54"/>
        <v>405.05341559675026</v>
      </c>
      <c r="T48" s="209">
        <f t="shared" si="54"/>
        <v>405.05341559675026</v>
      </c>
      <c r="U48" s="209">
        <f t="shared" si="54"/>
        <v>405.05341559675026</v>
      </c>
      <c r="V48" s="209">
        <f t="shared" si="54"/>
        <v>405.05341559675026</v>
      </c>
      <c r="W48" s="209">
        <f t="shared" si="54"/>
        <v>405.05341559675026</v>
      </c>
      <c r="X48" s="209">
        <f t="shared" si="54"/>
        <v>405.05341559675026</v>
      </c>
      <c r="Y48" s="209">
        <f t="shared" si="54"/>
        <v>405.05341559675026</v>
      </c>
      <c r="Z48" s="209">
        <f t="shared" si="54"/>
        <v>405.05341559675026</v>
      </c>
      <c r="AA48" s="209">
        <f t="shared" si="54"/>
        <v>405.05341559675026</v>
      </c>
      <c r="AB48" s="209">
        <f t="shared" si="54"/>
        <v>405.05341559675026</v>
      </c>
      <c r="AC48" s="209">
        <f t="shared" si="54"/>
        <v>405.05341559675026</v>
      </c>
      <c r="AD48" s="209">
        <f t="shared" si="54"/>
        <v>405.05341559675026</v>
      </c>
      <c r="AE48" s="209">
        <f t="shared" si="54"/>
        <v>405.05341559675026</v>
      </c>
      <c r="AF48" s="209">
        <f t="shared" si="54"/>
        <v>405.05341559675026</v>
      </c>
      <c r="AG48" s="209">
        <f t="shared" si="54"/>
        <v>405.05341559675026</v>
      </c>
      <c r="AH48" s="209">
        <f t="shared" si="54"/>
        <v>405.05341559675026</v>
      </c>
      <c r="AI48" s="209">
        <f t="shared" si="54"/>
        <v>405.05341559675026</v>
      </c>
      <c r="AJ48" s="209">
        <f t="shared" si="54"/>
        <v>405.05341559675026</v>
      </c>
      <c r="AK48" s="209">
        <f t="shared" si="54"/>
        <v>334.6877888338401</v>
      </c>
      <c r="AL48" s="209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9">
        <f t="shared" si="55"/>
        <v>334.6877888338401</v>
      </c>
      <c r="AN48" s="209">
        <f t="shared" si="55"/>
        <v>334.6877888338401</v>
      </c>
      <c r="AO48" s="209">
        <f t="shared" si="55"/>
        <v>334.6877888338401</v>
      </c>
      <c r="AP48" s="209">
        <f t="shared" si="55"/>
        <v>334.6877888338401</v>
      </c>
      <c r="AQ48" s="209">
        <f t="shared" si="55"/>
        <v>334.6877888338401</v>
      </c>
      <c r="AR48" s="209">
        <f t="shared" si="55"/>
        <v>334.6877888338401</v>
      </c>
      <c r="AS48" s="209">
        <f t="shared" si="55"/>
        <v>334.6877888338401</v>
      </c>
      <c r="AT48" s="209">
        <f t="shared" si="55"/>
        <v>334.6877888338401</v>
      </c>
      <c r="AU48" s="209">
        <f t="shared" si="55"/>
        <v>334.6877888338401</v>
      </c>
      <c r="AV48" s="209">
        <f t="shared" si="55"/>
        <v>334.6877888338401</v>
      </c>
      <c r="AW48" s="209">
        <f t="shared" si="55"/>
        <v>334.6877888338401</v>
      </c>
      <c r="AX48" s="209">
        <f t="shared" si="55"/>
        <v>334.6877888338401</v>
      </c>
      <c r="AY48" s="209">
        <f t="shared" si="55"/>
        <v>334.6877888338401</v>
      </c>
      <c r="AZ48" s="209">
        <f t="shared" si="55"/>
        <v>334.6877888338401</v>
      </c>
      <c r="BA48" s="209">
        <f t="shared" si="55"/>
        <v>334.6877888338401</v>
      </c>
      <c r="BB48" s="209">
        <f t="shared" si="55"/>
        <v>334.6877888338401</v>
      </c>
      <c r="BC48" s="209">
        <f t="shared" si="55"/>
        <v>334.6877888338401</v>
      </c>
      <c r="BD48" s="209">
        <f t="shared" si="55"/>
        <v>334.6877888338401</v>
      </c>
      <c r="BE48" s="209">
        <f t="shared" si="55"/>
        <v>446.55109291846622</v>
      </c>
      <c r="BF48" s="209">
        <f t="shared" si="55"/>
        <v>446.55109291846622</v>
      </c>
      <c r="BG48" s="209">
        <f t="shared" si="55"/>
        <v>446.55109291846622</v>
      </c>
      <c r="BH48" s="209">
        <f t="shared" si="55"/>
        <v>446.55109291846622</v>
      </c>
      <c r="BI48" s="209">
        <f t="shared" si="55"/>
        <v>446.55109291846622</v>
      </c>
      <c r="BJ48" s="209">
        <f t="shared" si="55"/>
        <v>446.55109291846622</v>
      </c>
      <c r="BK48" s="209">
        <f t="shared" si="55"/>
        <v>446.55109291846622</v>
      </c>
      <c r="BL48" s="209">
        <f t="shared" si="55"/>
        <v>446.55109291846622</v>
      </c>
      <c r="BM48" s="209">
        <f t="shared" si="55"/>
        <v>446.55109291846622</v>
      </c>
      <c r="BN48" s="209">
        <f t="shared" si="55"/>
        <v>446.55109291846622</v>
      </c>
      <c r="BO48" s="209">
        <f t="shared" si="55"/>
        <v>446.55109291846622</v>
      </c>
      <c r="BP48" s="209">
        <f t="shared" si="55"/>
        <v>446.55109291846622</v>
      </c>
      <c r="BQ48" s="209">
        <f t="shared" si="55"/>
        <v>446.55109291846622</v>
      </c>
      <c r="BR48" s="209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9">
        <f t="shared" si="56"/>
        <v>446.55109291846622</v>
      </c>
      <c r="BT48" s="209">
        <f t="shared" si="56"/>
        <v>446.55109291846622</v>
      </c>
      <c r="BU48" s="209">
        <f t="shared" si="56"/>
        <v>446.55109291846622</v>
      </c>
      <c r="BV48" s="209">
        <f t="shared" si="56"/>
        <v>446.55109291846622</v>
      </c>
      <c r="BW48" s="209">
        <f t="shared" si="56"/>
        <v>446.55109291846622</v>
      </c>
      <c r="BX48" s="209">
        <f t="shared" si="56"/>
        <v>446.55109291846622</v>
      </c>
      <c r="BY48" s="209">
        <f t="shared" si="56"/>
        <v>0</v>
      </c>
      <c r="BZ48" s="209">
        <f t="shared" si="56"/>
        <v>0</v>
      </c>
      <c r="CA48" s="209">
        <f t="shared" si="56"/>
        <v>0</v>
      </c>
      <c r="CB48" s="209">
        <f t="shared" si="56"/>
        <v>0</v>
      </c>
      <c r="CC48" s="209">
        <f t="shared" si="56"/>
        <v>0</v>
      </c>
      <c r="CD48" s="209">
        <f t="shared" si="56"/>
        <v>0</v>
      </c>
      <c r="CE48" s="209">
        <f t="shared" si="56"/>
        <v>0</v>
      </c>
      <c r="CF48" s="209">
        <f t="shared" si="56"/>
        <v>0</v>
      </c>
      <c r="CG48" s="209">
        <f t="shared" si="56"/>
        <v>0</v>
      </c>
      <c r="CH48" s="209">
        <f t="shared" si="56"/>
        <v>0</v>
      </c>
      <c r="CI48" s="209">
        <f t="shared" si="56"/>
        <v>0</v>
      </c>
      <c r="CJ48" s="209">
        <f t="shared" si="56"/>
        <v>0</v>
      </c>
      <c r="CK48" s="209">
        <f t="shared" si="56"/>
        <v>0</v>
      </c>
      <c r="CL48" s="209">
        <f t="shared" si="56"/>
        <v>0</v>
      </c>
      <c r="CM48" s="209">
        <f t="shared" si="56"/>
        <v>0</v>
      </c>
      <c r="CN48" s="209">
        <f t="shared" si="56"/>
        <v>0</v>
      </c>
      <c r="CO48" s="209">
        <f t="shared" si="56"/>
        <v>0</v>
      </c>
      <c r="CP48" s="209">
        <f t="shared" si="56"/>
        <v>0</v>
      </c>
      <c r="CQ48" s="209">
        <f t="shared" si="56"/>
        <v>0</v>
      </c>
      <c r="CR48" s="209">
        <f t="shared" si="56"/>
        <v>0</v>
      </c>
      <c r="CS48" s="209">
        <f t="shared" si="56"/>
        <v>0</v>
      </c>
      <c r="CT48" s="209">
        <f t="shared" si="56"/>
        <v>0</v>
      </c>
      <c r="CU48" s="209">
        <f t="shared" si="56"/>
        <v>0</v>
      </c>
      <c r="CV48" s="209">
        <f t="shared" si="56"/>
        <v>0</v>
      </c>
      <c r="CW48" s="209">
        <f t="shared" si="56"/>
        <v>0</v>
      </c>
      <c r="CX48" s="209">
        <f t="shared" si="56"/>
        <v>0</v>
      </c>
      <c r="CY48" s="209">
        <f t="shared" si="56"/>
        <v>0</v>
      </c>
      <c r="CZ48" s="209">
        <f t="shared" si="56"/>
        <v>0</v>
      </c>
      <c r="DA48" s="209">
        <f t="shared" si="56"/>
        <v>0</v>
      </c>
    </row>
    <row r="49" spans="1:105">
      <c r="A49" s="200" t="str">
        <f>Income!A79</f>
        <v>Labour - formal emp</v>
      </c>
      <c r="F49" s="209">
        <f t="shared" ref="F49:AK49" si="57">IF(F$22&lt;=$E$24,IF(F$22&lt;=$D$24,IF(F$22&lt;=$C$24,IF(F$22&lt;=$B$24,$B115,($C32-$B32)/($C$24-$B$24)),($D32-$C32)/($D$24-$C$24)),($E32-$D32)/($E$24-$D$24)),$F115)</f>
        <v>0</v>
      </c>
      <c r="G49" s="209">
        <f t="shared" si="57"/>
        <v>0</v>
      </c>
      <c r="H49" s="209">
        <f t="shared" si="57"/>
        <v>0</v>
      </c>
      <c r="I49" s="209">
        <f t="shared" si="57"/>
        <v>0</v>
      </c>
      <c r="J49" s="209">
        <f t="shared" si="57"/>
        <v>0</v>
      </c>
      <c r="K49" s="209">
        <f t="shared" si="57"/>
        <v>0</v>
      </c>
      <c r="L49" s="209">
        <f t="shared" si="57"/>
        <v>0</v>
      </c>
      <c r="M49" s="209">
        <f t="shared" si="57"/>
        <v>0</v>
      </c>
      <c r="N49" s="209">
        <f t="shared" si="57"/>
        <v>0</v>
      </c>
      <c r="O49" s="209">
        <f t="shared" si="57"/>
        <v>0</v>
      </c>
      <c r="P49" s="209">
        <f t="shared" si="57"/>
        <v>0</v>
      </c>
      <c r="Q49" s="209">
        <f t="shared" si="57"/>
        <v>0</v>
      </c>
      <c r="R49" s="209">
        <f t="shared" si="57"/>
        <v>0</v>
      </c>
      <c r="S49" s="209">
        <f t="shared" si="57"/>
        <v>0</v>
      </c>
      <c r="T49" s="209">
        <f t="shared" si="57"/>
        <v>0</v>
      </c>
      <c r="U49" s="209">
        <f t="shared" si="57"/>
        <v>0</v>
      </c>
      <c r="V49" s="209">
        <f t="shared" si="57"/>
        <v>0</v>
      </c>
      <c r="W49" s="209">
        <f t="shared" si="57"/>
        <v>0</v>
      </c>
      <c r="X49" s="209">
        <f t="shared" si="57"/>
        <v>0</v>
      </c>
      <c r="Y49" s="209">
        <f t="shared" si="57"/>
        <v>0</v>
      </c>
      <c r="Z49" s="209">
        <f t="shared" si="57"/>
        <v>0</v>
      </c>
      <c r="AA49" s="209">
        <f t="shared" si="57"/>
        <v>0</v>
      </c>
      <c r="AB49" s="209">
        <f t="shared" si="57"/>
        <v>0</v>
      </c>
      <c r="AC49" s="209">
        <f t="shared" si="57"/>
        <v>0</v>
      </c>
      <c r="AD49" s="209">
        <f t="shared" si="57"/>
        <v>0</v>
      </c>
      <c r="AE49" s="209">
        <f t="shared" si="57"/>
        <v>0</v>
      </c>
      <c r="AF49" s="209">
        <f t="shared" si="57"/>
        <v>0</v>
      </c>
      <c r="AG49" s="209">
        <f t="shared" si="57"/>
        <v>0</v>
      </c>
      <c r="AH49" s="209">
        <f t="shared" si="57"/>
        <v>0</v>
      </c>
      <c r="AI49" s="209">
        <f t="shared" si="57"/>
        <v>0</v>
      </c>
      <c r="AJ49" s="209">
        <f t="shared" si="57"/>
        <v>0</v>
      </c>
      <c r="AK49" s="209">
        <f t="shared" si="57"/>
        <v>676.59256502797905</v>
      </c>
      <c r="AL49" s="209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9">
        <f t="shared" si="58"/>
        <v>676.59256502797905</v>
      </c>
      <c r="AN49" s="209">
        <f t="shared" si="58"/>
        <v>676.59256502797905</v>
      </c>
      <c r="AO49" s="209">
        <f t="shared" si="58"/>
        <v>676.59256502797905</v>
      </c>
      <c r="AP49" s="209">
        <f t="shared" si="58"/>
        <v>676.59256502797905</v>
      </c>
      <c r="AQ49" s="209">
        <f t="shared" si="58"/>
        <v>676.59256502797905</v>
      </c>
      <c r="AR49" s="209">
        <f t="shared" si="58"/>
        <v>676.59256502797905</v>
      </c>
      <c r="AS49" s="209">
        <f t="shared" si="58"/>
        <v>676.59256502797905</v>
      </c>
      <c r="AT49" s="209">
        <f t="shared" si="58"/>
        <v>676.59256502797905</v>
      </c>
      <c r="AU49" s="209">
        <f t="shared" si="58"/>
        <v>676.59256502797905</v>
      </c>
      <c r="AV49" s="209">
        <f t="shared" si="58"/>
        <v>676.59256502797905</v>
      </c>
      <c r="AW49" s="209">
        <f t="shared" si="58"/>
        <v>676.59256502797905</v>
      </c>
      <c r="AX49" s="209">
        <f t="shared" si="58"/>
        <v>676.59256502797905</v>
      </c>
      <c r="AY49" s="209">
        <f t="shared" si="58"/>
        <v>676.59256502797905</v>
      </c>
      <c r="AZ49" s="209">
        <f t="shared" si="58"/>
        <v>676.59256502797905</v>
      </c>
      <c r="BA49" s="209">
        <f t="shared" si="58"/>
        <v>676.59256502797905</v>
      </c>
      <c r="BB49" s="209">
        <f t="shared" si="58"/>
        <v>676.59256502797905</v>
      </c>
      <c r="BC49" s="209">
        <f t="shared" si="58"/>
        <v>676.59256502797905</v>
      </c>
      <c r="BD49" s="209">
        <f t="shared" si="58"/>
        <v>676.59256502797905</v>
      </c>
      <c r="BE49" s="209">
        <f t="shared" si="58"/>
        <v>1059.9950185438338</v>
      </c>
      <c r="BF49" s="209">
        <f t="shared" si="58"/>
        <v>1059.9950185438338</v>
      </c>
      <c r="BG49" s="209">
        <f t="shared" si="58"/>
        <v>1059.9950185438338</v>
      </c>
      <c r="BH49" s="209">
        <f t="shared" si="58"/>
        <v>1059.9950185438338</v>
      </c>
      <c r="BI49" s="209">
        <f t="shared" si="58"/>
        <v>1059.9950185438338</v>
      </c>
      <c r="BJ49" s="209">
        <f t="shared" si="58"/>
        <v>1059.9950185438338</v>
      </c>
      <c r="BK49" s="209">
        <f t="shared" si="58"/>
        <v>1059.9950185438338</v>
      </c>
      <c r="BL49" s="209">
        <f t="shared" si="58"/>
        <v>1059.9950185438338</v>
      </c>
      <c r="BM49" s="209">
        <f t="shared" si="58"/>
        <v>1059.9950185438338</v>
      </c>
      <c r="BN49" s="209">
        <f t="shared" si="58"/>
        <v>1059.9950185438338</v>
      </c>
      <c r="BO49" s="209">
        <f t="shared" si="58"/>
        <v>1059.9950185438338</v>
      </c>
      <c r="BP49" s="209">
        <f t="shared" si="58"/>
        <v>1059.9950185438338</v>
      </c>
      <c r="BQ49" s="209">
        <f t="shared" si="58"/>
        <v>1059.9950185438338</v>
      </c>
      <c r="BR49" s="209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9">
        <f t="shared" si="59"/>
        <v>1059.9950185438338</v>
      </c>
      <c r="BT49" s="209">
        <f t="shared" si="59"/>
        <v>1059.9950185438338</v>
      </c>
      <c r="BU49" s="209">
        <f t="shared" si="59"/>
        <v>1059.9950185438338</v>
      </c>
      <c r="BV49" s="209">
        <f t="shared" si="59"/>
        <v>1059.9950185438338</v>
      </c>
      <c r="BW49" s="209">
        <f t="shared" si="59"/>
        <v>1059.9950185438338</v>
      </c>
      <c r="BX49" s="209">
        <f t="shared" si="59"/>
        <v>1059.9950185438338</v>
      </c>
      <c r="BY49" s="209">
        <f t="shared" si="59"/>
        <v>4917.1000000000013</v>
      </c>
      <c r="BZ49" s="209">
        <f t="shared" si="59"/>
        <v>4917.1000000000013</v>
      </c>
      <c r="CA49" s="209">
        <f t="shared" si="59"/>
        <v>4917.1000000000013</v>
      </c>
      <c r="CB49" s="209">
        <f t="shared" si="59"/>
        <v>4917.1000000000013</v>
      </c>
      <c r="CC49" s="209">
        <f t="shared" si="59"/>
        <v>4917.1000000000013</v>
      </c>
      <c r="CD49" s="209">
        <f t="shared" si="59"/>
        <v>4917.1000000000013</v>
      </c>
      <c r="CE49" s="209">
        <f t="shared" si="59"/>
        <v>4917.1000000000013</v>
      </c>
      <c r="CF49" s="209">
        <f t="shared" si="59"/>
        <v>4917.1000000000013</v>
      </c>
      <c r="CG49" s="209">
        <f t="shared" si="59"/>
        <v>4917.1000000000013</v>
      </c>
      <c r="CH49" s="209">
        <f t="shared" si="59"/>
        <v>4917.1000000000013</v>
      </c>
      <c r="CI49" s="209">
        <f t="shared" si="59"/>
        <v>4917.1000000000013</v>
      </c>
      <c r="CJ49" s="209">
        <f t="shared" si="59"/>
        <v>4917.1000000000013</v>
      </c>
      <c r="CK49" s="209">
        <f t="shared" si="59"/>
        <v>4917.1000000000013</v>
      </c>
      <c r="CL49" s="209">
        <f t="shared" si="59"/>
        <v>4917.1000000000013</v>
      </c>
      <c r="CM49" s="209">
        <f t="shared" si="59"/>
        <v>4917.1000000000013</v>
      </c>
      <c r="CN49" s="209">
        <f t="shared" si="59"/>
        <v>4917.1000000000013</v>
      </c>
      <c r="CO49" s="209">
        <f t="shared" si="59"/>
        <v>4917.1000000000013</v>
      </c>
      <c r="CP49" s="209">
        <f t="shared" si="59"/>
        <v>4917.1000000000013</v>
      </c>
      <c r="CQ49" s="209">
        <f t="shared" si="59"/>
        <v>4917.1000000000013</v>
      </c>
      <c r="CR49" s="209">
        <f t="shared" si="59"/>
        <v>4917.1000000000013</v>
      </c>
      <c r="CS49" s="209">
        <f t="shared" si="59"/>
        <v>4917.1000000000013</v>
      </c>
      <c r="CT49" s="209">
        <f t="shared" si="59"/>
        <v>4917.1000000000013</v>
      </c>
      <c r="CU49" s="209">
        <f t="shared" si="59"/>
        <v>4917.1000000000013</v>
      </c>
      <c r="CV49" s="209">
        <f t="shared" si="59"/>
        <v>4917.1000000000013</v>
      </c>
      <c r="CW49" s="209">
        <f t="shared" si="59"/>
        <v>4917.1000000000013</v>
      </c>
      <c r="CX49" s="209">
        <f t="shared" si="59"/>
        <v>4917.1000000000013</v>
      </c>
      <c r="CY49" s="209">
        <f t="shared" si="59"/>
        <v>4917.1000000000013</v>
      </c>
      <c r="CZ49" s="209">
        <f t="shared" si="59"/>
        <v>4917.1000000000013</v>
      </c>
      <c r="DA49" s="209">
        <f t="shared" si="59"/>
        <v>4917.1000000000013</v>
      </c>
    </row>
    <row r="50" spans="1:105">
      <c r="A50" s="200" t="str">
        <f>Income!A81</f>
        <v>Self - employment</v>
      </c>
      <c r="F50" s="209">
        <f t="shared" ref="F50:AK50" si="60">IF(F$22&lt;=$E$24,IF(F$22&lt;=$D$24,IF(F$22&lt;=$C$24,IF(F$22&lt;=$B$24,$B116,($C33-$B33)/($C$24-$B$24)),($D33-$C33)/($D$24-$C$24)),($E33-$D33)/($E$24-$D$24)),$F116)</f>
        <v>0</v>
      </c>
      <c r="G50" s="209">
        <f t="shared" si="60"/>
        <v>0</v>
      </c>
      <c r="H50" s="209">
        <f t="shared" si="60"/>
        <v>0</v>
      </c>
      <c r="I50" s="209">
        <f t="shared" si="60"/>
        <v>0</v>
      </c>
      <c r="J50" s="209">
        <f t="shared" si="60"/>
        <v>0</v>
      </c>
      <c r="K50" s="209">
        <f t="shared" si="60"/>
        <v>0</v>
      </c>
      <c r="L50" s="209">
        <f t="shared" si="60"/>
        <v>0</v>
      </c>
      <c r="M50" s="209">
        <f t="shared" si="60"/>
        <v>0</v>
      </c>
      <c r="N50" s="209">
        <f t="shared" si="60"/>
        <v>0</v>
      </c>
      <c r="O50" s="209">
        <f t="shared" si="60"/>
        <v>0</v>
      </c>
      <c r="P50" s="209">
        <f t="shared" si="60"/>
        <v>0</v>
      </c>
      <c r="Q50" s="209">
        <f t="shared" si="60"/>
        <v>234.5520892096994</v>
      </c>
      <c r="R50" s="209">
        <f t="shared" si="60"/>
        <v>234.5520892096994</v>
      </c>
      <c r="S50" s="209">
        <f t="shared" si="60"/>
        <v>234.5520892096994</v>
      </c>
      <c r="T50" s="209">
        <f t="shared" si="60"/>
        <v>234.5520892096994</v>
      </c>
      <c r="U50" s="209">
        <f t="shared" si="60"/>
        <v>234.5520892096994</v>
      </c>
      <c r="V50" s="209">
        <f t="shared" si="60"/>
        <v>234.5520892096994</v>
      </c>
      <c r="W50" s="209">
        <f t="shared" si="60"/>
        <v>234.5520892096994</v>
      </c>
      <c r="X50" s="209">
        <f t="shared" si="60"/>
        <v>234.5520892096994</v>
      </c>
      <c r="Y50" s="209">
        <f t="shared" si="60"/>
        <v>234.5520892096994</v>
      </c>
      <c r="Z50" s="209">
        <f t="shared" si="60"/>
        <v>234.5520892096994</v>
      </c>
      <c r="AA50" s="209">
        <f t="shared" si="60"/>
        <v>234.5520892096994</v>
      </c>
      <c r="AB50" s="209">
        <f t="shared" si="60"/>
        <v>234.5520892096994</v>
      </c>
      <c r="AC50" s="209">
        <f t="shared" si="60"/>
        <v>234.5520892096994</v>
      </c>
      <c r="AD50" s="209">
        <f t="shared" si="60"/>
        <v>234.5520892096994</v>
      </c>
      <c r="AE50" s="209">
        <f t="shared" si="60"/>
        <v>234.5520892096994</v>
      </c>
      <c r="AF50" s="209">
        <f t="shared" si="60"/>
        <v>234.5520892096994</v>
      </c>
      <c r="AG50" s="209">
        <f t="shared" si="60"/>
        <v>234.5520892096994</v>
      </c>
      <c r="AH50" s="209">
        <f t="shared" si="60"/>
        <v>234.5520892096994</v>
      </c>
      <c r="AI50" s="209">
        <f t="shared" si="60"/>
        <v>234.5520892096994</v>
      </c>
      <c r="AJ50" s="209">
        <f t="shared" si="60"/>
        <v>234.5520892096994</v>
      </c>
      <c r="AK50" s="209">
        <f t="shared" si="60"/>
        <v>117.27604460484963</v>
      </c>
      <c r="AL50" s="209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9">
        <f t="shared" si="61"/>
        <v>117.27604460484963</v>
      </c>
      <c r="AN50" s="209">
        <f t="shared" si="61"/>
        <v>117.27604460484963</v>
      </c>
      <c r="AO50" s="209">
        <f t="shared" si="61"/>
        <v>117.27604460484963</v>
      </c>
      <c r="AP50" s="209">
        <f t="shared" si="61"/>
        <v>117.27604460484963</v>
      </c>
      <c r="AQ50" s="209">
        <f t="shared" si="61"/>
        <v>117.27604460484963</v>
      </c>
      <c r="AR50" s="209">
        <f t="shared" si="61"/>
        <v>117.27604460484963</v>
      </c>
      <c r="AS50" s="209">
        <f t="shared" si="61"/>
        <v>117.27604460484963</v>
      </c>
      <c r="AT50" s="209">
        <f t="shared" si="61"/>
        <v>117.27604460484963</v>
      </c>
      <c r="AU50" s="209">
        <f t="shared" si="61"/>
        <v>117.27604460484963</v>
      </c>
      <c r="AV50" s="209">
        <f t="shared" si="61"/>
        <v>117.27604460484963</v>
      </c>
      <c r="AW50" s="209">
        <f t="shared" si="61"/>
        <v>117.27604460484963</v>
      </c>
      <c r="AX50" s="209">
        <f t="shared" si="61"/>
        <v>117.27604460484963</v>
      </c>
      <c r="AY50" s="209">
        <f t="shared" si="61"/>
        <v>117.27604460484963</v>
      </c>
      <c r="AZ50" s="209">
        <f t="shared" si="61"/>
        <v>117.27604460484963</v>
      </c>
      <c r="BA50" s="209">
        <f t="shared" si="61"/>
        <v>117.27604460484963</v>
      </c>
      <c r="BB50" s="209">
        <f t="shared" si="61"/>
        <v>117.27604460484963</v>
      </c>
      <c r="BC50" s="209">
        <f t="shared" si="61"/>
        <v>117.27604460484963</v>
      </c>
      <c r="BD50" s="209">
        <f t="shared" si="61"/>
        <v>117.27604460484963</v>
      </c>
      <c r="BE50" s="209">
        <f t="shared" si="61"/>
        <v>186.73954794772234</v>
      </c>
      <c r="BF50" s="209">
        <f t="shared" si="61"/>
        <v>186.73954794772234</v>
      </c>
      <c r="BG50" s="209">
        <f t="shared" si="61"/>
        <v>186.73954794772234</v>
      </c>
      <c r="BH50" s="209">
        <f t="shared" si="61"/>
        <v>186.73954794772234</v>
      </c>
      <c r="BI50" s="209">
        <f t="shared" si="61"/>
        <v>186.73954794772234</v>
      </c>
      <c r="BJ50" s="209">
        <f t="shared" si="61"/>
        <v>186.73954794772234</v>
      </c>
      <c r="BK50" s="209">
        <f t="shared" si="61"/>
        <v>186.73954794772234</v>
      </c>
      <c r="BL50" s="209">
        <f t="shared" si="61"/>
        <v>186.73954794772234</v>
      </c>
      <c r="BM50" s="209">
        <f t="shared" si="61"/>
        <v>186.73954794772234</v>
      </c>
      <c r="BN50" s="209">
        <f t="shared" si="61"/>
        <v>186.73954794772234</v>
      </c>
      <c r="BO50" s="209">
        <f t="shared" si="61"/>
        <v>186.73954794772234</v>
      </c>
      <c r="BP50" s="209">
        <f t="shared" si="61"/>
        <v>186.73954794772234</v>
      </c>
      <c r="BQ50" s="209">
        <f t="shared" si="61"/>
        <v>186.73954794772234</v>
      </c>
      <c r="BR50" s="209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9">
        <f t="shared" si="62"/>
        <v>186.73954794772234</v>
      </c>
      <c r="BT50" s="209">
        <f t="shared" si="62"/>
        <v>186.73954794772234</v>
      </c>
      <c r="BU50" s="209">
        <f t="shared" si="62"/>
        <v>186.73954794772234</v>
      </c>
      <c r="BV50" s="209">
        <f t="shared" si="62"/>
        <v>186.73954794772234</v>
      </c>
      <c r="BW50" s="209">
        <f t="shared" si="62"/>
        <v>186.73954794772234</v>
      </c>
      <c r="BX50" s="209">
        <f t="shared" si="62"/>
        <v>186.73954794772234</v>
      </c>
      <c r="BY50" s="209">
        <f t="shared" si="62"/>
        <v>797.33399999999995</v>
      </c>
      <c r="BZ50" s="209">
        <f t="shared" si="62"/>
        <v>797.33399999999995</v>
      </c>
      <c r="CA50" s="209">
        <f t="shared" si="62"/>
        <v>797.33399999999995</v>
      </c>
      <c r="CB50" s="209">
        <f t="shared" si="62"/>
        <v>797.33399999999995</v>
      </c>
      <c r="CC50" s="209">
        <f t="shared" si="62"/>
        <v>797.33399999999995</v>
      </c>
      <c r="CD50" s="209">
        <f t="shared" si="62"/>
        <v>797.33399999999995</v>
      </c>
      <c r="CE50" s="209">
        <f t="shared" si="62"/>
        <v>797.33399999999995</v>
      </c>
      <c r="CF50" s="209">
        <f t="shared" si="62"/>
        <v>797.33399999999995</v>
      </c>
      <c r="CG50" s="209">
        <f t="shared" si="62"/>
        <v>797.33399999999995</v>
      </c>
      <c r="CH50" s="209">
        <f t="shared" si="62"/>
        <v>797.33399999999995</v>
      </c>
      <c r="CI50" s="209">
        <f t="shared" si="62"/>
        <v>797.33399999999995</v>
      </c>
      <c r="CJ50" s="209">
        <f t="shared" si="62"/>
        <v>797.33399999999995</v>
      </c>
      <c r="CK50" s="209">
        <f t="shared" si="62"/>
        <v>797.33399999999995</v>
      </c>
      <c r="CL50" s="209">
        <f t="shared" si="62"/>
        <v>797.33399999999995</v>
      </c>
      <c r="CM50" s="209">
        <f t="shared" si="62"/>
        <v>797.33399999999995</v>
      </c>
      <c r="CN50" s="209">
        <f t="shared" si="62"/>
        <v>797.33399999999995</v>
      </c>
      <c r="CO50" s="209">
        <f t="shared" si="62"/>
        <v>797.33399999999995</v>
      </c>
      <c r="CP50" s="209">
        <f t="shared" si="62"/>
        <v>797.33399999999995</v>
      </c>
      <c r="CQ50" s="209">
        <f t="shared" si="62"/>
        <v>797.33399999999995</v>
      </c>
      <c r="CR50" s="209">
        <f t="shared" si="62"/>
        <v>797.33399999999995</v>
      </c>
      <c r="CS50" s="209">
        <f t="shared" si="62"/>
        <v>797.33399999999995</v>
      </c>
      <c r="CT50" s="209">
        <f t="shared" si="62"/>
        <v>797.33399999999995</v>
      </c>
      <c r="CU50" s="209">
        <f t="shared" si="62"/>
        <v>797.33399999999995</v>
      </c>
      <c r="CV50" s="209">
        <f t="shared" si="62"/>
        <v>797.33399999999995</v>
      </c>
      <c r="CW50" s="209">
        <f t="shared" si="62"/>
        <v>797.33399999999995</v>
      </c>
      <c r="CX50" s="209">
        <f t="shared" si="62"/>
        <v>797.33399999999995</v>
      </c>
      <c r="CY50" s="209">
        <f t="shared" si="62"/>
        <v>797.33399999999995</v>
      </c>
      <c r="CZ50" s="209">
        <f t="shared" si="62"/>
        <v>797.33399999999995</v>
      </c>
      <c r="DA50" s="209">
        <f t="shared" si="62"/>
        <v>797.33399999999995</v>
      </c>
    </row>
    <row r="51" spans="1:105">
      <c r="A51" s="200" t="str">
        <f>Income!A82</f>
        <v>Small business/petty trading</v>
      </c>
      <c r="F51" s="209">
        <f t="shared" ref="F51:AK51" si="63">IF(F$22&lt;=$E$24,IF(F$22&lt;=$D$24,IF(F$22&lt;=$C$24,IF(F$22&lt;=$B$24,$B117,($C34-$B34)/($C$24-$B$24)),($D34-$C34)/($D$24-$C$24)),($E34-$D34)/($E$24-$D$24)),$F117)</f>
        <v>0</v>
      </c>
      <c r="G51" s="209">
        <f t="shared" si="63"/>
        <v>0</v>
      </c>
      <c r="H51" s="209">
        <f t="shared" si="63"/>
        <v>0</v>
      </c>
      <c r="I51" s="209">
        <f t="shared" si="63"/>
        <v>0</v>
      </c>
      <c r="J51" s="209">
        <f t="shared" si="63"/>
        <v>0</v>
      </c>
      <c r="K51" s="209">
        <f t="shared" si="63"/>
        <v>0</v>
      </c>
      <c r="L51" s="209">
        <f t="shared" si="63"/>
        <v>0</v>
      </c>
      <c r="M51" s="209">
        <f t="shared" si="63"/>
        <v>0</v>
      </c>
      <c r="N51" s="209">
        <f t="shared" si="63"/>
        <v>0</v>
      </c>
      <c r="O51" s="209">
        <f t="shared" si="63"/>
        <v>0</v>
      </c>
      <c r="P51" s="209">
        <f t="shared" si="63"/>
        <v>0</v>
      </c>
      <c r="Q51" s="209">
        <f t="shared" si="63"/>
        <v>211.99900370876679</v>
      </c>
      <c r="R51" s="209">
        <f t="shared" si="63"/>
        <v>211.99900370876679</v>
      </c>
      <c r="S51" s="209">
        <f t="shared" si="63"/>
        <v>211.99900370876679</v>
      </c>
      <c r="T51" s="209">
        <f t="shared" si="63"/>
        <v>211.99900370876679</v>
      </c>
      <c r="U51" s="209">
        <f t="shared" si="63"/>
        <v>211.99900370876679</v>
      </c>
      <c r="V51" s="209">
        <f t="shared" si="63"/>
        <v>211.99900370876679</v>
      </c>
      <c r="W51" s="209">
        <f t="shared" si="63"/>
        <v>211.99900370876679</v>
      </c>
      <c r="X51" s="209">
        <f t="shared" si="63"/>
        <v>211.99900370876679</v>
      </c>
      <c r="Y51" s="209">
        <f t="shared" si="63"/>
        <v>211.99900370876679</v>
      </c>
      <c r="Z51" s="209">
        <f t="shared" si="63"/>
        <v>211.99900370876679</v>
      </c>
      <c r="AA51" s="209">
        <f t="shared" si="63"/>
        <v>211.99900370876679</v>
      </c>
      <c r="AB51" s="209">
        <f t="shared" si="63"/>
        <v>211.99900370876679</v>
      </c>
      <c r="AC51" s="209">
        <f t="shared" si="63"/>
        <v>211.99900370876679</v>
      </c>
      <c r="AD51" s="209">
        <f t="shared" si="63"/>
        <v>211.99900370876679</v>
      </c>
      <c r="AE51" s="209">
        <f t="shared" si="63"/>
        <v>211.99900370876679</v>
      </c>
      <c r="AF51" s="209">
        <f t="shared" si="63"/>
        <v>211.99900370876679</v>
      </c>
      <c r="AG51" s="209">
        <f t="shared" si="63"/>
        <v>211.99900370876679</v>
      </c>
      <c r="AH51" s="209">
        <f t="shared" si="63"/>
        <v>211.99900370876679</v>
      </c>
      <c r="AI51" s="209">
        <f t="shared" si="63"/>
        <v>211.99900370876679</v>
      </c>
      <c r="AJ51" s="209">
        <f t="shared" si="63"/>
        <v>211.99900370876679</v>
      </c>
      <c r="AK51" s="209">
        <f t="shared" si="63"/>
        <v>139.82913010578233</v>
      </c>
      <c r="AL51" s="209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9">
        <f t="shared" si="64"/>
        <v>139.82913010578233</v>
      </c>
      <c r="AN51" s="209">
        <f t="shared" si="64"/>
        <v>139.82913010578233</v>
      </c>
      <c r="AO51" s="209">
        <f t="shared" si="64"/>
        <v>139.82913010578233</v>
      </c>
      <c r="AP51" s="209">
        <f t="shared" si="64"/>
        <v>139.82913010578233</v>
      </c>
      <c r="AQ51" s="209">
        <f t="shared" si="64"/>
        <v>139.82913010578233</v>
      </c>
      <c r="AR51" s="209">
        <f t="shared" si="64"/>
        <v>139.82913010578233</v>
      </c>
      <c r="AS51" s="209">
        <f t="shared" si="64"/>
        <v>139.82913010578233</v>
      </c>
      <c r="AT51" s="209">
        <f t="shared" si="64"/>
        <v>139.82913010578233</v>
      </c>
      <c r="AU51" s="209">
        <f t="shared" si="64"/>
        <v>139.82913010578233</v>
      </c>
      <c r="AV51" s="209">
        <f t="shared" si="64"/>
        <v>139.82913010578233</v>
      </c>
      <c r="AW51" s="209">
        <f t="shared" si="64"/>
        <v>139.82913010578233</v>
      </c>
      <c r="AX51" s="209">
        <f t="shared" si="64"/>
        <v>139.82913010578233</v>
      </c>
      <c r="AY51" s="209">
        <f t="shared" si="64"/>
        <v>139.82913010578233</v>
      </c>
      <c r="AZ51" s="209">
        <f t="shared" si="64"/>
        <v>139.82913010578233</v>
      </c>
      <c r="BA51" s="209">
        <f t="shared" si="64"/>
        <v>139.82913010578233</v>
      </c>
      <c r="BB51" s="209">
        <f t="shared" si="64"/>
        <v>139.82913010578233</v>
      </c>
      <c r="BC51" s="209">
        <f t="shared" si="64"/>
        <v>139.82913010578233</v>
      </c>
      <c r="BD51" s="209">
        <f t="shared" si="64"/>
        <v>139.82913010578233</v>
      </c>
      <c r="BE51" s="209">
        <f t="shared" si="64"/>
        <v>94.722959103917077</v>
      </c>
      <c r="BF51" s="209">
        <f t="shared" si="64"/>
        <v>94.722959103917077</v>
      </c>
      <c r="BG51" s="209">
        <f t="shared" si="64"/>
        <v>94.722959103917077</v>
      </c>
      <c r="BH51" s="209">
        <f t="shared" si="64"/>
        <v>94.722959103917077</v>
      </c>
      <c r="BI51" s="209">
        <f t="shared" si="64"/>
        <v>94.722959103917077</v>
      </c>
      <c r="BJ51" s="209">
        <f t="shared" si="64"/>
        <v>94.722959103917077</v>
      </c>
      <c r="BK51" s="209">
        <f t="shared" si="64"/>
        <v>94.722959103917077</v>
      </c>
      <c r="BL51" s="209">
        <f t="shared" si="64"/>
        <v>94.722959103917077</v>
      </c>
      <c r="BM51" s="209">
        <f t="shared" si="64"/>
        <v>94.722959103917077</v>
      </c>
      <c r="BN51" s="209">
        <f t="shared" si="64"/>
        <v>94.722959103917077</v>
      </c>
      <c r="BO51" s="209">
        <f t="shared" si="64"/>
        <v>94.722959103917077</v>
      </c>
      <c r="BP51" s="209">
        <f t="shared" si="64"/>
        <v>94.722959103917077</v>
      </c>
      <c r="BQ51" s="209">
        <f t="shared" si="64"/>
        <v>94.722959103917077</v>
      </c>
      <c r="BR51" s="209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9">
        <f t="shared" si="65"/>
        <v>94.722959103917077</v>
      </c>
      <c r="BT51" s="209">
        <f t="shared" si="65"/>
        <v>94.722959103917077</v>
      </c>
      <c r="BU51" s="209">
        <f t="shared" si="65"/>
        <v>94.722959103917077</v>
      </c>
      <c r="BV51" s="209">
        <f t="shared" si="65"/>
        <v>94.722959103917077</v>
      </c>
      <c r="BW51" s="209">
        <f t="shared" si="65"/>
        <v>94.722959103917077</v>
      </c>
      <c r="BX51" s="209">
        <f t="shared" si="65"/>
        <v>94.722959103917077</v>
      </c>
      <c r="BY51" s="209">
        <f t="shared" si="65"/>
        <v>2776.26</v>
      </c>
      <c r="BZ51" s="209">
        <f t="shared" si="65"/>
        <v>2776.26</v>
      </c>
      <c r="CA51" s="209">
        <f t="shared" si="65"/>
        <v>2776.26</v>
      </c>
      <c r="CB51" s="209">
        <f t="shared" si="65"/>
        <v>2776.26</v>
      </c>
      <c r="CC51" s="209">
        <f t="shared" si="65"/>
        <v>2776.26</v>
      </c>
      <c r="CD51" s="209">
        <f t="shared" si="65"/>
        <v>2776.26</v>
      </c>
      <c r="CE51" s="209">
        <f t="shared" si="65"/>
        <v>2776.26</v>
      </c>
      <c r="CF51" s="209">
        <f t="shared" si="65"/>
        <v>2776.26</v>
      </c>
      <c r="CG51" s="209">
        <f t="shared" si="65"/>
        <v>2776.26</v>
      </c>
      <c r="CH51" s="209">
        <f t="shared" si="65"/>
        <v>2776.26</v>
      </c>
      <c r="CI51" s="209">
        <f t="shared" si="65"/>
        <v>2776.26</v>
      </c>
      <c r="CJ51" s="209">
        <f t="shared" si="65"/>
        <v>2776.26</v>
      </c>
      <c r="CK51" s="209">
        <f t="shared" si="65"/>
        <v>2776.26</v>
      </c>
      <c r="CL51" s="209">
        <f t="shared" si="65"/>
        <v>2776.26</v>
      </c>
      <c r="CM51" s="209">
        <f t="shared" si="65"/>
        <v>2776.26</v>
      </c>
      <c r="CN51" s="209">
        <f t="shared" si="65"/>
        <v>2776.26</v>
      </c>
      <c r="CO51" s="209">
        <f t="shared" si="65"/>
        <v>2776.26</v>
      </c>
      <c r="CP51" s="209">
        <f t="shared" si="65"/>
        <v>2776.26</v>
      </c>
      <c r="CQ51" s="209">
        <f t="shared" si="65"/>
        <v>2776.26</v>
      </c>
      <c r="CR51" s="209">
        <f t="shared" si="65"/>
        <v>2776.26</v>
      </c>
      <c r="CS51" s="209">
        <f t="shared" si="65"/>
        <v>2776.26</v>
      </c>
      <c r="CT51" s="209">
        <f t="shared" si="65"/>
        <v>2776.26</v>
      </c>
      <c r="CU51" s="209">
        <f t="shared" si="65"/>
        <v>2776.26</v>
      </c>
      <c r="CV51" s="209">
        <f t="shared" si="65"/>
        <v>2776.26</v>
      </c>
      <c r="CW51" s="209">
        <f t="shared" si="65"/>
        <v>2776.26</v>
      </c>
      <c r="CX51" s="209">
        <f t="shared" si="65"/>
        <v>2776.26</v>
      </c>
      <c r="CY51" s="209">
        <f t="shared" si="65"/>
        <v>2776.26</v>
      </c>
      <c r="CZ51" s="209">
        <f t="shared" si="65"/>
        <v>2776.26</v>
      </c>
      <c r="DA51" s="209">
        <f t="shared" si="65"/>
        <v>2776.26</v>
      </c>
    </row>
    <row r="52" spans="1:105">
      <c r="A52" s="200" t="str">
        <f>Income!A83</f>
        <v>Food transfer - official</v>
      </c>
      <c r="F52" s="209">
        <f t="shared" ref="F52:AK52" si="66">IF(F$22&lt;=$E$24,IF(F$22&lt;=$D$24,IF(F$22&lt;=$C$24,IF(F$22&lt;=$B$24,$B118,($C35-$B35)/($C$24-$B$24)),($D35-$C35)/($D$24-$C$24)),($E35-$D35)/($E$24-$D$24)),$F118)</f>
        <v>0</v>
      </c>
      <c r="G52" s="209">
        <f t="shared" si="66"/>
        <v>0</v>
      </c>
      <c r="H52" s="209">
        <f t="shared" si="66"/>
        <v>0</v>
      </c>
      <c r="I52" s="209">
        <f t="shared" si="66"/>
        <v>0</v>
      </c>
      <c r="J52" s="209">
        <f t="shared" si="66"/>
        <v>0</v>
      </c>
      <c r="K52" s="209">
        <f t="shared" si="66"/>
        <v>0</v>
      </c>
      <c r="L52" s="209">
        <f t="shared" si="66"/>
        <v>0</v>
      </c>
      <c r="M52" s="209">
        <f t="shared" si="66"/>
        <v>0</v>
      </c>
      <c r="N52" s="209">
        <f t="shared" si="66"/>
        <v>0</v>
      </c>
      <c r="O52" s="209">
        <f t="shared" si="66"/>
        <v>0</v>
      </c>
      <c r="P52" s="209">
        <f t="shared" si="66"/>
        <v>0</v>
      </c>
      <c r="Q52" s="209">
        <f t="shared" si="66"/>
        <v>0</v>
      </c>
      <c r="R52" s="209">
        <f t="shared" si="66"/>
        <v>0</v>
      </c>
      <c r="S52" s="209">
        <f t="shared" si="66"/>
        <v>0</v>
      </c>
      <c r="T52" s="209">
        <f t="shared" si="66"/>
        <v>0</v>
      </c>
      <c r="U52" s="209">
        <f t="shared" si="66"/>
        <v>0</v>
      </c>
      <c r="V52" s="209">
        <f t="shared" si="66"/>
        <v>0</v>
      </c>
      <c r="W52" s="209">
        <f t="shared" si="66"/>
        <v>0</v>
      </c>
      <c r="X52" s="209">
        <f t="shared" si="66"/>
        <v>0</v>
      </c>
      <c r="Y52" s="209">
        <f t="shared" si="66"/>
        <v>0</v>
      </c>
      <c r="Z52" s="209">
        <f t="shared" si="66"/>
        <v>0</v>
      </c>
      <c r="AA52" s="209">
        <f t="shared" si="66"/>
        <v>0</v>
      </c>
      <c r="AB52" s="209">
        <f t="shared" si="66"/>
        <v>0</v>
      </c>
      <c r="AC52" s="209">
        <f t="shared" si="66"/>
        <v>0</v>
      </c>
      <c r="AD52" s="209">
        <f t="shared" si="66"/>
        <v>0</v>
      </c>
      <c r="AE52" s="209">
        <f t="shared" si="66"/>
        <v>0</v>
      </c>
      <c r="AF52" s="209">
        <f t="shared" si="66"/>
        <v>0</v>
      </c>
      <c r="AG52" s="209">
        <f t="shared" si="66"/>
        <v>0</v>
      </c>
      <c r="AH52" s="209">
        <f t="shared" si="66"/>
        <v>0</v>
      </c>
      <c r="AI52" s="209">
        <f t="shared" si="66"/>
        <v>0</v>
      </c>
      <c r="AJ52" s="209">
        <f t="shared" si="66"/>
        <v>0</v>
      </c>
      <c r="AK52" s="209">
        <f t="shared" si="66"/>
        <v>-1.1368683772161604E-14</v>
      </c>
      <c r="AL52" s="209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9">
        <f t="shared" si="67"/>
        <v>-1.1368683772161604E-14</v>
      </c>
      <c r="AN52" s="209">
        <f t="shared" si="67"/>
        <v>-1.1368683772161604E-14</v>
      </c>
      <c r="AO52" s="209">
        <f t="shared" si="67"/>
        <v>-1.1368683772161604E-14</v>
      </c>
      <c r="AP52" s="209">
        <f t="shared" si="67"/>
        <v>-1.1368683772161604E-14</v>
      </c>
      <c r="AQ52" s="209">
        <f t="shared" si="67"/>
        <v>-1.1368683772161604E-14</v>
      </c>
      <c r="AR52" s="209">
        <f t="shared" si="67"/>
        <v>-1.1368683772161604E-14</v>
      </c>
      <c r="AS52" s="209">
        <f t="shared" si="67"/>
        <v>-1.1368683772161604E-14</v>
      </c>
      <c r="AT52" s="209">
        <f t="shared" si="67"/>
        <v>-1.1368683772161604E-14</v>
      </c>
      <c r="AU52" s="209">
        <f t="shared" si="67"/>
        <v>-1.1368683772161604E-14</v>
      </c>
      <c r="AV52" s="209">
        <f t="shared" si="67"/>
        <v>-1.1368683772161604E-14</v>
      </c>
      <c r="AW52" s="209">
        <f t="shared" si="67"/>
        <v>-1.1368683772161604E-14</v>
      </c>
      <c r="AX52" s="209">
        <f t="shared" si="67"/>
        <v>-1.1368683772161604E-14</v>
      </c>
      <c r="AY52" s="209">
        <f t="shared" si="67"/>
        <v>-1.1368683772161604E-14</v>
      </c>
      <c r="AZ52" s="209">
        <f t="shared" si="67"/>
        <v>-1.1368683772161604E-14</v>
      </c>
      <c r="BA52" s="209">
        <f t="shared" si="67"/>
        <v>-1.1368683772161604E-14</v>
      </c>
      <c r="BB52" s="209">
        <f t="shared" si="67"/>
        <v>-1.1368683772161604E-14</v>
      </c>
      <c r="BC52" s="209">
        <f t="shared" si="67"/>
        <v>-1.1368683772161604E-14</v>
      </c>
      <c r="BD52" s="209">
        <f t="shared" si="67"/>
        <v>-1.1368683772161604E-14</v>
      </c>
      <c r="BE52" s="209">
        <f t="shared" si="67"/>
        <v>1.1368683772161604E-14</v>
      </c>
      <c r="BF52" s="209">
        <f t="shared" si="67"/>
        <v>1.1368683772161604E-14</v>
      </c>
      <c r="BG52" s="209">
        <f t="shared" si="67"/>
        <v>1.1368683772161604E-14</v>
      </c>
      <c r="BH52" s="209">
        <f t="shared" si="67"/>
        <v>1.1368683772161604E-14</v>
      </c>
      <c r="BI52" s="209">
        <f t="shared" si="67"/>
        <v>1.1368683772161604E-14</v>
      </c>
      <c r="BJ52" s="209">
        <f t="shared" si="67"/>
        <v>1.1368683772161604E-14</v>
      </c>
      <c r="BK52" s="209">
        <f t="shared" si="67"/>
        <v>1.1368683772161604E-14</v>
      </c>
      <c r="BL52" s="209">
        <f t="shared" si="67"/>
        <v>1.1368683772161604E-14</v>
      </c>
      <c r="BM52" s="209">
        <f t="shared" si="67"/>
        <v>1.1368683772161604E-14</v>
      </c>
      <c r="BN52" s="209">
        <f t="shared" si="67"/>
        <v>1.1368683772161604E-14</v>
      </c>
      <c r="BO52" s="209">
        <f t="shared" si="67"/>
        <v>1.1368683772161604E-14</v>
      </c>
      <c r="BP52" s="209">
        <f t="shared" si="67"/>
        <v>1.1368683772161604E-14</v>
      </c>
      <c r="BQ52" s="209">
        <f t="shared" si="67"/>
        <v>1.1368683772161604E-14</v>
      </c>
      <c r="BR52" s="209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9">
        <f t="shared" si="68"/>
        <v>1.1368683772161604E-14</v>
      </c>
      <c r="BT52" s="209">
        <f t="shared" si="68"/>
        <v>1.1368683772161604E-14</v>
      </c>
      <c r="BU52" s="209">
        <f t="shared" si="68"/>
        <v>1.1368683772161604E-14</v>
      </c>
      <c r="BV52" s="209">
        <f t="shared" si="68"/>
        <v>1.1368683772161604E-14</v>
      </c>
      <c r="BW52" s="209">
        <f t="shared" si="68"/>
        <v>1.1368683772161604E-14</v>
      </c>
      <c r="BX52" s="209">
        <f t="shared" si="68"/>
        <v>1.1368683772161604E-14</v>
      </c>
      <c r="BY52" s="209">
        <f t="shared" si="68"/>
        <v>-31.528000000000034</v>
      </c>
      <c r="BZ52" s="209">
        <f t="shared" si="68"/>
        <v>-31.528000000000034</v>
      </c>
      <c r="CA52" s="209">
        <f t="shared" si="68"/>
        <v>-31.528000000000034</v>
      </c>
      <c r="CB52" s="209">
        <f t="shared" si="68"/>
        <v>-31.528000000000034</v>
      </c>
      <c r="CC52" s="209">
        <f t="shared" si="68"/>
        <v>-31.528000000000034</v>
      </c>
      <c r="CD52" s="209">
        <f t="shared" si="68"/>
        <v>-31.528000000000034</v>
      </c>
      <c r="CE52" s="209">
        <f t="shared" si="68"/>
        <v>-31.528000000000034</v>
      </c>
      <c r="CF52" s="209">
        <f t="shared" si="68"/>
        <v>-31.528000000000034</v>
      </c>
      <c r="CG52" s="209">
        <f t="shared" si="68"/>
        <v>-31.528000000000034</v>
      </c>
      <c r="CH52" s="209">
        <f t="shared" si="68"/>
        <v>-31.528000000000034</v>
      </c>
      <c r="CI52" s="209">
        <f t="shared" si="68"/>
        <v>-31.528000000000034</v>
      </c>
      <c r="CJ52" s="209">
        <f t="shared" si="68"/>
        <v>-31.528000000000034</v>
      </c>
      <c r="CK52" s="209">
        <f t="shared" si="68"/>
        <v>-31.528000000000034</v>
      </c>
      <c r="CL52" s="209">
        <f t="shared" si="68"/>
        <v>-31.528000000000034</v>
      </c>
      <c r="CM52" s="209">
        <f t="shared" si="68"/>
        <v>-31.528000000000034</v>
      </c>
      <c r="CN52" s="209">
        <f t="shared" si="68"/>
        <v>-31.528000000000034</v>
      </c>
      <c r="CO52" s="209">
        <f t="shared" si="68"/>
        <v>-31.528000000000034</v>
      </c>
      <c r="CP52" s="209">
        <f t="shared" si="68"/>
        <v>-31.528000000000034</v>
      </c>
      <c r="CQ52" s="209">
        <f t="shared" si="68"/>
        <v>-31.528000000000034</v>
      </c>
      <c r="CR52" s="209">
        <f t="shared" si="68"/>
        <v>-31.528000000000034</v>
      </c>
      <c r="CS52" s="209">
        <f t="shared" si="68"/>
        <v>-31.528000000000034</v>
      </c>
      <c r="CT52" s="209">
        <f t="shared" si="68"/>
        <v>-31.528000000000034</v>
      </c>
      <c r="CU52" s="209">
        <f t="shared" si="68"/>
        <v>-31.528000000000034</v>
      </c>
      <c r="CV52" s="209">
        <f t="shared" si="68"/>
        <v>-31.528000000000034</v>
      </c>
      <c r="CW52" s="209">
        <f t="shared" si="68"/>
        <v>-31.528000000000034</v>
      </c>
      <c r="CX52" s="209">
        <f t="shared" si="68"/>
        <v>-31.528000000000034</v>
      </c>
      <c r="CY52" s="209">
        <f t="shared" si="68"/>
        <v>-31.528000000000034</v>
      </c>
      <c r="CZ52" s="209">
        <f t="shared" si="68"/>
        <v>-31.528000000000034</v>
      </c>
      <c r="DA52" s="209">
        <f t="shared" si="68"/>
        <v>-31.528000000000034</v>
      </c>
    </row>
    <row r="53" spans="1:105">
      <c r="A53" s="200" t="str">
        <f>Income!A85</f>
        <v>Cash transfer - official</v>
      </c>
      <c r="F53" s="209">
        <f t="shared" ref="F53:AK53" si="69">IF(F$22&lt;=$E$24,IF(F$22&lt;=$D$24,IF(F$22&lt;=$C$24,IF(F$22&lt;=$B$24,$B119,($C36-$B36)/($C$24-$B$24)),($D36-$C36)/($D$24-$C$24)),($E36-$D36)/($E$24-$D$24)),$F119)</f>
        <v>0</v>
      </c>
      <c r="G53" s="209">
        <f t="shared" si="69"/>
        <v>0</v>
      </c>
      <c r="H53" s="209">
        <f t="shared" si="69"/>
        <v>0</v>
      </c>
      <c r="I53" s="209">
        <f t="shared" si="69"/>
        <v>0</v>
      </c>
      <c r="J53" s="209">
        <f t="shared" si="69"/>
        <v>0</v>
      </c>
      <c r="K53" s="209">
        <f t="shared" si="69"/>
        <v>0</v>
      </c>
      <c r="L53" s="209">
        <f t="shared" si="69"/>
        <v>0</v>
      </c>
      <c r="M53" s="209">
        <f t="shared" si="69"/>
        <v>0</v>
      </c>
      <c r="N53" s="209">
        <f t="shared" si="69"/>
        <v>0</v>
      </c>
      <c r="O53" s="209">
        <f t="shared" si="69"/>
        <v>0</v>
      </c>
      <c r="P53" s="209">
        <f t="shared" si="69"/>
        <v>0</v>
      </c>
      <c r="Q53" s="209">
        <f t="shared" si="69"/>
        <v>0</v>
      </c>
      <c r="R53" s="209">
        <f t="shared" si="69"/>
        <v>0</v>
      </c>
      <c r="S53" s="209">
        <f t="shared" si="69"/>
        <v>0</v>
      </c>
      <c r="T53" s="209">
        <f t="shared" si="69"/>
        <v>0</v>
      </c>
      <c r="U53" s="209">
        <f t="shared" si="69"/>
        <v>0</v>
      </c>
      <c r="V53" s="209">
        <f t="shared" si="69"/>
        <v>0</v>
      </c>
      <c r="W53" s="209">
        <f t="shared" si="69"/>
        <v>0</v>
      </c>
      <c r="X53" s="209">
        <f t="shared" si="69"/>
        <v>0</v>
      </c>
      <c r="Y53" s="209">
        <f t="shared" si="69"/>
        <v>0</v>
      </c>
      <c r="Z53" s="209">
        <f t="shared" si="69"/>
        <v>0</v>
      </c>
      <c r="AA53" s="209">
        <f t="shared" si="69"/>
        <v>0</v>
      </c>
      <c r="AB53" s="209">
        <f t="shared" si="69"/>
        <v>0</v>
      </c>
      <c r="AC53" s="209">
        <f t="shared" si="69"/>
        <v>0</v>
      </c>
      <c r="AD53" s="209">
        <f t="shared" si="69"/>
        <v>0</v>
      </c>
      <c r="AE53" s="209">
        <f t="shared" si="69"/>
        <v>0</v>
      </c>
      <c r="AF53" s="209">
        <f t="shared" si="69"/>
        <v>0</v>
      </c>
      <c r="AG53" s="209">
        <f t="shared" si="69"/>
        <v>0</v>
      </c>
      <c r="AH53" s="209">
        <f t="shared" si="69"/>
        <v>0</v>
      </c>
      <c r="AI53" s="209">
        <f t="shared" si="69"/>
        <v>0</v>
      </c>
      <c r="AJ53" s="209">
        <f t="shared" si="69"/>
        <v>0</v>
      </c>
      <c r="AK53" s="209">
        <f t="shared" si="69"/>
        <v>-541.27405202238333</v>
      </c>
      <c r="AL53" s="209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9">
        <f t="shared" si="70"/>
        <v>-541.27405202238333</v>
      </c>
      <c r="AN53" s="209">
        <f t="shared" si="70"/>
        <v>-541.27405202238333</v>
      </c>
      <c r="AO53" s="209">
        <f t="shared" si="70"/>
        <v>-541.27405202238333</v>
      </c>
      <c r="AP53" s="209">
        <f t="shared" si="70"/>
        <v>-541.27405202238333</v>
      </c>
      <c r="AQ53" s="209">
        <f t="shared" si="70"/>
        <v>-541.27405202238333</v>
      </c>
      <c r="AR53" s="209">
        <f t="shared" si="70"/>
        <v>-541.27405202238333</v>
      </c>
      <c r="AS53" s="209">
        <f t="shared" si="70"/>
        <v>-541.27405202238333</v>
      </c>
      <c r="AT53" s="209">
        <f t="shared" si="70"/>
        <v>-541.27405202238333</v>
      </c>
      <c r="AU53" s="209">
        <f t="shared" si="70"/>
        <v>-541.27405202238333</v>
      </c>
      <c r="AV53" s="209">
        <f t="shared" si="70"/>
        <v>-541.27405202238333</v>
      </c>
      <c r="AW53" s="209">
        <f t="shared" si="70"/>
        <v>-541.27405202238333</v>
      </c>
      <c r="AX53" s="209">
        <f t="shared" si="70"/>
        <v>-541.27405202238333</v>
      </c>
      <c r="AY53" s="209">
        <f t="shared" si="70"/>
        <v>-541.27405202238333</v>
      </c>
      <c r="AZ53" s="209">
        <f t="shared" si="70"/>
        <v>-541.27405202238333</v>
      </c>
      <c r="BA53" s="209">
        <f t="shared" si="70"/>
        <v>-541.27405202238333</v>
      </c>
      <c r="BB53" s="209">
        <f t="shared" si="70"/>
        <v>-541.27405202238333</v>
      </c>
      <c r="BC53" s="209">
        <f t="shared" si="70"/>
        <v>-541.27405202238333</v>
      </c>
      <c r="BD53" s="209">
        <f t="shared" si="70"/>
        <v>-541.27405202238333</v>
      </c>
      <c r="BE53" s="209">
        <f t="shared" si="70"/>
        <v>-229.13934868947558</v>
      </c>
      <c r="BF53" s="209">
        <f t="shared" si="70"/>
        <v>-229.13934868947558</v>
      </c>
      <c r="BG53" s="209">
        <f t="shared" si="70"/>
        <v>-229.13934868947558</v>
      </c>
      <c r="BH53" s="209">
        <f t="shared" si="70"/>
        <v>-229.13934868947558</v>
      </c>
      <c r="BI53" s="209">
        <f t="shared" si="70"/>
        <v>-229.13934868947558</v>
      </c>
      <c r="BJ53" s="209">
        <f t="shared" si="70"/>
        <v>-229.13934868947558</v>
      </c>
      <c r="BK53" s="209">
        <f t="shared" si="70"/>
        <v>-229.13934868947558</v>
      </c>
      <c r="BL53" s="209">
        <f t="shared" si="70"/>
        <v>-229.13934868947558</v>
      </c>
      <c r="BM53" s="209">
        <f t="shared" si="70"/>
        <v>-229.13934868947558</v>
      </c>
      <c r="BN53" s="209">
        <f t="shared" si="70"/>
        <v>-229.13934868947558</v>
      </c>
      <c r="BO53" s="209">
        <f t="shared" si="70"/>
        <v>-229.13934868947558</v>
      </c>
      <c r="BP53" s="209">
        <f t="shared" si="70"/>
        <v>-229.13934868947558</v>
      </c>
      <c r="BQ53" s="209">
        <f t="shared" si="70"/>
        <v>-229.13934868947558</v>
      </c>
      <c r="BR53" s="209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9">
        <f t="shared" si="71"/>
        <v>-229.13934868947558</v>
      </c>
      <c r="BT53" s="209">
        <f t="shared" si="71"/>
        <v>-229.13934868947558</v>
      </c>
      <c r="BU53" s="209">
        <f t="shared" si="71"/>
        <v>-229.13934868947558</v>
      </c>
      <c r="BV53" s="209">
        <f t="shared" si="71"/>
        <v>-229.13934868947558</v>
      </c>
      <c r="BW53" s="209">
        <f t="shared" si="71"/>
        <v>-229.13934868947558</v>
      </c>
      <c r="BX53" s="209">
        <f t="shared" si="71"/>
        <v>-229.13934868947558</v>
      </c>
      <c r="BY53" s="209">
        <f t="shared" si="71"/>
        <v>-325.87000000000023</v>
      </c>
      <c r="BZ53" s="209">
        <f t="shared" si="71"/>
        <v>-325.87000000000023</v>
      </c>
      <c r="CA53" s="209">
        <f t="shared" si="71"/>
        <v>-325.87000000000023</v>
      </c>
      <c r="CB53" s="209">
        <f t="shared" si="71"/>
        <v>-325.87000000000023</v>
      </c>
      <c r="CC53" s="209">
        <f t="shared" si="71"/>
        <v>-325.87000000000023</v>
      </c>
      <c r="CD53" s="209">
        <f t="shared" si="71"/>
        <v>-325.87000000000023</v>
      </c>
      <c r="CE53" s="209">
        <f t="shared" si="71"/>
        <v>-325.87000000000023</v>
      </c>
      <c r="CF53" s="209">
        <f t="shared" si="71"/>
        <v>-325.87000000000023</v>
      </c>
      <c r="CG53" s="209">
        <f t="shared" si="71"/>
        <v>-325.87000000000023</v>
      </c>
      <c r="CH53" s="209">
        <f t="shared" si="71"/>
        <v>-325.87000000000023</v>
      </c>
      <c r="CI53" s="209">
        <f t="shared" si="71"/>
        <v>-325.87000000000023</v>
      </c>
      <c r="CJ53" s="209">
        <f t="shared" si="71"/>
        <v>-325.87000000000023</v>
      </c>
      <c r="CK53" s="209">
        <f t="shared" si="71"/>
        <v>-325.87000000000023</v>
      </c>
      <c r="CL53" s="209">
        <f t="shared" si="71"/>
        <v>-325.87000000000023</v>
      </c>
      <c r="CM53" s="209">
        <f t="shared" si="71"/>
        <v>-325.87000000000023</v>
      </c>
      <c r="CN53" s="209">
        <f t="shared" si="71"/>
        <v>-325.87000000000023</v>
      </c>
      <c r="CO53" s="209">
        <f t="shared" si="71"/>
        <v>-325.87000000000023</v>
      </c>
      <c r="CP53" s="209">
        <f t="shared" si="71"/>
        <v>-325.87000000000023</v>
      </c>
      <c r="CQ53" s="209">
        <f t="shared" si="71"/>
        <v>-325.87000000000023</v>
      </c>
      <c r="CR53" s="209">
        <f t="shared" si="71"/>
        <v>-325.87000000000023</v>
      </c>
      <c r="CS53" s="209">
        <f t="shared" si="71"/>
        <v>-325.87000000000023</v>
      </c>
      <c r="CT53" s="209">
        <f t="shared" si="71"/>
        <v>-325.87000000000023</v>
      </c>
      <c r="CU53" s="209">
        <f t="shared" si="71"/>
        <v>-325.87000000000023</v>
      </c>
      <c r="CV53" s="209">
        <f t="shared" si="71"/>
        <v>-325.87000000000023</v>
      </c>
      <c r="CW53" s="209">
        <f t="shared" si="71"/>
        <v>-325.87000000000023</v>
      </c>
      <c r="CX53" s="209">
        <f t="shared" si="71"/>
        <v>-325.87000000000023</v>
      </c>
      <c r="CY53" s="209">
        <f t="shared" si="71"/>
        <v>-325.87000000000023</v>
      </c>
      <c r="CZ53" s="209">
        <f t="shared" si="71"/>
        <v>-325.87000000000023</v>
      </c>
      <c r="DA53" s="209">
        <f t="shared" si="71"/>
        <v>-325.87000000000023</v>
      </c>
    </row>
    <row r="54" spans="1:105">
      <c r="A54" s="200" t="str">
        <f>Income!A86</f>
        <v>Cash transfer - gifts</v>
      </c>
      <c r="F54" s="209">
        <f t="shared" ref="F54:AK54" si="72">IF(F$22&lt;=$E$24,IF(F$22&lt;=$D$24,IF(F$22&lt;=$C$24,IF(F$22&lt;=$B$24,$B120,($C37-$B37)/($C$24-$B$24)),($D37-$C37)/($D$24-$C$24)),($E37-$D37)/($E$24-$D$24)),$F120)</f>
        <v>0</v>
      </c>
      <c r="G54" s="209">
        <f t="shared" si="72"/>
        <v>0</v>
      </c>
      <c r="H54" s="209">
        <f t="shared" si="72"/>
        <v>0</v>
      </c>
      <c r="I54" s="209">
        <f t="shared" si="72"/>
        <v>0</v>
      </c>
      <c r="J54" s="209">
        <f t="shared" si="72"/>
        <v>0</v>
      </c>
      <c r="K54" s="209">
        <f t="shared" si="72"/>
        <v>0</v>
      </c>
      <c r="L54" s="209">
        <f t="shared" si="72"/>
        <v>0</v>
      </c>
      <c r="M54" s="209">
        <f t="shared" si="72"/>
        <v>0</v>
      </c>
      <c r="N54" s="209">
        <f t="shared" si="72"/>
        <v>0</v>
      </c>
      <c r="O54" s="209">
        <f t="shared" si="72"/>
        <v>0</v>
      </c>
      <c r="P54" s="209">
        <f t="shared" si="72"/>
        <v>0</v>
      </c>
      <c r="Q54" s="209">
        <f t="shared" si="72"/>
        <v>-60.442269142499505</v>
      </c>
      <c r="R54" s="209">
        <f t="shared" si="72"/>
        <v>-60.442269142499505</v>
      </c>
      <c r="S54" s="209">
        <f t="shared" si="72"/>
        <v>-60.442269142499505</v>
      </c>
      <c r="T54" s="209">
        <f t="shared" si="72"/>
        <v>-60.442269142499505</v>
      </c>
      <c r="U54" s="209">
        <f t="shared" si="72"/>
        <v>-60.442269142499505</v>
      </c>
      <c r="V54" s="209">
        <f t="shared" si="72"/>
        <v>-60.442269142499505</v>
      </c>
      <c r="W54" s="209">
        <f t="shared" si="72"/>
        <v>-60.442269142499505</v>
      </c>
      <c r="X54" s="209">
        <f t="shared" si="72"/>
        <v>-60.442269142499505</v>
      </c>
      <c r="Y54" s="209">
        <f t="shared" si="72"/>
        <v>-60.442269142499505</v>
      </c>
      <c r="Z54" s="209">
        <f t="shared" si="72"/>
        <v>-60.442269142499505</v>
      </c>
      <c r="AA54" s="209">
        <f t="shared" si="72"/>
        <v>-60.442269142499505</v>
      </c>
      <c r="AB54" s="209">
        <f t="shared" si="72"/>
        <v>-60.442269142499505</v>
      </c>
      <c r="AC54" s="209">
        <f t="shared" si="72"/>
        <v>-60.442269142499505</v>
      </c>
      <c r="AD54" s="209">
        <f t="shared" si="72"/>
        <v>-60.442269142499505</v>
      </c>
      <c r="AE54" s="209">
        <f t="shared" si="72"/>
        <v>-60.442269142499505</v>
      </c>
      <c r="AF54" s="209">
        <f t="shared" si="72"/>
        <v>-60.442269142499505</v>
      </c>
      <c r="AG54" s="209">
        <f t="shared" si="72"/>
        <v>-60.442269142499505</v>
      </c>
      <c r="AH54" s="209">
        <f t="shared" si="72"/>
        <v>-60.442269142499505</v>
      </c>
      <c r="AI54" s="209">
        <f t="shared" si="72"/>
        <v>-60.442269142499505</v>
      </c>
      <c r="AJ54" s="209">
        <f t="shared" si="72"/>
        <v>-60.442269142499505</v>
      </c>
      <c r="AK54" s="209">
        <f t="shared" si="72"/>
        <v>45.106171001865256</v>
      </c>
      <c r="AL54" s="209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9">
        <f t="shared" si="73"/>
        <v>45.106171001865256</v>
      </c>
      <c r="AN54" s="209">
        <f t="shared" si="73"/>
        <v>45.106171001865256</v>
      </c>
      <c r="AO54" s="209">
        <f t="shared" si="73"/>
        <v>45.106171001865256</v>
      </c>
      <c r="AP54" s="209">
        <f t="shared" si="73"/>
        <v>45.106171001865256</v>
      </c>
      <c r="AQ54" s="209">
        <f t="shared" si="73"/>
        <v>45.106171001865256</v>
      </c>
      <c r="AR54" s="209">
        <f t="shared" si="73"/>
        <v>45.106171001865256</v>
      </c>
      <c r="AS54" s="209">
        <f t="shared" si="73"/>
        <v>45.106171001865256</v>
      </c>
      <c r="AT54" s="209">
        <f t="shared" si="73"/>
        <v>45.106171001865256</v>
      </c>
      <c r="AU54" s="209">
        <f t="shared" si="73"/>
        <v>45.106171001865256</v>
      </c>
      <c r="AV54" s="209">
        <f t="shared" si="73"/>
        <v>45.106171001865256</v>
      </c>
      <c r="AW54" s="209">
        <f t="shared" si="73"/>
        <v>45.106171001865256</v>
      </c>
      <c r="AX54" s="209">
        <f t="shared" si="73"/>
        <v>45.106171001865256</v>
      </c>
      <c r="AY54" s="209">
        <f t="shared" si="73"/>
        <v>45.106171001865256</v>
      </c>
      <c r="AZ54" s="209">
        <f t="shared" si="73"/>
        <v>45.106171001865256</v>
      </c>
      <c r="BA54" s="209">
        <f t="shared" si="73"/>
        <v>45.106171001865256</v>
      </c>
      <c r="BB54" s="209">
        <f t="shared" si="73"/>
        <v>45.106171001865256</v>
      </c>
      <c r="BC54" s="209">
        <f t="shared" si="73"/>
        <v>45.106171001865256</v>
      </c>
      <c r="BD54" s="209">
        <f t="shared" si="73"/>
        <v>45.106171001865256</v>
      </c>
      <c r="BE54" s="209">
        <f t="shared" si="73"/>
        <v>49.616788102051828</v>
      </c>
      <c r="BF54" s="209">
        <f t="shared" si="73"/>
        <v>49.616788102051828</v>
      </c>
      <c r="BG54" s="209">
        <f t="shared" si="73"/>
        <v>49.616788102051828</v>
      </c>
      <c r="BH54" s="209">
        <f t="shared" si="73"/>
        <v>49.616788102051828</v>
      </c>
      <c r="BI54" s="209">
        <f t="shared" si="73"/>
        <v>49.616788102051828</v>
      </c>
      <c r="BJ54" s="209">
        <f t="shared" si="73"/>
        <v>49.616788102051828</v>
      </c>
      <c r="BK54" s="209">
        <f t="shared" si="73"/>
        <v>49.616788102051828</v>
      </c>
      <c r="BL54" s="209">
        <f t="shared" si="73"/>
        <v>49.616788102051828</v>
      </c>
      <c r="BM54" s="209">
        <f t="shared" si="73"/>
        <v>49.616788102051828</v>
      </c>
      <c r="BN54" s="209">
        <f t="shared" si="73"/>
        <v>49.616788102051828</v>
      </c>
      <c r="BO54" s="209">
        <f t="shared" si="73"/>
        <v>49.616788102051828</v>
      </c>
      <c r="BP54" s="209">
        <f t="shared" si="73"/>
        <v>49.616788102051828</v>
      </c>
      <c r="BQ54" s="209">
        <f t="shared" si="73"/>
        <v>49.616788102051828</v>
      </c>
      <c r="BR54" s="209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9">
        <f t="shared" si="74"/>
        <v>49.616788102051828</v>
      </c>
      <c r="BT54" s="209">
        <f t="shared" si="74"/>
        <v>49.616788102051828</v>
      </c>
      <c r="BU54" s="209">
        <f t="shared" si="74"/>
        <v>49.616788102051828</v>
      </c>
      <c r="BV54" s="209">
        <f t="shared" si="74"/>
        <v>49.616788102051828</v>
      </c>
      <c r="BW54" s="209">
        <f t="shared" si="74"/>
        <v>49.616788102051828</v>
      </c>
      <c r="BX54" s="209">
        <f t="shared" si="74"/>
        <v>49.616788102051828</v>
      </c>
      <c r="BY54" s="209">
        <f t="shared" si="74"/>
        <v>80.20999999999998</v>
      </c>
      <c r="BZ54" s="209">
        <f t="shared" si="74"/>
        <v>80.20999999999998</v>
      </c>
      <c r="CA54" s="209">
        <f t="shared" si="74"/>
        <v>80.20999999999998</v>
      </c>
      <c r="CB54" s="209">
        <f t="shared" si="74"/>
        <v>80.20999999999998</v>
      </c>
      <c r="CC54" s="209">
        <f t="shared" si="74"/>
        <v>80.20999999999998</v>
      </c>
      <c r="CD54" s="209">
        <f t="shared" si="74"/>
        <v>80.20999999999998</v>
      </c>
      <c r="CE54" s="209">
        <f t="shared" si="74"/>
        <v>80.20999999999998</v>
      </c>
      <c r="CF54" s="209">
        <f t="shared" si="74"/>
        <v>80.20999999999998</v>
      </c>
      <c r="CG54" s="209">
        <f t="shared" si="74"/>
        <v>80.20999999999998</v>
      </c>
      <c r="CH54" s="209">
        <f t="shared" si="74"/>
        <v>80.20999999999998</v>
      </c>
      <c r="CI54" s="209">
        <f t="shared" si="74"/>
        <v>80.20999999999998</v>
      </c>
      <c r="CJ54" s="209">
        <f t="shared" si="74"/>
        <v>80.20999999999998</v>
      </c>
      <c r="CK54" s="209">
        <f t="shared" si="74"/>
        <v>80.20999999999998</v>
      </c>
      <c r="CL54" s="209">
        <f t="shared" si="74"/>
        <v>80.20999999999998</v>
      </c>
      <c r="CM54" s="209">
        <f t="shared" si="74"/>
        <v>80.20999999999998</v>
      </c>
      <c r="CN54" s="209">
        <f t="shared" si="74"/>
        <v>80.20999999999998</v>
      </c>
      <c r="CO54" s="209">
        <f t="shared" si="74"/>
        <v>80.20999999999998</v>
      </c>
      <c r="CP54" s="209">
        <f t="shared" si="74"/>
        <v>80.20999999999998</v>
      </c>
      <c r="CQ54" s="209">
        <f t="shared" si="74"/>
        <v>80.20999999999998</v>
      </c>
      <c r="CR54" s="209">
        <f t="shared" si="74"/>
        <v>80.20999999999998</v>
      </c>
      <c r="CS54" s="209">
        <f t="shared" si="74"/>
        <v>80.20999999999998</v>
      </c>
      <c r="CT54" s="209">
        <f t="shared" si="74"/>
        <v>80.20999999999998</v>
      </c>
      <c r="CU54" s="209">
        <f t="shared" si="74"/>
        <v>80.20999999999998</v>
      </c>
      <c r="CV54" s="209">
        <f t="shared" si="74"/>
        <v>80.20999999999998</v>
      </c>
      <c r="CW54" s="209">
        <f t="shared" si="74"/>
        <v>80.20999999999998</v>
      </c>
      <c r="CX54" s="209">
        <f t="shared" si="74"/>
        <v>80.20999999999998</v>
      </c>
      <c r="CY54" s="209">
        <f t="shared" si="74"/>
        <v>80.20999999999998</v>
      </c>
      <c r="CZ54" s="209">
        <f t="shared" si="74"/>
        <v>80.20999999999998</v>
      </c>
      <c r="DA54" s="209">
        <f t="shared" si="74"/>
        <v>80.20999999999998</v>
      </c>
    </row>
    <row r="55" spans="1:105">
      <c r="A55" s="200" t="str">
        <f>Income!A88</f>
        <v>TOTAL</v>
      </c>
    </row>
    <row r="56" spans="1:105">
      <c r="A56" s="200" t="str">
        <f>Income!A89</f>
        <v>Food Poverty line</v>
      </c>
    </row>
    <row r="57" spans="1:105">
      <c r="A57" s="200" t="str">
        <f>Income!A90</f>
        <v>Lower Bound Poverty line</v>
      </c>
    </row>
    <row r="59" spans="1:105" s="203" customFormat="1">
      <c r="A59" s="203" t="str">
        <f>Income!A72</f>
        <v>Own crops Consumed</v>
      </c>
      <c r="F59" s="203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3">
        <f t="shared" si="75"/>
        <v>0</v>
      </c>
      <c r="H59" s="203">
        <f t="shared" si="75"/>
        <v>0</v>
      </c>
      <c r="I59" s="203">
        <f t="shared" si="75"/>
        <v>0</v>
      </c>
      <c r="J59" s="203">
        <f t="shared" si="75"/>
        <v>0</v>
      </c>
      <c r="K59" s="203">
        <f t="shared" si="75"/>
        <v>0</v>
      </c>
      <c r="L59" s="203">
        <f t="shared" si="75"/>
        <v>0</v>
      </c>
      <c r="M59" s="203">
        <f t="shared" si="75"/>
        <v>0</v>
      </c>
      <c r="N59" s="203">
        <f t="shared" si="75"/>
        <v>0</v>
      </c>
      <c r="O59" s="203">
        <f t="shared" si="75"/>
        <v>0</v>
      </c>
      <c r="P59" s="203">
        <f t="shared" si="75"/>
        <v>0</v>
      </c>
      <c r="Q59" s="203">
        <f t="shared" si="75"/>
        <v>0</v>
      </c>
      <c r="R59" s="203">
        <f t="shared" si="75"/>
        <v>0</v>
      </c>
      <c r="S59" s="203">
        <f t="shared" si="75"/>
        <v>0</v>
      </c>
      <c r="T59" s="203">
        <f t="shared" si="75"/>
        <v>0</v>
      </c>
      <c r="U59" s="203">
        <f t="shared" si="75"/>
        <v>0</v>
      </c>
      <c r="V59" s="203">
        <f t="shared" si="75"/>
        <v>0</v>
      </c>
      <c r="W59" s="203">
        <f t="shared" si="75"/>
        <v>0</v>
      </c>
      <c r="X59" s="203">
        <f t="shared" si="75"/>
        <v>0</v>
      </c>
      <c r="Y59" s="203">
        <f t="shared" si="75"/>
        <v>0</v>
      </c>
      <c r="Z59" s="203">
        <f t="shared" si="75"/>
        <v>0</v>
      </c>
      <c r="AA59" s="203">
        <f t="shared" si="75"/>
        <v>0</v>
      </c>
      <c r="AB59" s="203">
        <f t="shared" si="75"/>
        <v>0</v>
      </c>
      <c r="AC59" s="203">
        <f t="shared" si="75"/>
        <v>0</v>
      </c>
      <c r="AD59" s="203">
        <f t="shared" si="75"/>
        <v>0</v>
      </c>
      <c r="AE59" s="203">
        <f t="shared" si="75"/>
        <v>0</v>
      </c>
      <c r="AF59" s="203">
        <f t="shared" si="75"/>
        <v>0</v>
      </c>
      <c r="AG59" s="203">
        <f t="shared" si="75"/>
        <v>0</v>
      </c>
      <c r="AH59" s="203">
        <f t="shared" si="75"/>
        <v>0</v>
      </c>
      <c r="AI59" s="203">
        <f t="shared" si="75"/>
        <v>0</v>
      </c>
      <c r="AJ59" s="203">
        <f t="shared" si="75"/>
        <v>0</v>
      </c>
      <c r="AK59" s="203">
        <f t="shared" si="75"/>
        <v>0</v>
      </c>
      <c r="AL59" s="203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3">
        <f t="shared" si="76"/>
        <v>0</v>
      </c>
      <c r="AN59" s="203">
        <f t="shared" si="76"/>
        <v>0</v>
      </c>
      <c r="AO59" s="203">
        <f t="shared" si="76"/>
        <v>0</v>
      </c>
      <c r="AP59" s="203">
        <f t="shared" si="76"/>
        <v>0</v>
      </c>
      <c r="AQ59" s="203">
        <f t="shared" si="76"/>
        <v>0</v>
      </c>
      <c r="AR59" s="203">
        <f t="shared" si="76"/>
        <v>0</v>
      </c>
      <c r="AS59" s="203">
        <f t="shared" si="76"/>
        <v>0</v>
      </c>
      <c r="AT59" s="203">
        <f t="shared" si="76"/>
        <v>0</v>
      </c>
      <c r="AU59" s="203">
        <f t="shared" si="76"/>
        <v>0</v>
      </c>
      <c r="AV59" s="203">
        <f t="shared" si="76"/>
        <v>0</v>
      </c>
      <c r="AW59" s="203">
        <f t="shared" si="76"/>
        <v>0</v>
      </c>
      <c r="AX59" s="203">
        <f t="shared" si="76"/>
        <v>0</v>
      </c>
      <c r="AY59" s="203">
        <f t="shared" si="76"/>
        <v>0</v>
      </c>
      <c r="AZ59" s="203">
        <f t="shared" si="76"/>
        <v>0</v>
      </c>
      <c r="BA59" s="203">
        <f t="shared" si="76"/>
        <v>0</v>
      </c>
      <c r="BB59" s="203">
        <f t="shared" si="76"/>
        <v>0</v>
      </c>
      <c r="BC59" s="203">
        <f t="shared" si="76"/>
        <v>0</v>
      </c>
      <c r="BD59" s="203">
        <f t="shared" si="76"/>
        <v>0</v>
      </c>
      <c r="BE59" s="203">
        <f t="shared" si="76"/>
        <v>0</v>
      </c>
      <c r="BF59" s="203">
        <f t="shared" si="76"/>
        <v>0</v>
      </c>
      <c r="BG59" s="203">
        <f t="shared" si="76"/>
        <v>0</v>
      </c>
      <c r="BH59" s="203">
        <f t="shared" si="76"/>
        <v>0</v>
      </c>
      <c r="BI59" s="203">
        <f t="shared" si="76"/>
        <v>0</v>
      </c>
      <c r="BJ59" s="203">
        <f t="shared" si="76"/>
        <v>0</v>
      </c>
      <c r="BK59" s="203">
        <f t="shared" si="76"/>
        <v>0</v>
      </c>
      <c r="BL59" s="203">
        <f t="shared" si="76"/>
        <v>0</v>
      </c>
      <c r="BM59" s="203">
        <f t="shared" si="76"/>
        <v>0</v>
      </c>
      <c r="BN59" s="203">
        <f t="shared" si="76"/>
        <v>0</v>
      </c>
      <c r="BO59" s="203">
        <f t="shared" si="76"/>
        <v>0</v>
      </c>
      <c r="BP59" s="203">
        <f t="shared" si="76"/>
        <v>0</v>
      </c>
      <c r="BQ59" s="203">
        <f t="shared" si="76"/>
        <v>0</v>
      </c>
      <c r="BR59" s="203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3">
        <f t="shared" si="77"/>
        <v>0</v>
      </c>
      <c r="BT59" s="203">
        <f t="shared" si="77"/>
        <v>0</v>
      </c>
      <c r="BU59" s="203">
        <f t="shared" si="77"/>
        <v>0</v>
      </c>
      <c r="BV59" s="203">
        <f t="shared" si="77"/>
        <v>0</v>
      </c>
      <c r="BW59" s="203">
        <f t="shared" si="77"/>
        <v>0</v>
      </c>
      <c r="BX59" s="203">
        <f t="shared" si="77"/>
        <v>0</v>
      </c>
      <c r="BY59" s="203">
        <f t="shared" si="77"/>
        <v>33.734000000000037</v>
      </c>
      <c r="BZ59" s="203">
        <f t="shared" si="77"/>
        <v>67.468000000000075</v>
      </c>
      <c r="CA59" s="203">
        <f t="shared" si="77"/>
        <v>101.20200000000011</v>
      </c>
      <c r="CB59" s="203">
        <f t="shared" si="77"/>
        <v>134.93600000000015</v>
      </c>
      <c r="CC59" s="203">
        <f t="shared" si="77"/>
        <v>168.67000000000019</v>
      </c>
      <c r="CD59" s="203">
        <f t="shared" si="77"/>
        <v>202.40400000000022</v>
      </c>
      <c r="CE59" s="203">
        <f t="shared" si="77"/>
        <v>236.13800000000026</v>
      </c>
      <c r="CF59" s="203">
        <f t="shared" si="77"/>
        <v>269.8720000000003</v>
      </c>
      <c r="CG59" s="203">
        <f t="shared" si="77"/>
        <v>303.60600000000034</v>
      </c>
      <c r="CH59" s="203">
        <f t="shared" si="77"/>
        <v>337.34000000000037</v>
      </c>
      <c r="CI59" s="203">
        <f t="shared" si="77"/>
        <v>371.07400000000041</v>
      </c>
      <c r="CJ59" s="203">
        <f t="shared" si="77"/>
        <v>404.80800000000045</v>
      </c>
      <c r="CK59" s="203">
        <f t="shared" si="77"/>
        <v>438.54200000000048</v>
      </c>
      <c r="CL59" s="203">
        <f t="shared" si="77"/>
        <v>472.27600000000052</v>
      </c>
      <c r="CM59" s="203">
        <f t="shared" si="77"/>
        <v>506.01000000000056</v>
      </c>
      <c r="CN59" s="203">
        <f t="shared" si="77"/>
        <v>539.7440000000006</v>
      </c>
      <c r="CO59" s="203">
        <f t="shared" si="77"/>
        <v>573.47800000000063</v>
      </c>
      <c r="CP59" s="203">
        <f t="shared" si="77"/>
        <v>607.21200000000067</v>
      </c>
      <c r="CQ59" s="203">
        <f t="shared" si="77"/>
        <v>640.94600000000071</v>
      </c>
      <c r="CR59" s="203">
        <f t="shared" si="77"/>
        <v>674.68000000000075</v>
      </c>
      <c r="CS59" s="203">
        <f t="shared" si="77"/>
        <v>708.41400000000078</v>
      </c>
      <c r="CT59" s="203">
        <f t="shared" si="77"/>
        <v>742.14800000000082</v>
      </c>
      <c r="CU59" s="203">
        <f t="shared" si="77"/>
        <v>775.88200000000086</v>
      </c>
      <c r="CV59" s="203">
        <f t="shared" si="77"/>
        <v>809.61600000000089</v>
      </c>
      <c r="CW59" s="203">
        <f t="shared" si="77"/>
        <v>843.35000000000093</v>
      </c>
      <c r="CX59" s="203">
        <f t="shared" si="77"/>
        <v>877.08400000000097</v>
      </c>
      <c r="CY59" s="203">
        <f t="shared" si="77"/>
        <v>910.81800000000101</v>
      </c>
      <c r="CZ59" s="203">
        <f t="shared" si="77"/>
        <v>944.55200000000104</v>
      </c>
      <c r="DA59" s="203">
        <f t="shared" si="77"/>
        <v>978.28600000000108</v>
      </c>
    </row>
    <row r="60" spans="1:105" s="203" customFormat="1">
      <c r="A60" s="203" t="str">
        <f>Income!A73</f>
        <v>Own crops sold</v>
      </c>
      <c r="F60" s="203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3">
        <f t="shared" si="78"/>
        <v>0</v>
      </c>
      <c r="H60" s="203">
        <f t="shared" si="78"/>
        <v>0</v>
      </c>
      <c r="I60" s="203">
        <f t="shared" si="78"/>
        <v>0</v>
      </c>
      <c r="J60" s="203">
        <f t="shared" si="78"/>
        <v>0</v>
      </c>
      <c r="K60" s="203">
        <f t="shared" si="78"/>
        <v>0</v>
      </c>
      <c r="L60" s="203">
        <f t="shared" si="78"/>
        <v>0</v>
      </c>
      <c r="M60" s="203">
        <f t="shared" si="78"/>
        <v>0</v>
      </c>
      <c r="N60" s="203">
        <f t="shared" si="78"/>
        <v>0</v>
      </c>
      <c r="O60" s="203">
        <f t="shared" si="78"/>
        <v>0</v>
      </c>
      <c r="P60" s="203">
        <f t="shared" si="78"/>
        <v>0</v>
      </c>
      <c r="Q60" s="203">
        <f t="shared" si="78"/>
        <v>0</v>
      </c>
      <c r="R60" s="203">
        <f t="shared" si="78"/>
        <v>0</v>
      </c>
      <c r="S60" s="203">
        <f t="shared" si="78"/>
        <v>0</v>
      </c>
      <c r="T60" s="203">
        <f t="shared" si="78"/>
        <v>0</v>
      </c>
      <c r="U60" s="203">
        <f t="shared" si="78"/>
        <v>0</v>
      </c>
      <c r="V60" s="203">
        <f t="shared" si="78"/>
        <v>0</v>
      </c>
      <c r="W60" s="203">
        <f t="shared" si="78"/>
        <v>0</v>
      </c>
      <c r="X60" s="203">
        <f t="shared" si="78"/>
        <v>0</v>
      </c>
      <c r="Y60" s="203">
        <f t="shared" si="78"/>
        <v>0</v>
      </c>
      <c r="Z60" s="203">
        <f t="shared" si="78"/>
        <v>0</v>
      </c>
      <c r="AA60" s="203">
        <f t="shared" si="78"/>
        <v>0</v>
      </c>
      <c r="AB60" s="203">
        <f t="shared" si="78"/>
        <v>0</v>
      </c>
      <c r="AC60" s="203">
        <f t="shared" si="78"/>
        <v>0</v>
      </c>
      <c r="AD60" s="203">
        <f t="shared" si="78"/>
        <v>0</v>
      </c>
      <c r="AE60" s="203">
        <f t="shared" si="78"/>
        <v>0</v>
      </c>
      <c r="AF60" s="203">
        <f t="shared" si="78"/>
        <v>0</v>
      </c>
      <c r="AG60" s="203">
        <f t="shared" si="78"/>
        <v>0</v>
      </c>
      <c r="AH60" s="203">
        <f t="shared" si="78"/>
        <v>0</v>
      </c>
      <c r="AI60" s="203">
        <f t="shared" si="78"/>
        <v>0</v>
      </c>
      <c r="AJ60" s="203">
        <f t="shared" si="78"/>
        <v>0</v>
      </c>
      <c r="AK60" s="203">
        <f t="shared" si="78"/>
        <v>0</v>
      </c>
      <c r="AL60" s="203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3">
        <f t="shared" si="79"/>
        <v>0</v>
      </c>
      <c r="AN60" s="203">
        <f t="shared" si="79"/>
        <v>0</v>
      </c>
      <c r="AO60" s="203">
        <f t="shared" si="79"/>
        <v>0</v>
      </c>
      <c r="AP60" s="203">
        <f t="shared" si="79"/>
        <v>0</v>
      </c>
      <c r="AQ60" s="203">
        <f t="shared" si="79"/>
        <v>0</v>
      </c>
      <c r="AR60" s="203">
        <f t="shared" si="79"/>
        <v>0</v>
      </c>
      <c r="AS60" s="203">
        <f t="shared" si="79"/>
        <v>0</v>
      </c>
      <c r="AT60" s="203">
        <f t="shared" si="79"/>
        <v>0</v>
      </c>
      <c r="AU60" s="203">
        <f t="shared" si="79"/>
        <v>0</v>
      </c>
      <c r="AV60" s="203">
        <f t="shared" si="79"/>
        <v>0</v>
      </c>
      <c r="AW60" s="203">
        <f t="shared" si="79"/>
        <v>0</v>
      </c>
      <c r="AX60" s="203">
        <f t="shared" si="79"/>
        <v>0</v>
      </c>
      <c r="AY60" s="203">
        <f t="shared" si="79"/>
        <v>0</v>
      </c>
      <c r="AZ60" s="203">
        <f t="shared" si="79"/>
        <v>0</v>
      </c>
      <c r="BA60" s="203">
        <f t="shared" si="79"/>
        <v>0</v>
      </c>
      <c r="BB60" s="203">
        <f t="shared" si="79"/>
        <v>0</v>
      </c>
      <c r="BC60" s="203">
        <f t="shared" si="79"/>
        <v>0</v>
      </c>
      <c r="BD60" s="203">
        <f t="shared" si="79"/>
        <v>0</v>
      </c>
      <c r="BE60" s="203">
        <f t="shared" si="79"/>
        <v>0</v>
      </c>
      <c r="BF60" s="203">
        <f t="shared" si="79"/>
        <v>0</v>
      </c>
      <c r="BG60" s="203">
        <f t="shared" si="79"/>
        <v>0</v>
      </c>
      <c r="BH60" s="203">
        <f t="shared" si="79"/>
        <v>0</v>
      </c>
      <c r="BI60" s="203">
        <f t="shared" si="79"/>
        <v>0</v>
      </c>
      <c r="BJ60" s="203">
        <f t="shared" si="79"/>
        <v>0</v>
      </c>
      <c r="BK60" s="203">
        <f t="shared" si="79"/>
        <v>0</v>
      </c>
      <c r="BL60" s="203">
        <f t="shared" si="79"/>
        <v>0</v>
      </c>
      <c r="BM60" s="203">
        <f t="shared" si="79"/>
        <v>0</v>
      </c>
      <c r="BN60" s="203">
        <f t="shared" si="79"/>
        <v>0</v>
      </c>
      <c r="BO60" s="203">
        <f t="shared" si="79"/>
        <v>0</v>
      </c>
      <c r="BP60" s="203">
        <f t="shared" si="79"/>
        <v>0</v>
      </c>
      <c r="BQ60" s="203">
        <f t="shared" si="79"/>
        <v>0</v>
      </c>
      <c r="BR60" s="203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3">
        <f t="shared" si="80"/>
        <v>0</v>
      </c>
      <c r="BT60" s="203">
        <f t="shared" si="80"/>
        <v>0</v>
      </c>
      <c r="BU60" s="203">
        <f t="shared" si="80"/>
        <v>0</v>
      </c>
      <c r="BV60" s="203">
        <f t="shared" si="80"/>
        <v>0</v>
      </c>
      <c r="BW60" s="203">
        <f t="shared" si="80"/>
        <v>0</v>
      </c>
      <c r="BX60" s="203">
        <f t="shared" si="80"/>
        <v>0</v>
      </c>
      <c r="BY60" s="203">
        <f t="shared" si="80"/>
        <v>288.09999999999991</v>
      </c>
      <c r="BZ60" s="203">
        <f t="shared" si="80"/>
        <v>576.19999999999982</v>
      </c>
      <c r="CA60" s="203">
        <f t="shared" si="80"/>
        <v>864.29999999999973</v>
      </c>
      <c r="CB60" s="203">
        <f t="shared" si="80"/>
        <v>1152.3999999999996</v>
      </c>
      <c r="CC60" s="203">
        <f t="shared" si="80"/>
        <v>1440.4999999999995</v>
      </c>
      <c r="CD60" s="203">
        <f t="shared" si="80"/>
        <v>1728.5999999999995</v>
      </c>
      <c r="CE60" s="203">
        <f t="shared" si="80"/>
        <v>2016.6999999999994</v>
      </c>
      <c r="CF60" s="203">
        <f t="shared" si="80"/>
        <v>2304.7999999999993</v>
      </c>
      <c r="CG60" s="203">
        <f t="shared" si="80"/>
        <v>2592.8999999999992</v>
      </c>
      <c r="CH60" s="203">
        <f t="shared" si="80"/>
        <v>2880.9999999999991</v>
      </c>
      <c r="CI60" s="203">
        <f t="shared" si="80"/>
        <v>3169.099999999999</v>
      </c>
      <c r="CJ60" s="203">
        <f t="shared" si="80"/>
        <v>3457.1999999999989</v>
      </c>
      <c r="CK60" s="203">
        <f t="shared" si="80"/>
        <v>3745.2999999999988</v>
      </c>
      <c r="CL60" s="203">
        <f t="shared" si="80"/>
        <v>4033.3999999999987</v>
      </c>
      <c r="CM60" s="203">
        <f t="shared" si="80"/>
        <v>4321.4999999999982</v>
      </c>
      <c r="CN60" s="203">
        <f t="shared" si="80"/>
        <v>4609.5999999999985</v>
      </c>
      <c r="CO60" s="203">
        <f t="shared" si="80"/>
        <v>4897.6999999999989</v>
      </c>
      <c r="CP60" s="203">
        <f t="shared" si="80"/>
        <v>5185.7999999999984</v>
      </c>
      <c r="CQ60" s="203">
        <f t="shared" si="80"/>
        <v>5473.8999999999978</v>
      </c>
      <c r="CR60" s="203">
        <f t="shared" si="80"/>
        <v>5761.9999999999982</v>
      </c>
      <c r="CS60" s="203">
        <f t="shared" si="80"/>
        <v>6050.0999999999985</v>
      </c>
      <c r="CT60" s="203">
        <f t="shared" si="80"/>
        <v>6338.199999999998</v>
      </c>
      <c r="CU60" s="203">
        <f t="shared" si="80"/>
        <v>6626.2999999999975</v>
      </c>
      <c r="CV60" s="203">
        <f t="shared" si="80"/>
        <v>6914.3999999999978</v>
      </c>
      <c r="CW60" s="203">
        <f t="shared" si="80"/>
        <v>7202.4999999999982</v>
      </c>
      <c r="CX60" s="203">
        <f t="shared" si="80"/>
        <v>7490.5999999999976</v>
      </c>
      <c r="CY60" s="203">
        <f t="shared" si="80"/>
        <v>7778.6999999999971</v>
      </c>
      <c r="CZ60" s="203">
        <f t="shared" si="80"/>
        <v>8066.7999999999975</v>
      </c>
      <c r="DA60" s="203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3" customFormat="1">
      <c r="A61" s="203" t="str">
        <f>Income!A74</f>
        <v>Animal products consumed</v>
      </c>
      <c r="F61" s="203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3">
        <f t="shared" si="81"/>
        <v>0</v>
      </c>
      <c r="H61" s="203">
        <f t="shared" si="81"/>
        <v>0</v>
      </c>
      <c r="I61" s="203">
        <f t="shared" si="81"/>
        <v>0</v>
      </c>
      <c r="J61" s="203">
        <f t="shared" si="81"/>
        <v>0</v>
      </c>
      <c r="K61" s="203">
        <f t="shared" si="81"/>
        <v>0</v>
      </c>
      <c r="L61" s="203">
        <f t="shared" si="81"/>
        <v>0</v>
      </c>
      <c r="M61" s="203">
        <f t="shared" si="81"/>
        <v>0</v>
      </c>
      <c r="N61" s="203">
        <f t="shared" si="81"/>
        <v>0</v>
      </c>
      <c r="O61" s="203">
        <f t="shared" si="81"/>
        <v>0</v>
      </c>
      <c r="P61" s="203">
        <f t="shared" si="81"/>
        <v>0</v>
      </c>
      <c r="Q61" s="203">
        <f t="shared" si="81"/>
        <v>0</v>
      </c>
      <c r="R61" s="203">
        <f t="shared" si="81"/>
        <v>0</v>
      </c>
      <c r="S61" s="203">
        <f t="shared" si="81"/>
        <v>0</v>
      </c>
      <c r="T61" s="203">
        <f t="shared" si="81"/>
        <v>0</v>
      </c>
      <c r="U61" s="203">
        <f t="shared" si="81"/>
        <v>0</v>
      </c>
      <c r="V61" s="203">
        <f t="shared" si="81"/>
        <v>0</v>
      </c>
      <c r="W61" s="203">
        <f t="shared" si="81"/>
        <v>0</v>
      </c>
      <c r="X61" s="203">
        <f t="shared" si="81"/>
        <v>0</v>
      </c>
      <c r="Y61" s="203">
        <f t="shared" si="81"/>
        <v>0</v>
      </c>
      <c r="Z61" s="203">
        <f t="shared" si="81"/>
        <v>0</v>
      </c>
      <c r="AA61" s="203">
        <f t="shared" si="81"/>
        <v>0</v>
      </c>
      <c r="AB61" s="203">
        <f t="shared" si="81"/>
        <v>0</v>
      </c>
      <c r="AC61" s="203">
        <f t="shared" si="81"/>
        <v>0</v>
      </c>
      <c r="AD61" s="203">
        <f t="shared" si="81"/>
        <v>0</v>
      </c>
      <c r="AE61" s="203">
        <f t="shared" si="81"/>
        <v>0</v>
      </c>
      <c r="AF61" s="203">
        <f t="shared" si="81"/>
        <v>0</v>
      </c>
      <c r="AG61" s="203">
        <f t="shared" si="81"/>
        <v>0</v>
      </c>
      <c r="AH61" s="203">
        <f t="shared" si="81"/>
        <v>0</v>
      </c>
      <c r="AI61" s="203">
        <f t="shared" si="81"/>
        <v>0</v>
      </c>
      <c r="AJ61" s="203">
        <f t="shared" si="81"/>
        <v>0</v>
      </c>
      <c r="AK61" s="203">
        <f t="shared" si="81"/>
        <v>0</v>
      </c>
      <c r="AL61" s="203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3">
        <f t="shared" si="82"/>
        <v>0</v>
      </c>
      <c r="AN61" s="203">
        <f t="shared" si="82"/>
        <v>0</v>
      </c>
      <c r="AO61" s="203">
        <f t="shared" si="82"/>
        <v>0</v>
      </c>
      <c r="AP61" s="203">
        <f t="shared" si="82"/>
        <v>0</v>
      </c>
      <c r="AQ61" s="203">
        <f t="shared" si="82"/>
        <v>0</v>
      </c>
      <c r="AR61" s="203">
        <f t="shared" si="82"/>
        <v>0</v>
      </c>
      <c r="AS61" s="203">
        <f t="shared" si="82"/>
        <v>0</v>
      </c>
      <c r="AT61" s="203">
        <f t="shared" si="82"/>
        <v>0</v>
      </c>
      <c r="AU61" s="203">
        <f t="shared" si="82"/>
        <v>0</v>
      </c>
      <c r="AV61" s="203">
        <f t="shared" si="82"/>
        <v>0</v>
      </c>
      <c r="AW61" s="203">
        <f t="shared" si="82"/>
        <v>0</v>
      </c>
      <c r="AX61" s="203">
        <f t="shared" si="82"/>
        <v>0</v>
      </c>
      <c r="AY61" s="203">
        <f t="shared" si="82"/>
        <v>0</v>
      </c>
      <c r="AZ61" s="203">
        <f t="shared" si="82"/>
        <v>0</v>
      </c>
      <c r="BA61" s="203">
        <f t="shared" si="82"/>
        <v>0</v>
      </c>
      <c r="BB61" s="203">
        <f t="shared" si="82"/>
        <v>0</v>
      </c>
      <c r="BC61" s="203">
        <f t="shared" si="82"/>
        <v>0</v>
      </c>
      <c r="BD61" s="203">
        <f t="shared" si="82"/>
        <v>0</v>
      </c>
      <c r="BE61" s="203">
        <f t="shared" si="82"/>
        <v>0</v>
      </c>
      <c r="BF61" s="203">
        <f t="shared" si="82"/>
        <v>0</v>
      </c>
      <c r="BG61" s="203">
        <f t="shared" si="82"/>
        <v>0</v>
      </c>
      <c r="BH61" s="203">
        <f t="shared" si="82"/>
        <v>0</v>
      </c>
      <c r="BI61" s="203">
        <f t="shared" si="82"/>
        <v>0</v>
      </c>
      <c r="BJ61" s="203">
        <f t="shared" si="82"/>
        <v>0</v>
      </c>
      <c r="BK61" s="203">
        <f t="shared" si="82"/>
        <v>0</v>
      </c>
      <c r="BL61" s="203">
        <f t="shared" si="82"/>
        <v>0</v>
      </c>
      <c r="BM61" s="203">
        <f t="shared" si="82"/>
        <v>0</v>
      </c>
      <c r="BN61" s="203">
        <f t="shared" si="82"/>
        <v>0</v>
      </c>
      <c r="BO61" s="203">
        <f t="shared" si="82"/>
        <v>0</v>
      </c>
      <c r="BP61" s="203">
        <f t="shared" si="82"/>
        <v>0</v>
      </c>
      <c r="BQ61" s="203">
        <f t="shared" si="82"/>
        <v>0</v>
      </c>
      <c r="BR61" s="203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3">
        <f t="shared" si="83"/>
        <v>0</v>
      </c>
      <c r="BT61" s="203">
        <f t="shared" si="83"/>
        <v>0</v>
      </c>
      <c r="BU61" s="203">
        <f t="shared" si="83"/>
        <v>0</v>
      </c>
      <c r="BV61" s="203">
        <f t="shared" si="83"/>
        <v>0</v>
      </c>
      <c r="BW61" s="203">
        <f t="shared" si="83"/>
        <v>0</v>
      </c>
      <c r="BX61" s="203">
        <f t="shared" si="83"/>
        <v>0</v>
      </c>
      <c r="BY61" s="203">
        <f t="shared" si="83"/>
        <v>11.675000000000001</v>
      </c>
      <c r="BZ61" s="203">
        <f t="shared" si="83"/>
        <v>23.35</v>
      </c>
      <c r="CA61" s="203">
        <f t="shared" si="83"/>
        <v>35.025000000000006</v>
      </c>
      <c r="CB61" s="203">
        <f t="shared" si="83"/>
        <v>46.7</v>
      </c>
      <c r="CC61" s="203">
        <f t="shared" si="83"/>
        <v>58.375</v>
      </c>
      <c r="CD61" s="203">
        <f t="shared" si="83"/>
        <v>70.050000000000011</v>
      </c>
      <c r="CE61" s="203">
        <f t="shared" si="83"/>
        <v>81.725000000000009</v>
      </c>
      <c r="CF61" s="203">
        <f t="shared" si="83"/>
        <v>93.4</v>
      </c>
      <c r="CG61" s="203">
        <f t="shared" si="83"/>
        <v>105.075</v>
      </c>
      <c r="CH61" s="203">
        <f t="shared" si="83"/>
        <v>116.75</v>
      </c>
      <c r="CI61" s="203">
        <f t="shared" si="83"/>
        <v>128.42500000000001</v>
      </c>
      <c r="CJ61" s="203">
        <f t="shared" si="83"/>
        <v>140.10000000000002</v>
      </c>
      <c r="CK61" s="203">
        <f t="shared" si="83"/>
        <v>151.77500000000001</v>
      </c>
      <c r="CL61" s="203">
        <f t="shared" si="83"/>
        <v>163.45000000000002</v>
      </c>
      <c r="CM61" s="203">
        <f t="shared" si="83"/>
        <v>175.125</v>
      </c>
      <c r="CN61" s="203">
        <f t="shared" si="83"/>
        <v>186.8</v>
      </c>
      <c r="CO61" s="203">
        <f t="shared" si="83"/>
        <v>198.47500000000002</v>
      </c>
      <c r="CP61" s="203">
        <f t="shared" si="83"/>
        <v>210.15</v>
      </c>
      <c r="CQ61" s="203">
        <f t="shared" si="83"/>
        <v>221.82500000000002</v>
      </c>
      <c r="CR61" s="203">
        <f t="shared" si="83"/>
        <v>233.5</v>
      </c>
      <c r="CS61" s="203">
        <f t="shared" si="83"/>
        <v>245.17500000000001</v>
      </c>
      <c r="CT61" s="203">
        <f t="shared" si="83"/>
        <v>256.85000000000002</v>
      </c>
      <c r="CU61" s="203">
        <f t="shared" si="83"/>
        <v>268.52500000000003</v>
      </c>
      <c r="CV61" s="203">
        <f t="shared" si="83"/>
        <v>280.20000000000005</v>
      </c>
      <c r="CW61" s="203">
        <f t="shared" si="83"/>
        <v>291.875</v>
      </c>
      <c r="CX61" s="203">
        <f t="shared" si="83"/>
        <v>303.55</v>
      </c>
      <c r="CY61" s="203">
        <f t="shared" si="83"/>
        <v>315.22500000000002</v>
      </c>
      <c r="CZ61" s="203">
        <f t="shared" si="83"/>
        <v>326.90000000000003</v>
      </c>
      <c r="DA61" s="203">
        <f t="shared" si="83"/>
        <v>338.57500000000005</v>
      </c>
    </row>
    <row r="62" spans="1:105" s="203" customFormat="1">
      <c r="A62" s="203" t="str">
        <f>Income!A75</f>
        <v>Animal products sold</v>
      </c>
      <c r="F62" s="203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3">
        <f t="shared" si="84"/>
        <v>0</v>
      </c>
      <c r="H62" s="203">
        <f t="shared" si="84"/>
        <v>0</v>
      </c>
      <c r="I62" s="203">
        <f t="shared" si="84"/>
        <v>0</v>
      </c>
      <c r="J62" s="203">
        <f t="shared" si="84"/>
        <v>0</v>
      </c>
      <c r="K62" s="203">
        <f t="shared" si="84"/>
        <v>0</v>
      </c>
      <c r="L62" s="203">
        <f t="shared" si="84"/>
        <v>0</v>
      </c>
      <c r="M62" s="203">
        <f t="shared" si="84"/>
        <v>0</v>
      </c>
      <c r="N62" s="203">
        <f t="shared" si="84"/>
        <v>0</v>
      </c>
      <c r="O62" s="203">
        <f t="shared" si="84"/>
        <v>0</v>
      </c>
      <c r="P62" s="203">
        <f t="shared" si="84"/>
        <v>0</v>
      </c>
      <c r="Q62" s="203">
        <f t="shared" si="84"/>
        <v>0</v>
      </c>
      <c r="R62" s="203">
        <f t="shared" si="84"/>
        <v>0</v>
      </c>
      <c r="S62" s="203">
        <f t="shared" si="84"/>
        <v>0</v>
      </c>
      <c r="T62" s="203">
        <f t="shared" si="84"/>
        <v>0</v>
      </c>
      <c r="U62" s="203">
        <f t="shared" si="84"/>
        <v>0</v>
      </c>
      <c r="V62" s="203">
        <f t="shared" si="84"/>
        <v>0</v>
      </c>
      <c r="W62" s="203">
        <f t="shared" si="84"/>
        <v>0</v>
      </c>
      <c r="X62" s="203">
        <f t="shared" si="84"/>
        <v>0</v>
      </c>
      <c r="Y62" s="203">
        <f t="shared" si="84"/>
        <v>0</v>
      </c>
      <c r="Z62" s="203">
        <f t="shared" si="84"/>
        <v>0</v>
      </c>
      <c r="AA62" s="203">
        <f t="shared" si="84"/>
        <v>0</v>
      </c>
      <c r="AB62" s="203">
        <f t="shared" si="84"/>
        <v>0</v>
      </c>
      <c r="AC62" s="203">
        <f t="shared" si="84"/>
        <v>0</v>
      </c>
      <c r="AD62" s="203">
        <f t="shared" si="84"/>
        <v>0</v>
      </c>
      <c r="AE62" s="203">
        <f t="shared" si="84"/>
        <v>0</v>
      </c>
      <c r="AF62" s="203">
        <f t="shared" si="84"/>
        <v>0</v>
      </c>
      <c r="AG62" s="203">
        <f t="shared" si="84"/>
        <v>0</v>
      </c>
      <c r="AH62" s="203">
        <f t="shared" si="84"/>
        <v>0</v>
      </c>
      <c r="AI62" s="203">
        <f t="shared" si="84"/>
        <v>0</v>
      </c>
      <c r="AJ62" s="203">
        <f t="shared" si="84"/>
        <v>0</v>
      </c>
      <c r="AK62" s="203">
        <f t="shared" si="84"/>
        <v>0</v>
      </c>
      <c r="AL62" s="203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3">
        <f t="shared" si="85"/>
        <v>0</v>
      </c>
      <c r="AN62" s="203">
        <f t="shared" si="85"/>
        <v>0</v>
      </c>
      <c r="AO62" s="203">
        <f t="shared" si="85"/>
        <v>0</v>
      </c>
      <c r="AP62" s="203">
        <f t="shared" si="85"/>
        <v>0</v>
      </c>
      <c r="AQ62" s="203">
        <f t="shared" si="85"/>
        <v>0</v>
      </c>
      <c r="AR62" s="203">
        <f t="shared" si="85"/>
        <v>0</v>
      </c>
      <c r="AS62" s="203">
        <f t="shared" si="85"/>
        <v>0</v>
      </c>
      <c r="AT62" s="203">
        <f t="shared" si="85"/>
        <v>0</v>
      </c>
      <c r="AU62" s="203">
        <f t="shared" si="85"/>
        <v>0</v>
      </c>
      <c r="AV62" s="203">
        <f t="shared" si="85"/>
        <v>0</v>
      </c>
      <c r="AW62" s="203">
        <f t="shared" si="85"/>
        <v>0</v>
      </c>
      <c r="AX62" s="203">
        <f t="shared" si="85"/>
        <v>0</v>
      </c>
      <c r="AY62" s="203">
        <f t="shared" si="85"/>
        <v>0</v>
      </c>
      <c r="AZ62" s="203">
        <f t="shared" si="85"/>
        <v>0</v>
      </c>
      <c r="BA62" s="203">
        <f t="shared" si="85"/>
        <v>0</v>
      </c>
      <c r="BB62" s="203">
        <f t="shared" si="85"/>
        <v>0</v>
      </c>
      <c r="BC62" s="203">
        <f t="shared" si="85"/>
        <v>0</v>
      </c>
      <c r="BD62" s="203">
        <f t="shared" si="85"/>
        <v>0</v>
      </c>
      <c r="BE62" s="203">
        <f t="shared" si="85"/>
        <v>0</v>
      </c>
      <c r="BF62" s="203">
        <f t="shared" si="85"/>
        <v>0</v>
      </c>
      <c r="BG62" s="203">
        <f t="shared" si="85"/>
        <v>0</v>
      </c>
      <c r="BH62" s="203">
        <f t="shared" si="85"/>
        <v>0</v>
      </c>
      <c r="BI62" s="203">
        <f t="shared" si="85"/>
        <v>0</v>
      </c>
      <c r="BJ62" s="203">
        <f t="shared" si="85"/>
        <v>0</v>
      </c>
      <c r="BK62" s="203">
        <f t="shared" si="85"/>
        <v>0</v>
      </c>
      <c r="BL62" s="203">
        <f t="shared" si="85"/>
        <v>0</v>
      </c>
      <c r="BM62" s="203">
        <f t="shared" si="85"/>
        <v>0</v>
      </c>
      <c r="BN62" s="203">
        <f t="shared" si="85"/>
        <v>0</v>
      </c>
      <c r="BO62" s="203">
        <f t="shared" si="85"/>
        <v>0</v>
      </c>
      <c r="BP62" s="203">
        <f t="shared" si="85"/>
        <v>0</v>
      </c>
      <c r="BQ62" s="203">
        <f t="shared" si="85"/>
        <v>0</v>
      </c>
      <c r="BR62" s="203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3">
        <f t="shared" si="86"/>
        <v>0</v>
      </c>
      <c r="BT62" s="203">
        <f t="shared" si="86"/>
        <v>0</v>
      </c>
      <c r="BU62" s="203">
        <f t="shared" si="86"/>
        <v>0</v>
      </c>
      <c r="BV62" s="203">
        <f t="shared" si="86"/>
        <v>0</v>
      </c>
      <c r="BW62" s="203">
        <f t="shared" si="86"/>
        <v>0</v>
      </c>
      <c r="BX62" s="203">
        <f t="shared" si="86"/>
        <v>0</v>
      </c>
      <c r="BY62" s="203">
        <f t="shared" si="86"/>
        <v>0</v>
      </c>
      <c r="BZ62" s="203">
        <f t="shared" si="86"/>
        <v>0</v>
      </c>
      <c r="CA62" s="203">
        <f t="shared" si="86"/>
        <v>0</v>
      </c>
      <c r="CB62" s="203">
        <f t="shared" si="86"/>
        <v>0</v>
      </c>
      <c r="CC62" s="203">
        <f t="shared" si="86"/>
        <v>0</v>
      </c>
      <c r="CD62" s="203">
        <f t="shared" si="86"/>
        <v>0</v>
      </c>
      <c r="CE62" s="203">
        <f t="shared" si="86"/>
        <v>0</v>
      </c>
      <c r="CF62" s="203">
        <f t="shared" si="86"/>
        <v>0</v>
      </c>
      <c r="CG62" s="203">
        <f t="shared" si="86"/>
        <v>0</v>
      </c>
      <c r="CH62" s="203">
        <f t="shared" si="86"/>
        <v>0</v>
      </c>
      <c r="CI62" s="203">
        <f t="shared" si="86"/>
        <v>0</v>
      </c>
      <c r="CJ62" s="203">
        <f t="shared" si="86"/>
        <v>0</v>
      </c>
      <c r="CK62" s="203">
        <f t="shared" si="86"/>
        <v>0</v>
      </c>
      <c r="CL62" s="203">
        <f t="shared" si="86"/>
        <v>0</v>
      </c>
      <c r="CM62" s="203">
        <f t="shared" si="86"/>
        <v>0</v>
      </c>
      <c r="CN62" s="203">
        <f t="shared" si="86"/>
        <v>0</v>
      </c>
      <c r="CO62" s="203">
        <f t="shared" si="86"/>
        <v>0</v>
      </c>
      <c r="CP62" s="203">
        <f t="shared" si="86"/>
        <v>0</v>
      </c>
      <c r="CQ62" s="203">
        <f t="shared" si="86"/>
        <v>0</v>
      </c>
      <c r="CR62" s="203">
        <f t="shared" si="86"/>
        <v>0</v>
      </c>
      <c r="CS62" s="203">
        <f t="shared" si="86"/>
        <v>0</v>
      </c>
      <c r="CT62" s="203">
        <f t="shared" si="86"/>
        <v>0</v>
      </c>
      <c r="CU62" s="203">
        <f t="shared" si="86"/>
        <v>0</v>
      </c>
      <c r="CV62" s="203">
        <f t="shared" si="86"/>
        <v>0</v>
      </c>
      <c r="CW62" s="203">
        <f t="shared" si="86"/>
        <v>0</v>
      </c>
      <c r="CX62" s="203">
        <f t="shared" si="86"/>
        <v>0</v>
      </c>
      <c r="CY62" s="203">
        <f t="shared" si="86"/>
        <v>0</v>
      </c>
      <c r="CZ62" s="203">
        <f t="shared" si="86"/>
        <v>0</v>
      </c>
      <c r="DA62" s="203">
        <f t="shared" si="86"/>
        <v>0</v>
      </c>
    </row>
    <row r="63" spans="1:105" s="203" customFormat="1">
      <c r="A63" s="203" t="str">
        <f>Income!A76</f>
        <v>Animals sold</v>
      </c>
      <c r="F63" s="203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3">
        <f t="shared" si="87"/>
        <v>0</v>
      </c>
      <c r="H63" s="203">
        <f t="shared" si="87"/>
        <v>0</v>
      </c>
      <c r="I63" s="203">
        <f t="shared" si="87"/>
        <v>0</v>
      </c>
      <c r="J63" s="203">
        <f t="shared" si="87"/>
        <v>0</v>
      </c>
      <c r="K63" s="203">
        <f t="shared" si="87"/>
        <v>0</v>
      </c>
      <c r="L63" s="203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3">
        <f t="shared" si="87"/>
        <v>0</v>
      </c>
      <c r="N63" s="203">
        <f t="shared" si="87"/>
        <v>0</v>
      </c>
      <c r="O63" s="203">
        <f t="shared" si="87"/>
        <v>0</v>
      </c>
      <c r="P63" s="203">
        <f t="shared" si="87"/>
        <v>0</v>
      </c>
      <c r="Q63" s="203">
        <f t="shared" si="87"/>
        <v>0</v>
      </c>
      <c r="R63" s="203">
        <f t="shared" si="87"/>
        <v>0</v>
      </c>
      <c r="S63" s="203">
        <f t="shared" si="87"/>
        <v>0</v>
      </c>
      <c r="T63" s="203">
        <f t="shared" si="87"/>
        <v>0</v>
      </c>
      <c r="U63" s="203">
        <f t="shared" si="87"/>
        <v>0</v>
      </c>
      <c r="V63" s="203">
        <f t="shared" si="87"/>
        <v>0</v>
      </c>
      <c r="W63" s="203">
        <f t="shared" si="87"/>
        <v>0</v>
      </c>
      <c r="X63" s="203">
        <f t="shared" si="87"/>
        <v>0</v>
      </c>
      <c r="Y63" s="203">
        <f t="shared" si="87"/>
        <v>0</v>
      </c>
      <c r="Z63" s="203">
        <f t="shared" si="87"/>
        <v>0</v>
      </c>
      <c r="AA63" s="203">
        <f t="shared" si="87"/>
        <v>0</v>
      </c>
      <c r="AB63" s="203">
        <f t="shared" si="87"/>
        <v>0</v>
      </c>
      <c r="AC63" s="203">
        <f t="shared" si="87"/>
        <v>0</v>
      </c>
      <c r="AD63" s="203">
        <f t="shared" si="87"/>
        <v>0</v>
      </c>
      <c r="AE63" s="203">
        <f t="shared" si="87"/>
        <v>0</v>
      </c>
      <c r="AF63" s="203">
        <f t="shared" si="87"/>
        <v>0</v>
      </c>
      <c r="AG63" s="203">
        <f t="shared" si="87"/>
        <v>0</v>
      </c>
      <c r="AH63" s="203">
        <f t="shared" si="87"/>
        <v>0</v>
      </c>
      <c r="AI63" s="203">
        <f t="shared" si="87"/>
        <v>0</v>
      </c>
      <c r="AJ63" s="203">
        <f t="shared" si="87"/>
        <v>0</v>
      </c>
      <c r="AK63" s="203">
        <f t="shared" si="87"/>
        <v>0</v>
      </c>
      <c r="AL63" s="203">
        <f t="shared" si="87"/>
        <v>0</v>
      </c>
      <c r="AM63" s="203">
        <f t="shared" si="87"/>
        <v>0</v>
      </c>
      <c r="AN63" s="203">
        <f t="shared" si="87"/>
        <v>0</v>
      </c>
      <c r="AO63" s="203">
        <f t="shared" si="87"/>
        <v>0</v>
      </c>
      <c r="AP63" s="203">
        <f t="shared" si="87"/>
        <v>0</v>
      </c>
      <c r="AQ63" s="203">
        <f t="shared" si="87"/>
        <v>0</v>
      </c>
      <c r="AR63" s="203">
        <f t="shared" si="87"/>
        <v>0</v>
      </c>
      <c r="AS63" s="203">
        <f t="shared" si="87"/>
        <v>0</v>
      </c>
      <c r="AT63" s="203">
        <f t="shared" si="87"/>
        <v>0</v>
      </c>
      <c r="AU63" s="203">
        <f t="shared" si="87"/>
        <v>0</v>
      </c>
      <c r="AV63" s="203">
        <f t="shared" si="87"/>
        <v>0</v>
      </c>
      <c r="AW63" s="203">
        <f t="shared" si="87"/>
        <v>0</v>
      </c>
      <c r="AX63" s="203">
        <f t="shared" si="87"/>
        <v>0</v>
      </c>
      <c r="AY63" s="203">
        <f t="shared" si="87"/>
        <v>0</v>
      </c>
      <c r="AZ63" s="203">
        <f t="shared" si="87"/>
        <v>0</v>
      </c>
      <c r="BA63" s="203">
        <f t="shared" si="87"/>
        <v>0</v>
      </c>
      <c r="BB63" s="203">
        <f t="shared" si="87"/>
        <v>0</v>
      </c>
      <c r="BC63" s="203">
        <f t="shared" si="87"/>
        <v>0</v>
      </c>
      <c r="BD63" s="203">
        <f t="shared" si="87"/>
        <v>0</v>
      </c>
      <c r="BE63" s="203">
        <f t="shared" si="87"/>
        <v>0</v>
      </c>
      <c r="BF63" s="203">
        <f t="shared" si="87"/>
        <v>0</v>
      </c>
      <c r="BG63" s="203">
        <f t="shared" si="87"/>
        <v>0</v>
      </c>
      <c r="BH63" s="203">
        <f t="shared" si="87"/>
        <v>0</v>
      </c>
      <c r="BI63" s="203">
        <f t="shared" si="87"/>
        <v>0</v>
      </c>
      <c r="BJ63" s="203">
        <f t="shared" si="87"/>
        <v>0</v>
      </c>
      <c r="BK63" s="203">
        <f t="shared" si="87"/>
        <v>0</v>
      </c>
      <c r="BL63" s="203">
        <f t="shared" si="87"/>
        <v>0</v>
      </c>
      <c r="BM63" s="203">
        <f t="shared" si="87"/>
        <v>0</v>
      </c>
      <c r="BN63" s="203">
        <f t="shared" si="87"/>
        <v>0</v>
      </c>
      <c r="BO63" s="203">
        <f t="shared" si="87"/>
        <v>0</v>
      </c>
      <c r="BP63" s="203">
        <f t="shared" si="87"/>
        <v>0</v>
      </c>
      <c r="BQ63" s="203">
        <f t="shared" si="87"/>
        <v>0</v>
      </c>
      <c r="BR63" s="203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3">
        <f t="shared" si="89"/>
        <v>0</v>
      </c>
      <c r="BT63" s="203">
        <f t="shared" si="89"/>
        <v>0</v>
      </c>
      <c r="BU63" s="203">
        <f t="shared" si="89"/>
        <v>0</v>
      </c>
      <c r="BV63" s="203">
        <f t="shared" si="89"/>
        <v>0</v>
      </c>
      <c r="BW63" s="203">
        <f t="shared" si="89"/>
        <v>0</v>
      </c>
      <c r="BX63" s="203">
        <f t="shared" si="89"/>
        <v>0</v>
      </c>
      <c r="BY63" s="203">
        <f t="shared" si="89"/>
        <v>0</v>
      </c>
      <c r="BZ63" s="203">
        <f t="shared" si="89"/>
        <v>0</v>
      </c>
      <c r="CA63" s="203">
        <f t="shared" si="89"/>
        <v>0</v>
      </c>
      <c r="CB63" s="203">
        <f t="shared" si="89"/>
        <v>0</v>
      </c>
      <c r="CC63" s="203">
        <f t="shared" si="89"/>
        <v>0</v>
      </c>
      <c r="CD63" s="203">
        <f t="shared" si="89"/>
        <v>0</v>
      </c>
      <c r="CE63" s="203">
        <f t="shared" si="89"/>
        <v>0</v>
      </c>
      <c r="CF63" s="203">
        <f t="shared" si="89"/>
        <v>0</v>
      </c>
      <c r="CG63" s="203">
        <f t="shared" si="89"/>
        <v>0</v>
      </c>
      <c r="CH63" s="203">
        <f t="shared" si="89"/>
        <v>0</v>
      </c>
      <c r="CI63" s="203">
        <f t="shared" si="89"/>
        <v>0</v>
      </c>
      <c r="CJ63" s="203">
        <f t="shared" si="89"/>
        <v>0</v>
      </c>
      <c r="CK63" s="203">
        <f t="shared" si="89"/>
        <v>0</v>
      </c>
      <c r="CL63" s="203">
        <f t="shared" si="89"/>
        <v>0</v>
      </c>
      <c r="CM63" s="203">
        <f t="shared" si="89"/>
        <v>0</v>
      </c>
      <c r="CN63" s="203">
        <f t="shared" si="89"/>
        <v>0</v>
      </c>
      <c r="CO63" s="203">
        <f t="shared" si="89"/>
        <v>0</v>
      </c>
      <c r="CP63" s="203">
        <f t="shared" si="89"/>
        <v>0</v>
      </c>
      <c r="CQ63" s="203">
        <f t="shared" si="89"/>
        <v>0</v>
      </c>
      <c r="CR63" s="203">
        <f t="shared" si="89"/>
        <v>0</v>
      </c>
      <c r="CS63" s="203">
        <f t="shared" si="89"/>
        <v>0</v>
      </c>
      <c r="CT63" s="203">
        <f t="shared" si="89"/>
        <v>0</v>
      </c>
      <c r="CU63" s="203">
        <f t="shared" si="89"/>
        <v>0</v>
      </c>
      <c r="CV63" s="203">
        <f t="shared" si="89"/>
        <v>0</v>
      </c>
      <c r="CW63" s="203">
        <f t="shared" si="89"/>
        <v>0</v>
      </c>
      <c r="CX63" s="203">
        <f t="shared" si="89"/>
        <v>0</v>
      </c>
      <c r="CY63" s="203">
        <f t="shared" si="89"/>
        <v>0</v>
      </c>
      <c r="CZ63" s="203">
        <f t="shared" si="89"/>
        <v>0</v>
      </c>
      <c r="DA63" s="203">
        <f t="shared" si="89"/>
        <v>0</v>
      </c>
    </row>
    <row r="64" spans="1:105" s="203" customFormat="1">
      <c r="A64" s="203" t="str">
        <f>Income!A77</f>
        <v>Wild foods consumed and sold</v>
      </c>
      <c r="F64" s="203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3">
        <f t="shared" si="90"/>
        <v>0</v>
      </c>
      <c r="H64" s="203">
        <f t="shared" si="90"/>
        <v>0</v>
      </c>
      <c r="I64" s="203">
        <f t="shared" si="90"/>
        <v>0</v>
      </c>
      <c r="J64" s="203">
        <f t="shared" si="90"/>
        <v>0</v>
      </c>
      <c r="K64" s="203">
        <f t="shared" si="90"/>
        <v>0</v>
      </c>
      <c r="L64" s="203">
        <f t="shared" si="88"/>
        <v>0</v>
      </c>
      <c r="M64" s="203">
        <f t="shared" si="90"/>
        <v>0</v>
      </c>
      <c r="N64" s="203">
        <f t="shared" si="90"/>
        <v>0</v>
      </c>
      <c r="O64" s="203">
        <f t="shared" si="90"/>
        <v>0</v>
      </c>
      <c r="P64" s="203">
        <f t="shared" si="90"/>
        <v>0</v>
      </c>
      <c r="Q64" s="203">
        <f t="shared" si="90"/>
        <v>0</v>
      </c>
      <c r="R64" s="203">
        <f t="shared" si="90"/>
        <v>0</v>
      </c>
      <c r="S64" s="203">
        <f t="shared" si="90"/>
        <v>0</v>
      </c>
      <c r="T64" s="203">
        <f t="shared" si="90"/>
        <v>0</v>
      </c>
      <c r="U64" s="203">
        <f t="shared" si="90"/>
        <v>0</v>
      </c>
      <c r="V64" s="203">
        <f t="shared" si="90"/>
        <v>0</v>
      </c>
      <c r="W64" s="203">
        <f t="shared" si="90"/>
        <v>0</v>
      </c>
      <c r="X64" s="203">
        <f t="shared" si="90"/>
        <v>0</v>
      </c>
      <c r="Y64" s="203">
        <f t="shared" si="90"/>
        <v>0</v>
      </c>
      <c r="Z64" s="203">
        <f t="shared" si="90"/>
        <v>0</v>
      </c>
      <c r="AA64" s="203">
        <f t="shared" si="90"/>
        <v>0</v>
      </c>
      <c r="AB64" s="203">
        <f t="shared" si="90"/>
        <v>0</v>
      </c>
      <c r="AC64" s="203">
        <f t="shared" si="90"/>
        <v>0</v>
      </c>
      <c r="AD64" s="203">
        <f t="shared" si="90"/>
        <v>0</v>
      </c>
      <c r="AE64" s="203">
        <f t="shared" si="90"/>
        <v>0</v>
      </c>
      <c r="AF64" s="203">
        <f t="shared" si="90"/>
        <v>0</v>
      </c>
      <c r="AG64" s="203">
        <f t="shared" si="90"/>
        <v>0</v>
      </c>
      <c r="AH64" s="203">
        <f t="shared" si="90"/>
        <v>0</v>
      </c>
      <c r="AI64" s="203">
        <f t="shared" si="90"/>
        <v>0</v>
      </c>
      <c r="AJ64" s="203">
        <f t="shared" si="90"/>
        <v>0</v>
      </c>
      <c r="AK64" s="203">
        <f t="shared" si="90"/>
        <v>0</v>
      </c>
      <c r="AL64" s="203">
        <f t="shared" si="90"/>
        <v>0</v>
      </c>
      <c r="AM64" s="203">
        <f t="shared" si="90"/>
        <v>0</v>
      </c>
      <c r="AN64" s="203">
        <f t="shared" si="90"/>
        <v>0</v>
      </c>
      <c r="AO64" s="203">
        <f t="shared" si="90"/>
        <v>0</v>
      </c>
      <c r="AP64" s="203">
        <f t="shared" si="90"/>
        <v>0</v>
      </c>
      <c r="AQ64" s="203">
        <f t="shared" si="90"/>
        <v>0</v>
      </c>
      <c r="AR64" s="203">
        <f t="shared" si="90"/>
        <v>0</v>
      </c>
      <c r="AS64" s="203">
        <f t="shared" si="90"/>
        <v>0</v>
      </c>
      <c r="AT64" s="203">
        <f t="shared" si="90"/>
        <v>0</v>
      </c>
      <c r="AU64" s="203">
        <f t="shared" si="90"/>
        <v>0</v>
      </c>
      <c r="AV64" s="203">
        <f t="shared" si="90"/>
        <v>0</v>
      </c>
      <c r="AW64" s="203">
        <f t="shared" si="90"/>
        <v>0</v>
      </c>
      <c r="AX64" s="203">
        <f t="shared" si="90"/>
        <v>0</v>
      </c>
      <c r="AY64" s="203">
        <f t="shared" si="90"/>
        <v>0</v>
      </c>
      <c r="AZ64" s="203">
        <f t="shared" si="90"/>
        <v>0</v>
      </c>
      <c r="BA64" s="203">
        <f t="shared" si="90"/>
        <v>0</v>
      </c>
      <c r="BB64" s="203">
        <f t="shared" si="90"/>
        <v>0</v>
      </c>
      <c r="BC64" s="203">
        <f t="shared" si="90"/>
        <v>0</v>
      </c>
      <c r="BD64" s="203">
        <f t="shared" si="90"/>
        <v>0</v>
      </c>
      <c r="BE64" s="203">
        <f t="shared" si="90"/>
        <v>0</v>
      </c>
      <c r="BF64" s="203">
        <f t="shared" si="90"/>
        <v>0</v>
      </c>
      <c r="BG64" s="203">
        <f t="shared" si="90"/>
        <v>0</v>
      </c>
      <c r="BH64" s="203">
        <f t="shared" si="90"/>
        <v>0</v>
      </c>
      <c r="BI64" s="203">
        <f t="shared" si="90"/>
        <v>0</v>
      </c>
      <c r="BJ64" s="203">
        <f t="shared" si="90"/>
        <v>0</v>
      </c>
      <c r="BK64" s="203">
        <f t="shared" si="90"/>
        <v>0</v>
      </c>
      <c r="BL64" s="203">
        <f t="shared" si="90"/>
        <v>0</v>
      </c>
      <c r="BM64" s="203">
        <f t="shared" si="90"/>
        <v>0</v>
      </c>
      <c r="BN64" s="203">
        <f t="shared" si="90"/>
        <v>0</v>
      </c>
      <c r="BO64" s="203">
        <f t="shared" si="90"/>
        <v>0</v>
      </c>
      <c r="BP64" s="203">
        <f t="shared" si="90"/>
        <v>0</v>
      </c>
      <c r="BQ64" s="203">
        <f t="shared" si="90"/>
        <v>0</v>
      </c>
      <c r="BR64" s="203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3">
        <f t="shared" si="91"/>
        <v>0</v>
      </c>
      <c r="BT64" s="203">
        <f t="shared" si="91"/>
        <v>0</v>
      </c>
      <c r="BU64" s="203">
        <f t="shared" si="91"/>
        <v>0</v>
      </c>
      <c r="BV64" s="203">
        <f t="shared" si="91"/>
        <v>0</v>
      </c>
      <c r="BW64" s="203">
        <f t="shared" si="91"/>
        <v>0</v>
      </c>
      <c r="BX64" s="203">
        <f t="shared" si="91"/>
        <v>0</v>
      </c>
      <c r="BY64" s="203">
        <f t="shared" si="91"/>
        <v>0</v>
      </c>
      <c r="BZ64" s="203">
        <f t="shared" si="91"/>
        <v>0</v>
      </c>
      <c r="CA64" s="203">
        <f t="shared" si="91"/>
        <v>0</v>
      </c>
      <c r="CB64" s="203">
        <f t="shared" si="91"/>
        <v>0</v>
      </c>
      <c r="CC64" s="203">
        <f t="shared" si="91"/>
        <v>0</v>
      </c>
      <c r="CD64" s="203">
        <f t="shared" si="91"/>
        <v>0</v>
      </c>
      <c r="CE64" s="203">
        <f t="shared" si="91"/>
        <v>0</v>
      </c>
      <c r="CF64" s="203">
        <f t="shared" si="91"/>
        <v>0</v>
      </c>
      <c r="CG64" s="203">
        <f t="shared" si="91"/>
        <v>0</v>
      </c>
      <c r="CH64" s="203">
        <f t="shared" si="91"/>
        <v>0</v>
      </c>
      <c r="CI64" s="203">
        <f t="shared" si="91"/>
        <v>0</v>
      </c>
      <c r="CJ64" s="203">
        <f t="shared" si="91"/>
        <v>0</v>
      </c>
      <c r="CK64" s="203">
        <f t="shared" si="91"/>
        <v>0</v>
      </c>
      <c r="CL64" s="203">
        <f t="shared" si="91"/>
        <v>0</v>
      </c>
      <c r="CM64" s="203">
        <f t="shared" si="91"/>
        <v>0</v>
      </c>
      <c r="CN64" s="203">
        <f t="shared" si="91"/>
        <v>0</v>
      </c>
      <c r="CO64" s="203">
        <f t="shared" si="91"/>
        <v>0</v>
      </c>
      <c r="CP64" s="203">
        <f t="shared" si="91"/>
        <v>0</v>
      </c>
      <c r="CQ64" s="203">
        <f t="shared" si="91"/>
        <v>0</v>
      </c>
      <c r="CR64" s="203">
        <f t="shared" si="91"/>
        <v>0</v>
      </c>
      <c r="CS64" s="203">
        <f t="shared" si="91"/>
        <v>0</v>
      </c>
      <c r="CT64" s="203">
        <f t="shared" si="91"/>
        <v>0</v>
      </c>
      <c r="CU64" s="203">
        <f t="shared" si="91"/>
        <v>0</v>
      </c>
      <c r="CV64" s="203">
        <f t="shared" si="91"/>
        <v>0</v>
      </c>
      <c r="CW64" s="203">
        <f t="shared" si="91"/>
        <v>0</v>
      </c>
      <c r="CX64" s="203">
        <f t="shared" si="91"/>
        <v>0</v>
      </c>
      <c r="CY64" s="203">
        <f t="shared" si="91"/>
        <v>0</v>
      </c>
      <c r="CZ64" s="203">
        <f t="shared" si="91"/>
        <v>0</v>
      </c>
      <c r="DA64" s="203">
        <f t="shared" si="91"/>
        <v>0</v>
      </c>
    </row>
    <row r="65" spans="1:105" s="203" customFormat="1">
      <c r="A65" s="203" t="str">
        <f>Income!A78</f>
        <v>Labour - casual</v>
      </c>
      <c r="F65" s="203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3">
        <f t="shared" si="92"/>
        <v>6044.2269142499463</v>
      </c>
      <c r="H65" s="203">
        <f t="shared" si="92"/>
        <v>6044.2269142499463</v>
      </c>
      <c r="I65" s="203">
        <f t="shared" si="92"/>
        <v>6044.2269142499463</v>
      </c>
      <c r="J65" s="203">
        <f t="shared" si="92"/>
        <v>6044.2269142499463</v>
      </c>
      <c r="K65" s="203">
        <f t="shared" si="92"/>
        <v>6044.2269142499463</v>
      </c>
      <c r="L65" s="203">
        <f t="shared" si="88"/>
        <v>6044.2269142499463</v>
      </c>
      <c r="M65" s="203">
        <f t="shared" si="92"/>
        <v>6044.2269142499463</v>
      </c>
      <c r="N65" s="203">
        <f t="shared" si="92"/>
        <v>6044.2269142499463</v>
      </c>
      <c r="O65" s="203">
        <f t="shared" si="92"/>
        <v>6044.2269142499463</v>
      </c>
      <c r="P65" s="203">
        <f t="shared" si="92"/>
        <v>6044.2269142499463</v>
      </c>
      <c r="Q65" s="203">
        <f t="shared" si="92"/>
        <v>6449.280329846697</v>
      </c>
      <c r="R65" s="203">
        <f t="shared" si="92"/>
        <v>6854.3337454434468</v>
      </c>
      <c r="S65" s="203">
        <f t="shared" si="92"/>
        <v>7259.3871610401966</v>
      </c>
      <c r="T65" s="203">
        <f t="shared" si="92"/>
        <v>7664.4405766369473</v>
      </c>
      <c r="U65" s="203">
        <f t="shared" si="92"/>
        <v>8069.493992233698</v>
      </c>
      <c r="V65" s="203">
        <f t="shared" si="92"/>
        <v>8474.5474078304469</v>
      </c>
      <c r="W65" s="203">
        <f t="shared" si="92"/>
        <v>8879.6008234271976</v>
      </c>
      <c r="X65" s="203">
        <f t="shared" si="92"/>
        <v>9284.6542390239483</v>
      </c>
      <c r="Y65" s="203">
        <f t="shared" si="92"/>
        <v>9689.707654620699</v>
      </c>
      <c r="Z65" s="203">
        <f t="shared" si="92"/>
        <v>10094.76107021745</v>
      </c>
      <c r="AA65" s="203">
        <f t="shared" si="92"/>
        <v>10499.814485814199</v>
      </c>
      <c r="AB65" s="203">
        <f t="shared" si="92"/>
        <v>10904.867901410949</v>
      </c>
      <c r="AC65" s="203">
        <f t="shared" si="92"/>
        <v>11309.9213170077</v>
      </c>
      <c r="AD65" s="203">
        <f t="shared" si="92"/>
        <v>11714.974732604449</v>
      </c>
      <c r="AE65" s="203">
        <f t="shared" si="92"/>
        <v>12120.0281482012</v>
      </c>
      <c r="AF65" s="203">
        <f t="shared" si="92"/>
        <v>12525.08156379795</v>
      </c>
      <c r="AG65" s="203">
        <f t="shared" si="92"/>
        <v>12930.134979394701</v>
      </c>
      <c r="AH65" s="203">
        <f t="shared" si="92"/>
        <v>13335.188394991452</v>
      </c>
      <c r="AI65" s="203">
        <f t="shared" si="92"/>
        <v>13740.241810588201</v>
      </c>
      <c r="AJ65" s="203">
        <f t="shared" si="92"/>
        <v>14145.295226184951</v>
      </c>
      <c r="AK65" s="203">
        <f t="shared" si="92"/>
        <v>14479.983015018792</v>
      </c>
      <c r="AL65" s="203">
        <f t="shared" si="92"/>
        <v>14814.670803852632</v>
      </c>
      <c r="AM65" s="203">
        <f t="shared" si="92"/>
        <v>15149.358592686473</v>
      </c>
      <c r="AN65" s="203">
        <f t="shared" si="92"/>
        <v>15484.046381520311</v>
      </c>
      <c r="AO65" s="203">
        <f t="shared" si="92"/>
        <v>15818.734170354152</v>
      </c>
      <c r="AP65" s="203">
        <f t="shared" si="92"/>
        <v>16153.421959187992</v>
      </c>
      <c r="AQ65" s="203">
        <f t="shared" si="92"/>
        <v>16488.10974802183</v>
      </c>
      <c r="AR65" s="203">
        <f t="shared" si="92"/>
        <v>16822.797536855673</v>
      </c>
      <c r="AS65" s="203">
        <f t="shared" si="92"/>
        <v>17157.485325689511</v>
      </c>
      <c r="AT65" s="203">
        <f t="shared" si="92"/>
        <v>17492.173114523353</v>
      </c>
      <c r="AU65" s="203">
        <f t="shared" si="92"/>
        <v>17826.860903357192</v>
      </c>
      <c r="AV65" s="203">
        <f t="shared" si="92"/>
        <v>18161.548692191034</v>
      </c>
      <c r="AW65" s="203">
        <f t="shared" si="92"/>
        <v>18496.236481024873</v>
      </c>
      <c r="AX65" s="203">
        <f t="shared" si="92"/>
        <v>18830.924269858711</v>
      </c>
      <c r="AY65" s="203">
        <f t="shared" si="92"/>
        <v>19165.612058692554</v>
      </c>
      <c r="AZ65" s="203">
        <f t="shared" si="92"/>
        <v>19500.299847526392</v>
      </c>
      <c r="BA65" s="203">
        <f t="shared" si="92"/>
        <v>19834.987636360234</v>
      </c>
      <c r="BB65" s="203">
        <f t="shared" si="92"/>
        <v>20169.675425194073</v>
      </c>
      <c r="BC65" s="203">
        <f t="shared" si="92"/>
        <v>20504.363214027915</v>
      </c>
      <c r="BD65" s="203">
        <f t="shared" si="92"/>
        <v>20839.051002861754</v>
      </c>
      <c r="BE65" s="203">
        <f t="shared" si="92"/>
        <v>21285.602095780221</v>
      </c>
      <c r="BF65" s="203">
        <f t="shared" si="92"/>
        <v>21732.153188698685</v>
      </c>
      <c r="BG65" s="203">
        <f t="shared" si="92"/>
        <v>22178.704281617152</v>
      </c>
      <c r="BH65" s="203">
        <f t="shared" si="92"/>
        <v>22625.25537453562</v>
      </c>
      <c r="BI65" s="203">
        <f t="shared" si="92"/>
        <v>23071.806467454084</v>
      </c>
      <c r="BJ65" s="203">
        <f t="shared" si="92"/>
        <v>23518.357560372551</v>
      </c>
      <c r="BK65" s="203">
        <f t="shared" si="92"/>
        <v>23964.908653291019</v>
      </c>
      <c r="BL65" s="203">
        <f t="shared" si="92"/>
        <v>24411.459746209483</v>
      </c>
      <c r="BM65" s="203">
        <f t="shared" si="92"/>
        <v>24858.01083912795</v>
      </c>
      <c r="BN65" s="203">
        <f t="shared" si="92"/>
        <v>25304.561932046417</v>
      </c>
      <c r="BO65" s="203">
        <f t="shared" si="92"/>
        <v>25751.113024964881</v>
      </c>
      <c r="BP65" s="203">
        <f t="shared" si="92"/>
        <v>26197.664117883349</v>
      </c>
      <c r="BQ65" s="203">
        <f t="shared" si="92"/>
        <v>26644.215210801813</v>
      </c>
      <c r="BR65" s="203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3">
        <f t="shared" si="93"/>
        <v>27537.317396638748</v>
      </c>
      <c r="BT65" s="203">
        <f t="shared" si="93"/>
        <v>27983.868489557215</v>
      </c>
      <c r="BU65" s="203">
        <f t="shared" si="93"/>
        <v>28430.419582475679</v>
      </c>
      <c r="BV65" s="203">
        <f t="shared" si="93"/>
        <v>28876.970675394146</v>
      </c>
      <c r="BW65" s="203">
        <f t="shared" si="93"/>
        <v>29323.52176831261</v>
      </c>
      <c r="BX65" s="203">
        <f t="shared" si="93"/>
        <v>29770.072861231078</v>
      </c>
      <c r="BY65" s="203">
        <f t="shared" si="93"/>
        <v>29770.072861231078</v>
      </c>
      <c r="BZ65" s="203">
        <f t="shared" si="93"/>
        <v>29770.072861231078</v>
      </c>
      <c r="CA65" s="203">
        <f t="shared" si="93"/>
        <v>29770.072861231078</v>
      </c>
      <c r="CB65" s="203">
        <f t="shared" si="93"/>
        <v>29770.072861231078</v>
      </c>
      <c r="CC65" s="203">
        <f t="shared" si="93"/>
        <v>29770.072861231078</v>
      </c>
      <c r="CD65" s="203">
        <f t="shared" si="93"/>
        <v>29770.072861231078</v>
      </c>
      <c r="CE65" s="203">
        <f t="shared" si="93"/>
        <v>29770.072861231078</v>
      </c>
      <c r="CF65" s="203">
        <f t="shared" si="93"/>
        <v>29770.072861231078</v>
      </c>
      <c r="CG65" s="203">
        <f t="shared" si="93"/>
        <v>29770.072861231078</v>
      </c>
      <c r="CH65" s="203">
        <f t="shared" si="93"/>
        <v>29770.072861231078</v>
      </c>
      <c r="CI65" s="203">
        <f t="shared" si="93"/>
        <v>29770.072861231078</v>
      </c>
      <c r="CJ65" s="203">
        <f t="shared" si="93"/>
        <v>29770.072861231078</v>
      </c>
      <c r="CK65" s="203">
        <f t="shared" si="93"/>
        <v>29770.072861231078</v>
      </c>
      <c r="CL65" s="203">
        <f t="shared" si="93"/>
        <v>29770.072861231078</v>
      </c>
      <c r="CM65" s="203">
        <f t="shared" si="93"/>
        <v>29770.072861231078</v>
      </c>
      <c r="CN65" s="203">
        <f t="shared" si="93"/>
        <v>29770.072861231078</v>
      </c>
      <c r="CO65" s="203">
        <f t="shared" si="93"/>
        <v>29770.072861231078</v>
      </c>
      <c r="CP65" s="203">
        <f t="shared" si="93"/>
        <v>29770.072861231078</v>
      </c>
      <c r="CQ65" s="203">
        <f t="shared" si="93"/>
        <v>29770.072861231078</v>
      </c>
      <c r="CR65" s="203">
        <f t="shared" si="93"/>
        <v>29770.072861231078</v>
      </c>
      <c r="CS65" s="203">
        <f t="shared" si="93"/>
        <v>29770.072861231078</v>
      </c>
      <c r="CT65" s="203">
        <f t="shared" si="93"/>
        <v>29770.072861231078</v>
      </c>
      <c r="CU65" s="203">
        <f t="shared" si="93"/>
        <v>29770.072861231078</v>
      </c>
      <c r="CV65" s="203">
        <f t="shared" si="93"/>
        <v>29770.072861231078</v>
      </c>
      <c r="CW65" s="203">
        <f t="shared" si="93"/>
        <v>29770.072861231078</v>
      </c>
      <c r="CX65" s="203">
        <f t="shared" si="93"/>
        <v>29770.072861231078</v>
      </c>
      <c r="CY65" s="203">
        <f t="shared" si="93"/>
        <v>29770.072861231078</v>
      </c>
      <c r="CZ65" s="203">
        <f t="shared" si="93"/>
        <v>29770.072861231078</v>
      </c>
      <c r="DA65" s="203">
        <f t="shared" si="93"/>
        <v>29770.072861231078</v>
      </c>
    </row>
    <row r="66" spans="1:105" s="203" customFormat="1">
      <c r="A66" s="203" t="str">
        <f>Income!A79</f>
        <v>Labour - formal emp</v>
      </c>
      <c r="F66" s="203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3">
        <f t="shared" si="94"/>
        <v>0</v>
      </c>
      <c r="H66" s="203">
        <f t="shared" si="94"/>
        <v>0</v>
      </c>
      <c r="I66" s="203">
        <f t="shared" si="94"/>
        <v>0</v>
      </c>
      <c r="J66" s="203">
        <f t="shared" si="94"/>
        <v>0</v>
      </c>
      <c r="K66" s="203">
        <f t="shared" si="94"/>
        <v>0</v>
      </c>
      <c r="L66" s="203">
        <f t="shared" si="88"/>
        <v>0</v>
      </c>
      <c r="M66" s="203">
        <f t="shared" si="94"/>
        <v>0</v>
      </c>
      <c r="N66" s="203">
        <f t="shared" si="94"/>
        <v>0</v>
      </c>
      <c r="O66" s="203">
        <f t="shared" si="94"/>
        <v>0</v>
      </c>
      <c r="P66" s="203">
        <f t="shared" si="94"/>
        <v>0</v>
      </c>
      <c r="Q66" s="203">
        <f t="shared" si="94"/>
        <v>0</v>
      </c>
      <c r="R66" s="203">
        <f t="shared" si="94"/>
        <v>0</v>
      </c>
      <c r="S66" s="203">
        <f t="shared" si="94"/>
        <v>0</v>
      </c>
      <c r="T66" s="203">
        <f t="shared" si="94"/>
        <v>0</v>
      </c>
      <c r="U66" s="203">
        <f t="shared" si="94"/>
        <v>0</v>
      </c>
      <c r="V66" s="203">
        <f t="shared" si="94"/>
        <v>0</v>
      </c>
      <c r="W66" s="203">
        <f t="shared" si="94"/>
        <v>0</v>
      </c>
      <c r="X66" s="203">
        <f t="shared" si="94"/>
        <v>0</v>
      </c>
      <c r="Y66" s="203">
        <f t="shared" si="94"/>
        <v>0</v>
      </c>
      <c r="Z66" s="203">
        <f t="shared" si="94"/>
        <v>0</v>
      </c>
      <c r="AA66" s="203">
        <f t="shared" si="94"/>
        <v>0</v>
      </c>
      <c r="AB66" s="203">
        <f t="shared" si="94"/>
        <v>0</v>
      </c>
      <c r="AC66" s="203">
        <f t="shared" si="94"/>
        <v>0</v>
      </c>
      <c r="AD66" s="203">
        <f t="shared" si="94"/>
        <v>0</v>
      </c>
      <c r="AE66" s="203">
        <f t="shared" si="94"/>
        <v>0</v>
      </c>
      <c r="AF66" s="203">
        <f t="shared" si="94"/>
        <v>0</v>
      </c>
      <c r="AG66" s="203">
        <f t="shared" si="94"/>
        <v>0</v>
      </c>
      <c r="AH66" s="203">
        <f t="shared" si="94"/>
        <v>0</v>
      </c>
      <c r="AI66" s="203">
        <f t="shared" si="94"/>
        <v>0</v>
      </c>
      <c r="AJ66" s="203">
        <f t="shared" si="94"/>
        <v>0</v>
      </c>
      <c r="AK66" s="203">
        <f t="shared" si="94"/>
        <v>676.59256502797905</v>
      </c>
      <c r="AL66" s="203">
        <f t="shared" si="94"/>
        <v>1353.1851300559581</v>
      </c>
      <c r="AM66" s="203">
        <f t="shared" si="94"/>
        <v>2029.777695083937</v>
      </c>
      <c r="AN66" s="203">
        <f t="shared" si="94"/>
        <v>2706.3702601119162</v>
      </c>
      <c r="AO66" s="203">
        <f t="shared" si="94"/>
        <v>3382.9628251398954</v>
      </c>
      <c r="AP66" s="203">
        <f t="shared" si="94"/>
        <v>4059.5553901678741</v>
      </c>
      <c r="AQ66" s="203">
        <f t="shared" si="94"/>
        <v>4736.1479551958537</v>
      </c>
      <c r="AR66" s="203">
        <f t="shared" si="94"/>
        <v>5412.7405202238324</v>
      </c>
      <c r="AS66" s="203">
        <f t="shared" si="94"/>
        <v>6089.3330852518111</v>
      </c>
      <c r="AT66" s="203">
        <f t="shared" si="94"/>
        <v>6765.9256502797907</v>
      </c>
      <c r="AU66" s="203">
        <f t="shared" si="94"/>
        <v>7442.5182153077694</v>
      </c>
      <c r="AV66" s="203">
        <f t="shared" si="94"/>
        <v>8119.1107803357481</v>
      </c>
      <c r="AW66" s="203">
        <f t="shared" si="94"/>
        <v>8795.7033453637268</v>
      </c>
      <c r="AX66" s="203">
        <f t="shared" si="94"/>
        <v>9472.2959103917074</v>
      </c>
      <c r="AY66" s="203">
        <f t="shared" si="94"/>
        <v>10148.888475419686</v>
      </c>
      <c r="AZ66" s="203">
        <f t="shared" si="94"/>
        <v>10825.481040447665</v>
      </c>
      <c r="BA66" s="203">
        <f t="shared" si="94"/>
        <v>11502.073605475643</v>
      </c>
      <c r="BB66" s="203">
        <f t="shared" si="94"/>
        <v>12178.666170503622</v>
      </c>
      <c r="BC66" s="203">
        <f t="shared" si="94"/>
        <v>12855.258735531603</v>
      </c>
      <c r="BD66" s="203">
        <f t="shared" si="94"/>
        <v>13531.851300559581</v>
      </c>
      <c r="BE66" s="203">
        <f t="shared" si="94"/>
        <v>14591.846319103415</v>
      </c>
      <c r="BF66" s="203">
        <f t="shared" si="94"/>
        <v>15651.841337647249</v>
      </c>
      <c r="BG66" s="203">
        <f t="shared" si="94"/>
        <v>16711.836356191081</v>
      </c>
      <c r="BH66" s="203">
        <f t="shared" si="94"/>
        <v>17771.831374734917</v>
      </c>
      <c r="BI66" s="203">
        <f t="shared" si="94"/>
        <v>18831.826393278752</v>
      </c>
      <c r="BJ66" s="203">
        <f t="shared" si="94"/>
        <v>19891.821411822584</v>
      </c>
      <c r="BK66" s="203">
        <f t="shared" si="94"/>
        <v>20951.816430366416</v>
      </c>
      <c r="BL66" s="203">
        <f t="shared" si="94"/>
        <v>22011.811448910252</v>
      </c>
      <c r="BM66" s="203">
        <f t="shared" si="94"/>
        <v>23071.806467454087</v>
      </c>
      <c r="BN66" s="203">
        <f t="shared" si="94"/>
        <v>24131.801485997919</v>
      </c>
      <c r="BO66" s="203">
        <f t="shared" si="94"/>
        <v>25191.796504541751</v>
      </c>
      <c r="BP66" s="203">
        <f t="shared" si="94"/>
        <v>26251.791523085587</v>
      </c>
      <c r="BQ66" s="203">
        <f t="shared" si="94"/>
        <v>27311.786541629423</v>
      </c>
      <c r="BR66" s="203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3">
        <f t="shared" si="95"/>
        <v>29431.776578717087</v>
      </c>
      <c r="BT66" s="203">
        <f t="shared" si="95"/>
        <v>30491.771597260922</v>
      </c>
      <c r="BU66" s="203">
        <f t="shared" si="95"/>
        <v>31551.766615804758</v>
      </c>
      <c r="BV66" s="203">
        <f t="shared" si="95"/>
        <v>32611.76163434859</v>
      </c>
      <c r="BW66" s="203">
        <f t="shared" si="95"/>
        <v>33671.756652892422</v>
      </c>
      <c r="BX66" s="203">
        <f t="shared" si="95"/>
        <v>34731.751671436257</v>
      </c>
      <c r="BY66" s="203">
        <f t="shared" si="95"/>
        <v>39648.851671436256</v>
      </c>
      <c r="BZ66" s="203">
        <f t="shared" si="95"/>
        <v>44565.951671436262</v>
      </c>
      <c r="CA66" s="203">
        <f t="shared" si="95"/>
        <v>49483.05167143626</v>
      </c>
      <c r="CB66" s="203">
        <f t="shared" si="95"/>
        <v>54400.151671436266</v>
      </c>
      <c r="CC66" s="203">
        <f t="shared" si="95"/>
        <v>59317.251671436265</v>
      </c>
      <c r="CD66" s="203">
        <f t="shared" si="95"/>
        <v>64234.351671436263</v>
      </c>
      <c r="CE66" s="203">
        <f t="shared" si="95"/>
        <v>69151.451671436269</v>
      </c>
      <c r="CF66" s="203">
        <f t="shared" si="95"/>
        <v>74068.55167143626</v>
      </c>
      <c r="CG66" s="203">
        <f t="shared" si="95"/>
        <v>78985.651671436266</v>
      </c>
      <c r="CH66" s="203">
        <f t="shared" si="95"/>
        <v>83902.751671436272</v>
      </c>
      <c r="CI66" s="203">
        <f t="shared" si="95"/>
        <v>88819.851671436278</v>
      </c>
      <c r="CJ66" s="203">
        <f t="shared" si="95"/>
        <v>93736.951671436269</v>
      </c>
      <c r="CK66" s="203">
        <f t="shared" si="95"/>
        <v>98654.051671436275</v>
      </c>
      <c r="CL66" s="203">
        <f t="shared" si="95"/>
        <v>103571.15167143628</v>
      </c>
      <c r="CM66" s="203">
        <f t="shared" si="95"/>
        <v>108488.25167143627</v>
      </c>
      <c r="CN66" s="203">
        <f t="shared" si="95"/>
        <v>113405.35167143628</v>
      </c>
      <c r="CO66" s="203">
        <f t="shared" si="95"/>
        <v>118322.45167143628</v>
      </c>
      <c r="CP66" s="203">
        <f t="shared" si="95"/>
        <v>123239.55167143627</v>
      </c>
      <c r="CQ66" s="203">
        <f t="shared" si="95"/>
        <v>128156.65167143628</v>
      </c>
      <c r="CR66" s="203">
        <f t="shared" si="95"/>
        <v>133073.7516714363</v>
      </c>
      <c r="CS66" s="203">
        <f t="shared" si="95"/>
        <v>137990.85167143628</v>
      </c>
      <c r="CT66" s="203">
        <f t="shared" si="95"/>
        <v>142907.95167143628</v>
      </c>
      <c r="CU66" s="203">
        <f t="shared" si="95"/>
        <v>147825.05167143629</v>
      </c>
      <c r="CV66" s="203">
        <f t="shared" si="95"/>
        <v>152742.15167143627</v>
      </c>
      <c r="CW66" s="203">
        <f t="shared" si="95"/>
        <v>157659.2516714363</v>
      </c>
      <c r="CX66" s="203">
        <f t="shared" si="95"/>
        <v>162576.35167143628</v>
      </c>
      <c r="CY66" s="203">
        <f t="shared" si="95"/>
        <v>167493.45167143631</v>
      </c>
      <c r="CZ66" s="203">
        <f t="shared" si="95"/>
        <v>172410.55167143629</v>
      </c>
      <c r="DA66" s="203">
        <f t="shared" si="95"/>
        <v>177327.65167143627</v>
      </c>
    </row>
    <row r="67" spans="1:105" s="203" customFormat="1">
      <c r="A67" s="203" t="str">
        <f>Income!A81</f>
        <v>Self - employment</v>
      </c>
      <c r="F67" s="203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3">
        <f t="shared" si="96"/>
        <v>3518.2813381454916</v>
      </c>
      <c r="H67" s="203">
        <f t="shared" si="96"/>
        <v>3518.2813381454916</v>
      </c>
      <c r="I67" s="203">
        <f t="shared" si="96"/>
        <v>3518.2813381454916</v>
      </c>
      <c r="J67" s="203">
        <f t="shared" si="96"/>
        <v>3518.2813381454916</v>
      </c>
      <c r="K67" s="203">
        <f t="shared" si="96"/>
        <v>3518.2813381454916</v>
      </c>
      <c r="L67" s="203">
        <f t="shared" si="88"/>
        <v>3518.2813381454916</v>
      </c>
      <c r="M67" s="203">
        <f t="shared" si="96"/>
        <v>3518.2813381454916</v>
      </c>
      <c r="N67" s="203">
        <f t="shared" si="96"/>
        <v>3518.2813381454916</v>
      </c>
      <c r="O67" s="203">
        <f t="shared" si="96"/>
        <v>3518.2813381454916</v>
      </c>
      <c r="P67" s="203">
        <f t="shared" si="96"/>
        <v>3518.2813381454916</v>
      </c>
      <c r="Q67" s="203">
        <f t="shared" si="96"/>
        <v>3752.8334273551909</v>
      </c>
      <c r="R67" s="203">
        <f t="shared" si="96"/>
        <v>3987.3855165648906</v>
      </c>
      <c r="S67" s="203">
        <f t="shared" si="96"/>
        <v>4221.9376057745903</v>
      </c>
      <c r="T67" s="203">
        <f t="shared" si="96"/>
        <v>4456.4896949842896</v>
      </c>
      <c r="U67" s="203">
        <f t="shared" si="96"/>
        <v>4691.0417841939889</v>
      </c>
      <c r="V67" s="203">
        <f t="shared" si="96"/>
        <v>4925.5938734036881</v>
      </c>
      <c r="W67" s="203">
        <f t="shared" si="96"/>
        <v>5160.1459626133874</v>
      </c>
      <c r="X67" s="203">
        <f t="shared" si="96"/>
        <v>5394.6980518230866</v>
      </c>
      <c r="Y67" s="203">
        <f t="shared" si="96"/>
        <v>5629.2501410327859</v>
      </c>
      <c r="Z67" s="203">
        <f t="shared" si="96"/>
        <v>5863.8022302424852</v>
      </c>
      <c r="AA67" s="203">
        <f t="shared" si="96"/>
        <v>6098.3543194521844</v>
      </c>
      <c r="AB67" s="203">
        <f t="shared" si="96"/>
        <v>6332.9064086618846</v>
      </c>
      <c r="AC67" s="203">
        <f t="shared" si="96"/>
        <v>6567.4584978715839</v>
      </c>
      <c r="AD67" s="203">
        <f t="shared" si="96"/>
        <v>6802.0105870812831</v>
      </c>
      <c r="AE67" s="203">
        <f t="shared" si="96"/>
        <v>7036.5626762909833</v>
      </c>
      <c r="AF67" s="203">
        <f t="shared" si="96"/>
        <v>7271.1147655006826</v>
      </c>
      <c r="AG67" s="203">
        <f t="shared" si="96"/>
        <v>7505.6668547103818</v>
      </c>
      <c r="AH67" s="203">
        <f t="shared" si="96"/>
        <v>7740.2189439200811</v>
      </c>
      <c r="AI67" s="203">
        <f t="shared" si="96"/>
        <v>7974.7710331297803</v>
      </c>
      <c r="AJ67" s="203">
        <f t="shared" si="96"/>
        <v>8209.3231223394796</v>
      </c>
      <c r="AK67" s="203">
        <f t="shared" si="96"/>
        <v>8326.5991669443283</v>
      </c>
      <c r="AL67" s="203">
        <f t="shared" si="96"/>
        <v>8443.8752115491789</v>
      </c>
      <c r="AM67" s="203">
        <f t="shared" si="96"/>
        <v>8561.1512561540294</v>
      </c>
      <c r="AN67" s="203">
        <f t="shared" si="96"/>
        <v>8678.4273007588781</v>
      </c>
      <c r="AO67" s="203">
        <f t="shared" si="96"/>
        <v>8795.7033453637268</v>
      </c>
      <c r="AP67" s="203">
        <f t="shared" si="96"/>
        <v>8912.9793899685774</v>
      </c>
      <c r="AQ67" s="203">
        <f t="shared" si="96"/>
        <v>9030.2554345734279</v>
      </c>
      <c r="AR67" s="203">
        <f t="shared" si="96"/>
        <v>9147.5314791782766</v>
      </c>
      <c r="AS67" s="203">
        <f t="shared" si="96"/>
        <v>9264.8075237831254</v>
      </c>
      <c r="AT67" s="203">
        <f t="shared" si="96"/>
        <v>9382.0835683879759</v>
      </c>
      <c r="AU67" s="203">
        <f t="shared" si="96"/>
        <v>9499.3596129928264</v>
      </c>
      <c r="AV67" s="203">
        <f t="shared" si="96"/>
        <v>9616.6356575976752</v>
      </c>
      <c r="AW67" s="203">
        <f t="shared" si="96"/>
        <v>9733.9117022025239</v>
      </c>
      <c r="AX67" s="203">
        <f t="shared" si="96"/>
        <v>9851.1877468073744</v>
      </c>
      <c r="AY67" s="203">
        <f t="shared" si="96"/>
        <v>9968.463791412225</v>
      </c>
      <c r="AZ67" s="203">
        <f t="shared" si="96"/>
        <v>10085.739836017074</v>
      </c>
      <c r="BA67" s="203">
        <f t="shared" si="96"/>
        <v>10203.015880621922</v>
      </c>
      <c r="BB67" s="203">
        <f t="shared" si="96"/>
        <v>10320.291925226773</v>
      </c>
      <c r="BC67" s="203">
        <f t="shared" si="96"/>
        <v>10437.567969831623</v>
      </c>
      <c r="BD67" s="203">
        <f t="shared" si="96"/>
        <v>10554.844014436472</v>
      </c>
      <c r="BE67" s="203">
        <f t="shared" si="96"/>
        <v>10741.583562384194</v>
      </c>
      <c r="BF67" s="203">
        <f t="shared" si="96"/>
        <v>10928.323110331918</v>
      </c>
      <c r="BG67" s="203">
        <f t="shared" si="96"/>
        <v>11115.062658279639</v>
      </c>
      <c r="BH67" s="203">
        <f t="shared" si="96"/>
        <v>11301.802206227361</v>
      </c>
      <c r="BI67" s="203">
        <f t="shared" si="96"/>
        <v>11488.541754175083</v>
      </c>
      <c r="BJ67" s="203">
        <f t="shared" si="96"/>
        <v>11675.281302122807</v>
      </c>
      <c r="BK67" s="203">
        <f t="shared" si="96"/>
        <v>11862.020850070528</v>
      </c>
      <c r="BL67" s="203">
        <f t="shared" si="96"/>
        <v>12048.76039801825</v>
      </c>
      <c r="BM67" s="203">
        <f t="shared" si="96"/>
        <v>12235.499945965974</v>
      </c>
      <c r="BN67" s="203">
        <f t="shared" si="96"/>
        <v>12422.239493913696</v>
      </c>
      <c r="BO67" s="203">
        <f t="shared" si="96"/>
        <v>12608.979041861417</v>
      </c>
      <c r="BP67" s="203">
        <f t="shared" si="96"/>
        <v>12795.718589809141</v>
      </c>
      <c r="BQ67" s="203">
        <f t="shared" si="96"/>
        <v>12982.458137756863</v>
      </c>
      <c r="BR67" s="203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3">
        <f t="shared" si="97"/>
        <v>13355.937233652308</v>
      </c>
      <c r="BT67" s="203">
        <f t="shared" si="97"/>
        <v>13542.67678160003</v>
      </c>
      <c r="BU67" s="203">
        <f t="shared" si="97"/>
        <v>13729.416329547752</v>
      </c>
      <c r="BV67" s="203">
        <f t="shared" si="97"/>
        <v>13916.155877495474</v>
      </c>
      <c r="BW67" s="203">
        <f t="shared" si="97"/>
        <v>14102.895425443197</v>
      </c>
      <c r="BX67" s="203">
        <f t="shared" si="97"/>
        <v>14289.634973390919</v>
      </c>
      <c r="BY67" s="203">
        <f t="shared" si="97"/>
        <v>15086.96897339092</v>
      </c>
      <c r="BZ67" s="203">
        <f t="shared" si="97"/>
        <v>15884.302973390919</v>
      </c>
      <c r="CA67" s="203">
        <f t="shared" si="97"/>
        <v>16681.63697339092</v>
      </c>
      <c r="CB67" s="203">
        <f t="shared" si="97"/>
        <v>17478.970973390919</v>
      </c>
      <c r="CC67" s="203">
        <f t="shared" si="97"/>
        <v>18276.304973390917</v>
      </c>
      <c r="CD67" s="203">
        <f t="shared" si="97"/>
        <v>19073.63897339092</v>
      </c>
      <c r="CE67" s="203">
        <f t="shared" si="97"/>
        <v>19870.972973390919</v>
      </c>
      <c r="CF67" s="203">
        <f t="shared" si="97"/>
        <v>20668.306973390918</v>
      </c>
      <c r="CG67" s="203">
        <f t="shared" si="97"/>
        <v>21465.640973390917</v>
      </c>
      <c r="CH67" s="203">
        <f t="shared" si="97"/>
        <v>22262.974973390919</v>
      </c>
      <c r="CI67" s="203">
        <f t="shared" si="97"/>
        <v>23060.308973390918</v>
      </c>
      <c r="CJ67" s="203">
        <f t="shared" si="97"/>
        <v>23857.642973390917</v>
      </c>
      <c r="CK67" s="203">
        <f t="shared" si="97"/>
        <v>24654.97697339092</v>
      </c>
      <c r="CL67" s="203">
        <f t="shared" si="97"/>
        <v>25452.310973390919</v>
      </c>
      <c r="CM67" s="203">
        <f t="shared" si="97"/>
        <v>26249.644973390918</v>
      </c>
      <c r="CN67" s="203">
        <f t="shared" si="97"/>
        <v>27046.97897339092</v>
      </c>
      <c r="CO67" s="203">
        <f t="shared" si="97"/>
        <v>27844.312973390919</v>
      </c>
      <c r="CP67" s="203">
        <f t="shared" si="97"/>
        <v>28641.646973390918</v>
      </c>
      <c r="CQ67" s="203">
        <f t="shared" si="97"/>
        <v>29438.980973390921</v>
      </c>
      <c r="CR67" s="203">
        <f t="shared" si="97"/>
        <v>30236.314973390916</v>
      </c>
      <c r="CS67" s="203">
        <f t="shared" si="97"/>
        <v>31033.648973390918</v>
      </c>
      <c r="CT67" s="203">
        <f t="shared" si="97"/>
        <v>31830.982973390917</v>
      </c>
      <c r="CU67" s="203">
        <f t="shared" si="97"/>
        <v>32628.316973390916</v>
      </c>
      <c r="CV67" s="203">
        <f t="shared" si="97"/>
        <v>33425.650973390919</v>
      </c>
      <c r="CW67" s="203">
        <f t="shared" si="97"/>
        <v>34222.984973390921</v>
      </c>
      <c r="CX67" s="203">
        <f t="shared" si="97"/>
        <v>35020.318973390917</v>
      </c>
      <c r="CY67" s="203">
        <f t="shared" si="97"/>
        <v>35817.652973390919</v>
      </c>
      <c r="CZ67" s="203">
        <f t="shared" si="97"/>
        <v>36614.986973390914</v>
      </c>
      <c r="DA67" s="203">
        <f t="shared" si="97"/>
        <v>37412.320973390917</v>
      </c>
    </row>
    <row r="68" spans="1:105" s="203" customFormat="1">
      <c r="A68" s="203" t="str">
        <f>Income!A82</f>
        <v>Small business/petty trading</v>
      </c>
      <c r="F68" s="203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3">
        <f t="shared" si="98"/>
        <v>0</v>
      </c>
      <c r="H68" s="203">
        <f t="shared" si="98"/>
        <v>0</v>
      </c>
      <c r="I68" s="203">
        <f t="shared" si="98"/>
        <v>0</v>
      </c>
      <c r="J68" s="203">
        <f t="shared" si="98"/>
        <v>0</v>
      </c>
      <c r="K68" s="203">
        <f t="shared" si="98"/>
        <v>0</v>
      </c>
      <c r="L68" s="203">
        <f t="shared" si="88"/>
        <v>0</v>
      </c>
      <c r="M68" s="203">
        <f t="shared" si="98"/>
        <v>0</v>
      </c>
      <c r="N68" s="203">
        <f t="shared" si="98"/>
        <v>0</v>
      </c>
      <c r="O68" s="203">
        <f t="shared" si="98"/>
        <v>0</v>
      </c>
      <c r="P68" s="203">
        <f t="shared" si="98"/>
        <v>0</v>
      </c>
      <c r="Q68" s="203">
        <f t="shared" si="98"/>
        <v>211.99900370876679</v>
      </c>
      <c r="R68" s="203">
        <f t="shared" si="98"/>
        <v>423.99800741753359</v>
      </c>
      <c r="S68" s="203">
        <f t="shared" si="98"/>
        <v>635.99701112630032</v>
      </c>
      <c r="T68" s="203">
        <f t="shared" si="98"/>
        <v>847.99601483506717</v>
      </c>
      <c r="U68" s="203">
        <f t="shared" si="98"/>
        <v>1059.995018543834</v>
      </c>
      <c r="V68" s="203">
        <f t="shared" si="98"/>
        <v>1271.9940222526006</v>
      </c>
      <c r="W68" s="203">
        <f t="shared" si="98"/>
        <v>1483.9930259613675</v>
      </c>
      <c r="X68" s="203">
        <f t="shared" si="98"/>
        <v>1695.9920296701343</v>
      </c>
      <c r="Y68" s="203">
        <f t="shared" si="98"/>
        <v>1907.9910333789012</v>
      </c>
      <c r="Z68" s="203">
        <f t="shared" si="98"/>
        <v>2119.990037087668</v>
      </c>
      <c r="AA68" s="203">
        <f t="shared" si="98"/>
        <v>2331.9890407964349</v>
      </c>
      <c r="AB68" s="203">
        <f t="shared" si="98"/>
        <v>2543.9880445052013</v>
      </c>
      <c r="AC68" s="203">
        <f t="shared" si="98"/>
        <v>2755.9870482139681</v>
      </c>
      <c r="AD68" s="203">
        <f t="shared" si="98"/>
        <v>2967.986051922735</v>
      </c>
      <c r="AE68" s="203">
        <f t="shared" si="98"/>
        <v>3179.9850556315018</v>
      </c>
      <c r="AF68" s="203">
        <f t="shared" si="98"/>
        <v>3391.9840593402687</v>
      </c>
      <c r="AG68" s="203">
        <f t="shared" si="98"/>
        <v>3603.9830630490355</v>
      </c>
      <c r="AH68" s="203">
        <f t="shared" si="98"/>
        <v>3815.9820667578024</v>
      </c>
      <c r="AI68" s="203">
        <f t="shared" si="98"/>
        <v>4027.9810704665692</v>
      </c>
      <c r="AJ68" s="203">
        <f t="shared" si="98"/>
        <v>4239.9800741753361</v>
      </c>
      <c r="AK68" s="203">
        <f t="shared" si="98"/>
        <v>4379.8092042811186</v>
      </c>
      <c r="AL68" s="203">
        <f t="shared" si="98"/>
        <v>4519.6383343869011</v>
      </c>
      <c r="AM68" s="203">
        <f t="shared" si="98"/>
        <v>4659.4674644926827</v>
      </c>
      <c r="AN68" s="203">
        <f t="shared" si="98"/>
        <v>4799.2965945984652</v>
      </c>
      <c r="AO68" s="203">
        <f t="shared" si="98"/>
        <v>4939.1257247042477</v>
      </c>
      <c r="AP68" s="203">
        <f t="shared" si="98"/>
        <v>5078.9548548100302</v>
      </c>
      <c r="AQ68" s="203">
        <f t="shared" si="98"/>
        <v>5218.7839849158127</v>
      </c>
      <c r="AR68" s="203">
        <f t="shared" si="98"/>
        <v>5358.6131150215951</v>
      </c>
      <c r="AS68" s="203">
        <f t="shared" si="98"/>
        <v>5498.4422451273767</v>
      </c>
      <c r="AT68" s="203">
        <f t="shared" si="98"/>
        <v>5638.2713752331592</v>
      </c>
      <c r="AU68" s="203">
        <f t="shared" si="98"/>
        <v>5778.1005053389417</v>
      </c>
      <c r="AV68" s="203">
        <f t="shared" si="98"/>
        <v>5917.9296354447242</v>
      </c>
      <c r="AW68" s="203">
        <f t="shared" si="98"/>
        <v>6057.7587655505067</v>
      </c>
      <c r="AX68" s="203">
        <f t="shared" si="98"/>
        <v>6197.5878956562883</v>
      </c>
      <c r="AY68" s="203">
        <f t="shared" si="98"/>
        <v>6337.4170257620708</v>
      </c>
      <c r="AZ68" s="203">
        <f t="shared" si="98"/>
        <v>6477.2461558678533</v>
      </c>
      <c r="BA68" s="203">
        <f t="shared" si="98"/>
        <v>6617.0752859736358</v>
      </c>
      <c r="BB68" s="203">
        <f t="shared" si="98"/>
        <v>6756.9044160794183</v>
      </c>
      <c r="BC68" s="203">
        <f t="shared" si="98"/>
        <v>6896.7335461851999</v>
      </c>
      <c r="BD68" s="203">
        <f t="shared" si="98"/>
        <v>7036.5626762909824</v>
      </c>
      <c r="BE68" s="203">
        <f t="shared" si="98"/>
        <v>7131.2856353948991</v>
      </c>
      <c r="BF68" s="203">
        <f t="shared" si="98"/>
        <v>7226.0085944988168</v>
      </c>
      <c r="BG68" s="203">
        <f t="shared" si="98"/>
        <v>7320.7315536027336</v>
      </c>
      <c r="BH68" s="203">
        <f t="shared" si="98"/>
        <v>7415.4545127066503</v>
      </c>
      <c r="BI68" s="203">
        <f t="shared" si="98"/>
        <v>7510.177471810568</v>
      </c>
      <c r="BJ68" s="203">
        <f t="shared" si="98"/>
        <v>7604.9004309144848</v>
      </c>
      <c r="BK68" s="203">
        <f t="shared" si="98"/>
        <v>7699.6233900184016</v>
      </c>
      <c r="BL68" s="203">
        <f t="shared" si="98"/>
        <v>7794.3463491223192</v>
      </c>
      <c r="BM68" s="203">
        <f t="shared" si="98"/>
        <v>7889.069308226236</v>
      </c>
      <c r="BN68" s="203">
        <f t="shared" si="98"/>
        <v>7983.7922673301528</v>
      </c>
      <c r="BO68" s="203">
        <f t="shared" si="98"/>
        <v>8078.5152264340704</v>
      </c>
      <c r="BP68" s="203">
        <f t="shared" si="98"/>
        <v>8173.2381855379872</v>
      </c>
      <c r="BQ68" s="203">
        <f t="shared" si="98"/>
        <v>8267.961144641904</v>
      </c>
      <c r="BR68" s="203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3">
        <f t="shared" si="99"/>
        <v>8457.4070628497393</v>
      </c>
      <c r="BT68" s="203">
        <f t="shared" si="99"/>
        <v>8552.1300219536552</v>
      </c>
      <c r="BU68" s="203">
        <f t="shared" si="99"/>
        <v>8646.8529810575728</v>
      </c>
      <c r="BV68" s="203">
        <f t="shared" si="99"/>
        <v>8741.5759401614905</v>
      </c>
      <c r="BW68" s="203">
        <f t="shared" si="99"/>
        <v>8836.2988992654064</v>
      </c>
      <c r="BX68" s="203">
        <f t="shared" si="99"/>
        <v>8931.021858369324</v>
      </c>
      <c r="BY68" s="203">
        <f t="shared" si="99"/>
        <v>11707.281858369324</v>
      </c>
      <c r="BZ68" s="203">
        <f t="shared" si="99"/>
        <v>14483.541858369324</v>
      </c>
      <c r="CA68" s="203">
        <f t="shared" si="99"/>
        <v>17259.801858369327</v>
      </c>
      <c r="CB68" s="203">
        <f t="shared" si="99"/>
        <v>20036.061858369325</v>
      </c>
      <c r="CC68" s="203">
        <f t="shared" si="99"/>
        <v>22812.321858369323</v>
      </c>
      <c r="CD68" s="203">
        <f t="shared" si="99"/>
        <v>25588.581858369325</v>
      </c>
      <c r="CE68" s="203">
        <f t="shared" si="99"/>
        <v>28364.841858369324</v>
      </c>
      <c r="CF68" s="203">
        <f t="shared" si="99"/>
        <v>31141.101858369326</v>
      </c>
      <c r="CG68" s="203">
        <f t="shared" si="99"/>
        <v>33917.361858369331</v>
      </c>
      <c r="CH68" s="203">
        <f t="shared" si="99"/>
        <v>36693.621858369326</v>
      </c>
      <c r="CI68" s="203">
        <f t="shared" si="99"/>
        <v>39469.881858369321</v>
      </c>
      <c r="CJ68" s="203">
        <f t="shared" si="99"/>
        <v>42246.14185836933</v>
      </c>
      <c r="CK68" s="203">
        <f t="shared" si="99"/>
        <v>45022.401858369325</v>
      </c>
      <c r="CL68" s="203">
        <f t="shared" si="99"/>
        <v>47798.66185836932</v>
      </c>
      <c r="CM68" s="203">
        <f t="shared" si="99"/>
        <v>50574.921858369329</v>
      </c>
      <c r="CN68" s="203">
        <f t="shared" si="99"/>
        <v>53351.181858369324</v>
      </c>
      <c r="CO68" s="203">
        <f t="shared" si="99"/>
        <v>56127.441858369333</v>
      </c>
      <c r="CP68" s="203">
        <f t="shared" si="99"/>
        <v>58903.701858369328</v>
      </c>
      <c r="CQ68" s="203">
        <f t="shared" si="99"/>
        <v>61679.961858369323</v>
      </c>
      <c r="CR68" s="203">
        <f t="shared" si="99"/>
        <v>64456.221858369332</v>
      </c>
      <c r="CS68" s="203">
        <f t="shared" si="99"/>
        <v>67232.481858369327</v>
      </c>
      <c r="CT68" s="203">
        <f t="shared" si="99"/>
        <v>70008.741858369322</v>
      </c>
      <c r="CU68" s="203">
        <f t="shared" si="99"/>
        <v>72785.001858369331</v>
      </c>
      <c r="CV68" s="203">
        <f t="shared" si="99"/>
        <v>75561.261858369326</v>
      </c>
      <c r="CW68" s="203">
        <f t="shared" si="99"/>
        <v>78337.52185836932</v>
      </c>
      <c r="CX68" s="203">
        <f t="shared" si="99"/>
        <v>81113.78185836933</v>
      </c>
      <c r="CY68" s="203">
        <f t="shared" si="99"/>
        <v>83890.041858369324</v>
      </c>
      <c r="CZ68" s="203">
        <f t="shared" si="99"/>
        <v>86666.301858369319</v>
      </c>
      <c r="DA68" s="203">
        <f t="shared" si="99"/>
        <v>89442.561858369329</v>
      </c>
    </row>
    <row r="69" spans="1:105" s="203" customFormat="1">
      <c r="A69" s="203" t="str">
        <f>Income!A83</f>
        <v>Food transfer - official</v>
      </c>
      <c r="F69" s="203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3">
        <f t="shared" si="100"/>
        <v>1220.9989961164727</v>
      </c>
      <c r="H69" s="203">
        <f t="shared" si="100"/>
        <v>1220.9989961164727</v>
      </c>
      <c r="I69" s="203">
        <f t="shared" si="100"/>
        <v>1220.9989961164727</v>
      </c>
      <c r="J69" s="203">
        <f t="shared" si="100"/>
        <v>1220.9989961164727</v>
      </c>
      <c r="K69" s="203">
        <f t="shared" si="100"/>
        <v>1220.9989961164727</v>
      </c>
      <c r="L69" s="203">
        <f t="shared" si="88"/>
        <v>1220.9989961164727</v>
      </c>
      <c r="M69" s="203">
        <f t="shared" si="100"/>
        <v>1220.9989961164727</v>
      </c>
      <c r="N69" s="203">
        <f t="shared" si="100"/>
        <v>1220.9989961164727</v>
      </c>
      <c r="O69" s="203">
        <f t="shared" si="100"/>
        <v>1220.9989961164727</v>
      </c>
      <c r="P69" s="203">
        <f t="shared" si="100"/>
        <v>1220.9989961164727</v>
      </c>
      <c r="Q69" s="203">
        <f t="shared" si="100"/>
        <v>1220.9989961164727</v>
      </c>
      <c r="R69" s="203">
        <f t="shared" si="100"/>
        <v>1220.9989961164727</v>
      </c>
      <c r="S69" s="203">
        <f t="shared" si="100"/>
        <v>1220.9989961164727</v>
      </c>
      <c r="T69" s="203">
        <f t="shared" si="100"/>
        <v>1220.9989961164727</v>
      </c>
      <c r="U69" s="203">
        <f t="shared" si="100"/>
        <v>1220.9989961164727</v>
      </c>
      <c r="V69" s="203">
        <f t="shared" si="100"/>
        <v>1220.9989961164727</v>
      </c>
      <c r="W69" s="203">
        <f t="shared" si="100"/>
        <v>1220.9989961164727</v>
      </c>
      <c r="X69" s="203">
        <f t="shared" si="100"/>
        <v>1220.9989961164727</v>
      </c>
      <c r="Y69" s="203">
        <f t="shared" si="100"/>
        <v>1220.9989961164727</v>
      </c>
      <c r="Z69" s="203">
        <f t="shared" si="100"/>
        <v>1220.9989961164727</v>
      </c>
      <c r="AA69" s="203">
        <f t="shared" si="100"/>
        <v>1220.9989961164727</v>
      </c>
      <c r="AB69" s="203">
        <f t="shared" si="100"/>
        <v>1220.9989961164727</v>
      </c>
      <c r="AC69" s="203">
        <f t="shared" si="100"/>
        <v>1220.9989961164727</v>
      </c>
      <c r="AD69" s="203">
        <f t="shared" si="100"/>
        <v>1220.9989961164727</v>
      </c>
      <c r="AE69" s="203">
        <f t="shared" si="100"/>
        <v>1220.9989961164727</v>
      </c>
      <c r="AF69" s="203">
        <f t="shared" si="100"/>
        <v>1220.9989961164727</v>
      </c>
      <c r="AG69" s="203">
        <f t="shared" si="100"/>
        <v>1220.9989961164727</v>
      </c>
      <c r="AH69" s="203">
        <f t="shared" si="100"/>
        <v>1220.9989961164727</v>
      </c>
      <c r="AI69" s="203">
        <f t="shared" si="100"/>
        <v>1220.9989961164727</v>
      </c>
      <c r="AJ69" s="203">
        <f t="shared" si="100"/>
        <v>1220.9989961164727</v>
      </c>
      <c r="AK69" s="203">
        <f t="shared" si="100"/>
        <v>1220.9989961164727</v>
      </c>
      <c r="AL69" s="203">
        <f t="shared" si="100"/>
        <v>1220.9989961164727</v>
      </c>
      <c r="AM69" s="203">
        <f t="shared" si="100"/>
        <v>1220.9989961164727</v>
      </c>
      <c r="AN69" s="203">
        <f t="shared" si="100"/>
        <v>1220.9989961164727</v>
      </c>
      <c r="AO69" s="203">
        <f t="shared" si="100"/>
        <v>1220.9989961164727</v>
      </c>
      <c r="AP69" s="203">
        <f t="shared" si="100"/>
        <v>1220.9989961164727</v>
      </c>
      <c r="AQ69" s="203">
        <f t="shared" si="100"/>
        <v>1220.9989961164727</v>
      </c>
      <c r="AR69" s="203">
        <f t="shared" si="100"/>
        <v>1220.9989961164727</v>
      </c>
      <c r="AS69" s="203">
        <f t="shared" si="100"/>
        <v>1220.9989961164727</v>
      </c>
      <c r="AT69" s="203">
        <f t="shared" si="100"/>
        <v>1220.9989961164724</v>
      </c>
      <c r="AU69" s="203">
        <f t="shared" si="100"/>
        <v>1220.9989961164724</v>
      </c>
      <c r="AV69" s="203">
        <f t="shared" si="100"/>
        <v>1220.9989961164724</v>
      </c>
      <c r="AW69" s="203">
        <f t="shared" si="100"/>
        <v>1220.9989961164724</v>
      </c>
      <c r="AX69" s="203">
        <f t="shared" si="100"/>
        <v>1220.9989961164724</v>
      </c>
      <c r="AY69" s="203">
        <f t="shared" si="100"/>
        <v>1220.9989961164724</v>
      </c>
      <c r="AZ69" s="203">
        <f t="shared" si="100"/>
        <v>1220.9989961164724</v>
      </c>
      <c r="BA69" s="203">
        <f t="shared" si="100"/>
        <v>1220.9989961164724</v>
      </c>
      <c r="BB69" s="203">
        <f t="shared" si="100"/>
        <v>1220.9989961164724</v>
      </c>
      <c r="BC69" s="203">
        <f t="shared" si="100"/>
        <v>1220.9989961164724</v>
      </c>
      <c r="BD69" s="203">
        <f t="shared" si="100"/>
        <v>1220.9989961164724</v>
      </c>
      <c r="BE69" s="203">
        <f t="shared" si="100"/>
        <v>1220.9989961164724</v>
      </c>
      <c r="BF69" s="203">
        <f t="shared" si="100"/>
        <v>1220.9989961164724</v>
      </c>
      <c r="BG69" s="203">
        <f t="shared" si="100"/>
        <v>1220.9989961164724</v>
      </c>
      <c r="BH69" s="203">
        <f t="shared" si="100"/>
        <v>1220.9989961164724</v>
      </c>
      <c r="BI69" s="203">
        <f t="shared" si="100"/>
        <v>1220.9989961164724</v>
      </c>
      <c r="BJ69" s="203">
        <f t="shared" si="100"/>
        <v>1220.9989961164724</v>
      </c>
      <c r="BK69" s="203">
        <f t="shared" si="100"/>
        <v>1220.9989961164724</v>
      </c>
      <c r="BL69" s="203">
        <f t="shared" si="100"/>
        <v>1220.9989961164724</v>
      </c>
      <c r="BM69" s="203">
        <f t="shared" si="100"/>
        <v>1220.9989961164724</v>
      </c>
      <c r="BN69" s="203">
        <f t="shared" si="100"/>
        <v>1220.9989961164724</v>
      </c>
      <c r="BO69" s="203">
        <f t="shared" si="100"/>
        <v>1220.9989961164727</v>
      </c>
      <c r="BP69" s="203">
        <f t="shared" si="100"/>
        <v>1220.9989961164727</v>
      </c>
      <c r="BQ69" s="203">
        <f t="shared" si="100"/>
        <v>1220.9989961164727</v>
      </c>
      <c r="BR69" s="203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3">
        <f t="shared" si="101"/>
        <v>1220.9989961164727</v>
      </c>
      <c r="BT69" s="203">
        <f t="shared" si="101"/>
        <v>1220.9989961164727</v>
      </c>
      <c r="BU69" s="203">
        <f t="shared" si="101"/>
        <v>1220.9989961164727</v>
      </c>
      <c r="BV69" s="203">
        <f t="shared" si="101"/>
        <v>1220.9989961164727</v>
      </c>
      <c r="BW69" s="203">
        <f t="shared" si="101"/>
        <v>1220.9989961164727</v>
      </c>
      <c r="BX69" s="203">
        <f t="shared" si="101"/>
        <v>1220.9989961164727</v>
      </c>
      <c r="BY69" s="203">
        <f t="shared" si="101"/>
        <v>1189.4709961164726</v>
      </c>
      <c r="BZ69" s="203">
        <f t="shared" si="101"/>
        <v>1157.9429961164726</v>
      </c>
      <c r="CA69" s="203">
        <f t="shared" si="101"/>
        <v>1126.4149961164726</v>
      </c>
      <c r="CB69" s="203">
        <f t="shared" si="101"/>
        <v>1094.8869961164726</v>
      </c>
      <c r="CC69" s="203">
        <f t="shared" si="101"/>
        <v>1063.3589961164726</v>
      </c>
      <c r="CD69" s="203">
        <f t="shared" si="101"/>
        <v>1031.8309961164725</v>
      </c>
      <c r="CE69" s="203">
        <f t="shared" si="101"/>
        <v>1000.3029961164724</v>
      </c>
      <c r="CF69" s="203">
        <f t="shared" si="101"/>
        <v>968.77499611647238</v>
      </c>
      <c r="CG69" s="203">
        <f t="shared" si="101"/>
        <v>937.24699611647236</v>
      </c>
      <c r="CH69" s="203">
        <f t="shared" si="101"/>
        <v>905.71899611647234</v>
      </c>
      <c r="CI69" s="203">
        <f t="shared" si="101"/>
        <v>874.19099611647221</v>
      </c>
      <c r="CJ69" s="203">
        <f t="shared" si="101"/>
        <v>842.66299611647219</v>
      </c>
      <c r="CK69" s="203">
        <f t="shared" si="101"/>
        <v>811.13499611647217</v>
      </c>
      <c r="CL69" s="203">
        <f t="shared" si="101"/>
        <v>779.60699611647215</v>
      </c>
      <c r="CM69" s="203">
        <f t="shared" si="101"/>
        <v>748.07899611647213</v>
      </c>
      <c r="CN69" s="203">
        <f t="shared" si="101"/>
        <v>716.55099611647211</v>
      </c>
      <c r="CO69" s="203">
        <f t="shared" si="101"/>
        <v>685.02299611647209</v>
      </c>
      <c r="CP69" s="203">
        <f t="shared" si="101"/>
        <v>653.49499611647207</v>
      </c>
      <c r="CQ69" s="203">
        <f t="shared" si="101"/>
        <v>621.96699611647205</v>
      </c>
      <c r="CR69" s="203">
        <f t="shared" si="101"/>
        <v>590.43899611647203</v>
      </c>
      <c r="CS69" s="203">
        <f t="shared" si="101"/>
        <v>558.91099611647189</v>
      </c>
      <c r="CT69" s="203">
        <f t="shared" si="101"/>
        <v>527.38299611647187</v>
      </c>
      <c r="CU69" s="203">
        <f t="shared" si="101"/>
        <v>495.85499611647185</v>
      </c>
      <c r="CV69" s="203">
        <f t="shared" si="101"/>
        <v>464.32699611647183</v>
      </c>
      <c r="CW69" s="203">
        <f t="shared" si="101"/>
        <v>432.79899611647181</v>
      </c>
      <c r="CX69" s="203">
        <f t="shared" si="101"/>
        <v>401.27099611647179</v>
      </c>
      <c r="CY69" s="203">
        <f t="shared" si="101"/>
        <v>369.74299611647177</v>
      </c>
      <c r="CZ69" s="203">
        <f t="shared" si="101"/>
        <v>338.21499611647164</v>
      </c>
      <c r="DA69" s="203">
        <f t="shared" si="101"/>
        <v>306.68699611647162</v>
      </c>
    </row>
    <row r="70" spans="1:105" s="203" customFormat="1">
      <c r="A70" s="203" t="str">
        <f>Income!A85</f>
        <v>Cash transfer - official</v>
      </c>
      <c r="F70" s="203">
        <f t="shared" si="100"/>
        <v>15408.268014237179</v>
      </c>
      <c r="G70" s="203">
        <f t="shared" si="100"/>
        <v>15408.268014237179</v>
      </c>
      <c r="H70" s="203">
        <f t="shared" si="100"/>
        <v>15408.268014237179</v>
      </c>
      <c r="I70" s="203">
        <f t="shared" si="100"/>
        <v>15408.268014237179</v>
      </c>
      <c r="J70" s="203">
        <f t="shared" si="100"/>
        <v>15408.268014237179</v>
      </c>
      <c r="K70" s="203">
        <f t="shared" si="100"/>
        <v>15408.268014237179</v>
      </c>
      <c r="L70" s="203">
        <f t="shared" si="100"/>
        <v>15408.268014237179</v>
      </c>
      <c r="M70" s="203">
        <f t="shared" si="100"/>
        <v>15408.268014237179</v>
      </c>
      <c r="N70" s="203">
        <f t="shared" si="100"/>
        <v>15408.268014237179</v>
      </c>
      <c r="O70" s="203">
        <f t="shared" si="100"/>
        <v>15408.268014237179</v>
      </c>
      <c r="P70" s="203">
        <f t="shared" si="100"/>
        <v>15408.268014237179</v>
      </c>
      <c r="Q70" s="203">
        <f t="shared" si="100"/>
        <v>15408.268014237179</v>
      </c>
      <c r="R70" s="203">
        <f t="shared" si="100"/>
        <v>15408.268014237179</v>
      </c>
      <c r="S70" s="203">
        <f t="shared" si="100"/>
        <v>15408.268014237179</v>
      </c>
      <c r="T70" s="203">
        <f t="shared" si="100"/>
        <v>15408.268014237179</v>
      </c>
      <c r="U70" s="203">
        <f t="shared" si="100"/>
        <v>15408.268014237179</v>
      </c>
      <c r="V70" s="203">
        <f t="shared" si="100"/>
        <v>15408.268014237179</v>
      </c>
      <c r="W70" s="203">
        <f t="shared" si="100"/>
        <v>15408.268014237179</v>
      </c>
      <c r="X70" s="203">
        <f t="shared" si="100"/>
        <v>15408.268014237179</v>
      </c>
      <c r="Y70" s="203">
        <f t="shared" si="100"/>
        <v>15408.268014237179</v>
      </c>
      <c r="Z70" s="203">
        <f t="shared" si="100"/>
        <v>15408.268014237179</v>
      </c>
      <c r="AA70" s="203">
        <f t="shared" si="100"/>
        <v>15408.268014237179</v>
      </c>
      <c r="AB70" s="203">
        <f t="shared" si="100"/>
        <v>15408.268014237179</v>
      </c>
      <c r="AC70" s="203">
        <f t="shared" si="100"/>
        <v>15408.268014237179</v>
      </c>
      <c r="AD70" s="203">
        <f t="shared" si="100"/>
        <v>15408.268014237179</v>
      </c>
      <c r="AE70" s="203">
        <f t="shared" si="100"/>
        <v>15408.268014237179</v>
      </c>
      <c r="AF70" s="203">
        <f t="shared" si="100"/>
        <v>15408.268014237179</v>
      </c>
      <c r="AG70" s="203">
        <f t="shared" si="100"/>
        <v>15408.268014237179</v>
      </c>
      <c r="AH70" s="203">
        <f t="shared" si="100"/>
        <v>15408.268014237179</v>
      </c>
      <c r="AI70" s="203">
        <f t="shared" si="100"/>
        <v>15408.268014237179</v>
      </c>
      <c r="AJ70" s="203">
        <f t="shared" si="100"/>
        <v>15408.268014237179</v>
      </c>
      <c r="AK70" s="203">
        <f t="shared" si="100"/>
        <v>14866.993962214796</v>
      </c>
      <c r="AL70" s="203">
        <f t="shared" si="100"/>
        <v>14325.719910192412</v>
      </c>
      <c r="AM70" s="203">
        <f t="shared" si="100"/>
        <v>13784.445858170029</v>
      </c>
      <c r="AN70" s="203">
        <f t="shared" si="100"/>
        <v>13243.171806147646</v>
      </c>
      <c r="AO70" s="203">
        <f t="shared" si="100"/>
        <v>12701.897754125263</v>
      </c>
      <c r="AP70" s="203">
        <f t="shared" si="100"/>
        <v>12160.623702102879</v>
      </c>
      <c r="AQ70" s="203">
        <f t="shared" si="100"/>
        <v>11619.349650080496</v>
      </c>
      <c r="AR70" s="203">
        <f t="shared" si="100"/>
        <v>11078.075598058113</v>
      </c>
      <c r="AS70" s="203">
        <f t="shared" si="100"/>
        <v>10536.801546035729</v>
      </c>
      <c r="AT70" s="203">
        <f t="shared" si="100"/>
        <v>9995.5274940133459</v>
      </c>
      <c r="AU70" s="203">
        <f t="shared" si="100"/>
        <v>9454.2534419909625</v>
      </c>
      <c r="AV70" s="203">
        <f t="shared" si="100"/>
        <v>8912.9793899685792</v>
      </c>
      <c r="AW70" s="203">
        <f t="shared" si="100"/>
        <v>8371.7053379461959</v>
      </c>
      <c r="AX70" s="203">
        <f t="shared" si="100"/>
        <v>7830.4312859238125</v>
      </c>
      <c r="AY70" s="203">
        <f t="shared" si="100"/>
        <v>7289.1572339014292</v>
      </c>
      <c r="AZ70" s="203">
        <f t="shared" si="100"/>
        <v>6747.8831818790459</v>
      </c>
      <c r="BA70" s="203">
        <f t="shared" si="100"/>
        <v>6206.6091298566625</v>
      </c>
      <c r="BB70" s="203">
        <f t="shared" si="100"/>
        <v>5665.3350778342792</v>
      </c>
      <c r="BC70" s="203">
        <f t="shared" si="100"/>
        <v>5124.0610258118959</v>
      </c>
      <c r="BD70" s="203">
        <f t="shared" si="100"/>
        <v>4582.7869737895126</v>
      </c>
      <c r="BE70" s="203">
        <f t="shared" si="100"/>
        <v>4353.6476251000358</v>
      </c>
      <c r="BF70" s="203">
        <f t="shared" si="100"/>
        <v>4124.5082764105609</v>
      </c>
      <c r="BG70" s="203">
        <f t="shared" si="100"/>
        <v>3895.3689277210851</v>
      </c>
      <c r="BH70" s="203">
        <f t="shared" si="100"/>
        <v>3666.2295790316093</v>
      </c>
      <c r="BI70" s="203">
        <f t="shared" si="100"/>
        <v>3437.0902303421335</v>
      </c>
      <c r="BJ70" s="203">
        <f t="shared" si="100"/>
        <v>3207.9508816526582</v>
      </c>
      <c r="BK70" s="203">
        <f t="shared" si="100"/>
        <v>2978.8115329631828</v>
      </c>
      <c r="BL70" s="203">
        <f t="shared" si="100"/>
        <v>2749.672184273707</v>
      </c>
      <c r="BM70" s="203">
        <f t="shared" si="100"/>
        <v>2520.5328355842312</v>
      </c>
      <c r="BN70" s="203">
        <f t="shared" si="100"/>
        <v>2291.3934868947558</v>
      </c>
      <c r="BO70" s="203">
        <f t="shared" si="100"/>
        <v>2062.2541382052805</v>
      </c>
      <c r="BP70" s="203">
        <f t="shared" si="100"/>
        <v>1833.1147895158047</v>
      </c>
      <c r="BQ70" s="203">
        <f t="shared" si="100"/>
        <v>1603.9754408263288</v>
      </c>
      <c r="BR70" s="203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3">
        <f t="shared" si="102"/>
        <v>1145.6967434473781</v>
      </c>
      <c r="BT70" s="203">
        <f t="shared" si="102"/>
        <v>916.55739475790233</v>
      </c>
      <c r="BU70" s="203">
        <f t="shared" si="102"/>
        <v>687.41804606842652</v>
      </c>
      <c r="BV70" s="203">
        <f t="shared" si="102"/>
        <v>458.27869737895071</v>
      </c>
      <c r="BW70" s="203">
        <f t="shared" si="102"/>
        <v>229.13934868947581</v>
      </c>
      <c r="BX70" s="203">
        <f t="shared" si="102"/>
        <v>0</v>
      </c>
      <c r="BY70" s="203">
        <f t="shared" si="102"/>
        <v>0</v>
      </c>
      <c r="BZ70" s="203">
        <f t="shared" si="102"/>
        <v>0</v>
      </c>
      <c r="CA70" s="203">
        <f t="shared" si="102"/>
        <v>0</v>
      </c>
      <c r="CB70" s="203">
        <f t="shared" si="102"/>
        <v>0</v>
      </c>
      <c r="CC70" s="203">
        <f t="shared" si="102"/>
        <v>0</v>
      </c>
      <c r="CD70" s="203">
        <f t="shared" si="102"/>
        <v>0</v>
      </c>
      <c r="CE70" s="203">
        <f t="shared" si="102"/>
        <v>0</v>
      </c>
      <c r="CF70" s="203">
        <f t="shared" si="102"/>
        <v>0</v>
      </c>
      <c r="CG70" s="203">
        <f t="shared" si="102"/>
        <v>0</v>
      </c>
      <c r="CH70" s="203">
        <f t="shared" si="102"/>
        <v>0</v>
      </c>
      <c r="CI70" s="203">
        <f t="shared" si="102"/>
        <v>0</v>
      </c>
      <c r="CJ70" s="203">
        <f t="shared" si="102"/>
        <v>0</v>
      </c>
      <c r="CK70" s="203">
        <f t="shared" si="102"/>
        <v>0</v>
      </c>
      <c r="CL70" s="203">
        <f t="shared" si="102"/>
        <v>0</v>
      </c>
      <c r="CM70" s="203">
        <f t="shared" si="102"/>
        <v>0</v>
      </c>
      <c r="CN70" s="203">
        <f t="shared" si="102"/>
        <v>0</v>
      </c>
      <c r="CO70" s="203">
        <f t="shared" si="102"/>
        <v>0</v>
      </c>
      <c r="CP70" s="203">
        <f t="shared" si="102"/>
        <v>0</v>
      </c>
      <c r="CQ70" s="203">
        <f t="shared" si="102"/>
        <v>0</v>
      </c>
      <c r="CR70" s="203">
        <f t="shared" si="102"/>
        <v>0</v>
      </c>
      <c r="CS70" s="203">
        <f t="shared" si="102"/>
        <v>0</v>
      </c>
      <c r="CT70" s="203">
        <f t="shared" si="102"/>
        <v>0</v>
      </c>
      <c r="CU70" s="203">
        <f t="shared" si="102"/>
        <v>0</v>
      </c>
      <c r="CV70" s="203">
        <f t="shared" si="102"/>
        <v>0</v>
      </c>
      <c r="CW70" s="203">
        <f t="shared" si="102"/>
        <v>0</v>
      </c>
      <c r="CX70" s="203">
        <f t="shared" si="102"/>
        <v>0</v>
      </c>
      <c r="CY70" s="203">
        <f t="shared" si="102"/>
        <v>0</v>
      </c>
      <c r="CZ70" s="203">
        <f t="shared" si="102"/>
        <v>0</v>
      </c>
      <c r="DA70" s="203">
        <f t="shared" si="102"/>
        <v>0</v>
      </c>
    </row>
    <row r="71" spans="1:105" s="203" customFormat="1">
      <c r="A71" s="203" t="str">
        <f>Income!A86</f>
        <v>Cash transfer - gifts</v>
      </c>
      <c r="F71" s="203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3">
        <f t="shared" si="103"/>
        <v>3825.0033009581762</v>
      </c>
      <c r="H71" s="203">
        <f t="shared" si="103"/>
        <v>3825.0033009581762</v>
      </c>
      <c r="I71" s="203">
        <f t="shared" si="103"/>
        <v>3825.0033009581762</v>
      </c>
      <c r="J71" s="203">
        <f t="shared" si="103"/>
        <v>3825.0033009581762</v>
      </c>
      <c r="K71" s="203">
        <f t="shared" si="103"/>
        <v>3825.0033009581762</v>
      </c>
      <c r="L71" s="203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3">
        <f t="shared" si="103"/>
        <v>3825.0033009581762</v>
      </c>
      <c r="N71" s="203">
        <f t="shared" si="103"/>
        <v>3825.0033009581762</v>
      </c>
      <c r="O71" s="203">
        <f t="shared" si="103"/>
        <v>3825.0033009581762</v>
      </c>
      <c r="P71" s="203">
        <f t="shared" si="103"/>
        <v>3825.0033009581762</v>
      </c>
      <c r="Q71" s="203">
        <f t="shared" si="103"/>
        <v>3764.5610318156769</v>
      </c>
      <c r="R71" s="203">
        <f t="shared" si="103"/>
        <v>3704.1187626731771</v>
      </c>
      <c r="S71" s="203">
        <f t="shared" si="103"/>
        <v>3643.6764935306778</v>
      </c>
      <c r="T71" s="203">
        <f t="shared" si="103"/>
        <v>3583.2342243881781</v>
      </c>
      <c r="U71" s="203">
        <f t="shared" si="103"/>
        <v>3522.7919552456788</v>
      </c>
      <c r="V71" s="203">
        <f t="shared" si="103"/>
        <v>3462.349686103179</v>
      </c>
      <c r="W71" s="203">
        <f t="shared" si="103"/>
        <v>3401.9074169606797</v>
      </c>
      <c r="X71" s="203">
        <f t="shared" si="103"/>
        <v>3341.46514781818</v>
      </c>
      <c r="Y71" s="203">
        <f t="shared" si="103"/>
        <v>3281.0228786756807</v>
      </c>
      <c r="Z71" s="203">
        <f t="shared" si="103"/>
        <v>3220.5806095331809</v>
      </c>
      <c r="AA71" s="203">
        <f t="shared" si="103"/>
        <v>3160.1383403906816</v>
      </c>
      <c r="AB71" s="203">
        <f t="shared" si="103"/>
        <v>3099.6960712481823</v>
      </c>
      <c r="AC71" s="203">
        <f t="shared" si="103"/>
        <v>3039.2538021056826</v>
      </c>
      <c r="AD71" s="203">
        <f t="shared" si="103"/>
        <v>2978.8115329631833</v>
      </c>
      <c r="AE71" s="203">
        <f t="shared" si="103"/>
        <v>2918.3692638206835</v>
      </c>
      <c r="AF71" s="203">
        <f t="shared" si="103"/>
        <v>2857.9269946781842</v>
      </c>
      <c r="AG71" s="203">
        <f t="shared" si="103"/>
        <v>2797.4847255356844</v>
      </c>
      <c r="AH71" s="203">
        <f t="shared" si="103"/>
        <v>2737.0424563931851</v>
      </c>
      <c r="AI71" s="203">
        <f t="shared" si="103"/>
        <v>2676.6001872506858</v>
      </c>
      <c r="AJ71" s="203">
        <f t="shared" si="103"/>
        <v>2616.1579181081861</v>
      </c>
      <c r="AK71" s="203">
        <f t="shared" si="103"/>
        <v>2661.2640891100514</v>
      </c>
      <c r="AL71" s="203">
        <f t="shared" si="103"/>
        <v>2706.3702601119167</v>
      </c>
      <c r="AM71" s="203">
        <f t="shared" si="103"/>
        <v>2751.4764311137819</v>
      </c>
      <c r="AN71" s="203">
        <f t="shared" si="103"/>
        <v>2796.5826021156472</v>
      </c>
      <c r="AO71" s="203">
        <f t="shared" si="103"/>
        <v>2841.6887731175125</v>
      </c>
      <c r="AP71" s="203">
        <f t="shared" si="103"/>
        <v>2886.7949441193778</v>
      </c>
      <c r="AQ71" s="203">
        <f t="shared" si="103"/>
        <v>2931.901115121243</v>
      </c>
      <c r="AR71" s="203">
        <f t="shared" si="103"/>
        <v>2977.0072861231083</v>
      </c>
      <c r="AS71" s="203">
        <f t="shared" si="103"/>
        <v>3022.1134571249736</v>
      </c>
      <c r="AT71" s="203">
        <f t="shared" si="103"/>
        <v>3067.2196281268389</v>
      </c>
      <c r="AU71" s="203">
        <f t="shared" si="103"/>
        <v>3112.3257991287037</v>
      </c>
      <c r="AV71" s="203">
        <f t="shared" si="103"/>
        <v>3157.4319701305694</v>
      </c>
      <c r="AW71" s="203">
        <f t="shared" si="103"/>
        <v>3202.5381411324342</v>
      </c>
      <c r="AX71" s="203">
        <f t="shared" si="103"/>
        <v>3247.6443121342995</v>
      </c>
      <c r="AY71" s="203">
        <f t="shared" si="103"/>
        <v>3292.7504831361648</v>
      </c>
      <c r="AZ71" s="203">
        <f t="shared" si="103"/>
        <v>3337.8566541380301</v>
      </c>
      <c r="BA71" s="203">
        <f t="shared" si="103"/>
        <v>3382.9628251398954</v>
      </c>
      <c r="BB71" s="203">
        <f t="shared" si="103"/>
        <v>3428.0689961417606</v>
      </c>
      <c r="BC71" s="203">
        <f t="shared" si="103"/>
        <v>3473.1751671436259</v>
      </c>
      <c r="BD71" s="203">
        <f t="shared" si="103"/>
        <v>3518.2813381454912</v>
      </c>
      <c r="BE71" s="203">
        <f t="shared" si="103"/>
        <v>3567.8981262475431</v>
      </c>
      <c r="BF71" s="203">
        <f t="shared" si="103"/>
        <v>3617.5149143495946</v>
      </c>
      <c r="BG71" s="203">
        <f t="shared" si="103"/>
        <v>3667.1317024516466</v>
      </c>
      <c r="BH71" s="203">
        <f t="shared" si="103"/>
        <v>3716.7484905536985</v>
      </c>
      <c r="BI71" s="203">
        <f t="shared" si="103"/>
        <v>3766.3652786557504</v>
      </c>
      <c r="BJ71" s="203">
        <f t="shared" si="103"/>
        <v>3815.9820667578024</v>
      </c>
      <c r="BK71" s="203">
        <f t="shared" si="103"/>
        <v>3865.5988548598539</v>
      </c>
      <c r="BL71" s="203">
        <f t="shared" si="103"/>
        <v>3915.2156429619058</v>
      </c>
      <c r="BM71" s="203">
        <f t="shared" si="103"/>
        <v>3964.8324310639578</v>
      </c>
      <c r="BN71" s="203">
        <f t="shared" si="103"/>
        <v>4014.4492191660092</v>
      </c>
      <c r="BO71" s="203">
        <f t="shared" si="103"/>
        <v>4064.0660072680612</v>
      </c>
      <c r="BP71" s="203">
        <f t="shared" si="103"/>
        <v>4113.6827953701131</v>
      </c>
      <c r="BQ71" s="203">
        <f t="shared" si="103"/>
        <v>4163.2995834721651</v>
      </c>
      <c r="BR71" s="203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3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3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3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3">
        <f t="shared" si="104"/>
        <v>4411.3835239824239</v>
      </c>
      <c r="BW71" s="203">
        <f t="shared" si="104"/>
        <v>4461.0003120844758</v>
      </c>
      <c r="BX71" s="203">
        <f t="shared" si="104"/>
        <v>4510.6171001865278</v>
      </c>
      <c r="BY71" s="203">
        <f t="shared" si="104"/>
        <v>4590.8271001865278</v>
      </c>
      <c r="BZ71" s="203">
        <f t="shared" si="104"/>
        <v>4671.0371001865278</v>
      </c>
      <c r="CA71" s="203">
        <f t="shared" si="104"/>
        <v>4751.2471001865279</v>
      </c>
      <c r="CB71" s="203">
        <f t="shared" si="104"/>
        <v>4831.4571001865279</v>
      </c>
      <c r="CC71" s="203">
        <f t="shared" si="104"/>
        <v>4911.6671001865279</v>
      </c>
      <c r="CD71" s="203">
        <f t="shared" si="104"/>
        <v>4991.877100186528</v>
      </c>
      <c r="CE71" s="203">
        <f t="shared" si="104"/>
        <v>5072.0871001865271</v>
      </c>
      <c r="CF71" s="203">
        <f t="shared" si="104"/>
        <v>5152.297100186528</v>
      </c>
      <c r="CG71" s="203">
        <f t="shared" si="104"/>
        <v>5232.5071001865272</v>
      </c>
      <c r="CH71" s="203">
        <f t="shared" si="104"/>
        <v>5312.7171001865272</v>
      </c>
      <c r="CI71" s="203">
        <f t="shared" si="104"/>
        <v>5392.9271001865272</v>
      </c>
      <c r="CJ71" s="203">
        <f t="shared" si="104"/>
        <v>5473.1371001865273</v>
      </c>
      <c r="CK71" s="203">
        <f t="shared" si="104"/>
        <v>5553.3471001865273</v>
      </c>
      <c r="CL71" s="203">
        <f t="shared" si="104"/>
        <v>5633.5571001865274</v>
      </c>
      <c r="CM71" s="203">
        <f t="shared" si="104"/>
        <v>5713.7671001865274</v>
      </c>
      <c r="CN71" s="203">
        <f t="shared" si="104"/>
        <v>5793.9771001865274</v>
      </c>
      <c r="CO71" s="203">
        <f t="shared" si="104"/>
        <v>5874.1871001865275</v>
      </c>
      <c r="CP71" s="203">
        <f t="shared" si="104"/>
        <v>5954.3971001865275</v>
      </c>
      <c r="CQ71" s="203">
        <f t="shared" si="104"/>
        <v>6034.6071001865275</v>
      </c>
      <c r="CR71" s="203">
        <f t="shared" si="104"/>
        <v>6114.8171001865276</v>
      </c>
      <c r="CS71" s="203">
        <f t="shared" si="104"/>
        <v>6195.0271001865276</v>
      </c>
      <c r="CT71" s="203">
        <f t="shared" si="104"/>
        <v>6275.2371001865267</v>
      </c>
      <c r="CU71" s="203">
        <f t="shared" si="104"/>
        <v>6355.4471001865277</v>
      </c>
      <c r="CV71" s="203">
        <f t="shared" si="104"/>
        <v>6435.6571001865268</v>
      </c>
      <c r="CW71" s="203">
        <f t="shared" si="104"/>
        <v>6515.8671001865278</v>
      </c>
      <c r="CX71" s="203">
        <f t="shared" si="104"/>
        <v>6596.0771001865269</v>
      </c>
      <c r="CY71" s="203">
        <f t="shared" si="104"/>
        <v>6676.2871001865278</v>
      </c>
      <c r="CZ71" s="203">
        <f t="shared" si="104"/>
        <v>6756.4971001865269</v>
      </c>
      <c r="DA71" s="203">
        <f t="shared" si="104"/>
        <v>6836.707100186527</v>
      </c>
    </row>
    <row r="72" spans="1:105" s="203" customFormat="1">
      <c r="A72" s="203" t="str">
        <f>Income!A88</f>
        <v>TOTAL</v>
      </c>
      <c r="F72" s="203">
        <f>SUM(F59:F71)</f>
        <v>30016.778563707263</v>
      </c>
      <c r="G72" s="203">
        <f t="shared" ref="G72:BR72" si="105">SUM(G59:G71)</f>
        <v>30016.778563707263</v>
      </c>
      <c r="H72" s="203">
        <f t="shared" si="105"/>
        <v>30016.778563707263</v>
      </c>
      <c r="I72" s="203">
        <f t="shared" si="105"/>
        <v>30016.778563707263</v>
      </c>
      <c r="J72" s="203">
        <f t="shared" si="105"/>
        <v>30016.778563707263</v>
      </c>
      <c r="K72" s="203">
        <f t="shared" si="105"/>
        <v>30016.778563707263</v>
      </c>
      <c r="L72" s="203">
        <f t="shared" si="105"/>
        <v>30016.778563707263</v>
      </c>
      <c r="M72" s="203">
        <f t="shared" si="105"/>
        <v>30016.778563707263</v>
      </c>
      <c r="N72" s="203">
        <f t="shared" si="105"/>
        <v>30016.778563707263</v>
      </c>
      <c r="O72" s="203">
        <f t="shared" si="105"/>
        <v>30016.778563707263</v>
      </c>
      <c r="P72" s="203">
        <f t="shared" si="105"/>
        <v>30016.778563707263</v>
      </c>
      <c r="Q72" s="203">
        <f t="shared" si="105"/>
        <v>30807.940803079982</v>
      </c>
      <c r="R72" s="203">
        <f t="shared" si="105"/>
        <v>31599.103042452698</v>
      </c>
      <c r="S72" s="203">
        <f t="shared" si="105"/>
        <v>32390.265281825417</v>
      </c>
      <c r="T72" s="203">
        <f t="shared" si="105"/>
        <v>33181.427521198137</v>
      </c>
      <c r="U72" s="203">
        <f t="shared" si="105"/>
        <v>33972.589760570852</v>
      </c>
      <c r="V72" s="203">
        <f t="shared" si="105"/>
        <v>34763.751999943568</v>
      </c>
      <c r="W72" s="203">
        <f t="shared" si="105"/>
        <v>35554.914239316284</v>
      </c>
      <c r="X72" s="203">
        <f t="shared" si="105"/>
        <v>36346.076478688999</v>
      </c>
      <c r="Y72" s="203">
        <f t="shared" si="105"/>
        <v>37137.238718061715</v>
      </c>
      <c r="Z72" s="203">
        <f t="shared" si="105"/>
        <v>37928.400957434438</v>
      </c>
      <c r="AA72" s="203">
        <f t="shared" si="105"/>
        <v>38719.563196807147</v>
      </c>
      <c r="AB72" s="203">
        <f t="shared" si="105"/>
        <v>39510.72543617987</v>
      </c>
      <c r="AC72" s="203">
        <f t="shared" si="105"/>
        <v>40301.887675552585</v>
      </c>
      <c r="AD72" s="203">
        <f t="shared" si="105"/>
        <v>41093.049914925301</v>
      </c>
      <c r="AE72" s="203">
        <f t="shared" si="105"/>
        <v>41884.212154298017</v>
      </c>
      <c r="AF72" s="203">
        <f t="shared" si="105"/>
        <v>42675.37439367074</v>
      </c>
      <c r="AG72" s="203">
        <f t="shared" si="105"/>
        <v>43466.536633043463</v>
      </c>
      <c r="AH72" s="203">
        <f t="shared" si="105"/>
        <v>44257.698872416178</v>
      </c>
      <c r="AI72" s="203">
        <f t="shared" si="105"/>
        <v>45048.861111788894</v>
      </c>
      <c r="AJ72" s="203">
        <f t="shared" si="105"/>
        <v>45840.023351161602</v>
      </c>
      <c r="AK72" s="203">
        <f t="shared" si="105"/>
        <v>46612.24099871354</v>
      </c>
      <c r="AL72" s="203">
        <f t="shared" si="105"/>
        <v>47384.45864626547</v>
      </c>
      <c r="AM72" s="203">
        <f t="shared" si="105"/>
        <v>48156.676293817407</v>
      </c>
      <c r="AN72" s="203">
        <f t="shared" si="105"/>
        <v>48928.893941369337</v>
      </c>
      <c r="AO72" s="203">
        <f t="shared" si="105"/>
        <v>49701.111588921274</v>
      </c>
      <c r="AP72" s="203">
        <f t="shared" si="105"/>
        <v>50473.329236473204</v>
      </c>
      <c r="AQ72" s="203">
        <f t="shared" si="105"/>
        <v>51245.546884025141</v>
      </c>
      <c r="AR72" s="203">
        <f t="shared" si="105"/>
        <v>52017.764531577071</v>
      </c>
      <c r="AS72" s="203">
        <f t="shared" si="105"/>
        <v>52789.982179129001</v>
      </c>
      <c r="AT72" s="203">
        <f t="shared" si="105"/>
        <v>53562.199826680946</v>
      </c>
      <c r="AU72" s="203">
        <f t="shared" si="105"/>
        <v>54334.417474232876</v>
      </c>
      <c r="AV72" s="203">
        <f t="shared" si="105"/>
        <v>55106.635121784806</v>
      </c>
      <c r="AW72" s="203">
        <f t="shared" si="105"/>
        <v>55878.852769336736</v>
      </c>
      <c r="AX72" s="203">
        <f t="shared" si="105"/>
        <v>56651.070416888666</v>
      </c>
      <c r="AY72" s="203">
        <f t="shared" si="105"/>
        <v>57423.288064440603</v>
      </c>
      <c r="AZ72" s="203">
        <f t="shared" si="105"/>
        <v>58195.505711992533</v>
      </c>
      <c r="BA72" s="203">
        <f t="shared" si="105"/>
        <v>58967.723359544478</v>
      </c>
      <c r="BB72" s="203">
        <f t="shared" si="105"/>
        <v>59739.9410070964</v>
      </c>
      <c r="BC72" s="203">
        <f t="shared" si="105"/>
        <v>60512.158654648338</v>
      </c>
      <c r="BD72" s="203">
        <f t="shared" si="105"/>
        <v>61284.376302200268</v>
      </c>
      <c r="BE72" s="203">
        <f t="shared" si="105"/>
        <v>62892.862360126775</v>
      </c>
      <c r="BF72" s="203">
        <f t="shared" si="105"/>
        <v>64501.348418053305</v>
      </c>
      <c r="BG72" s="203">
        <f t="shared" si="105"/>
        <v>66109.83447597982</v>
      </c>
      <c r="BH72" s="203">
        <f t="shared" si="105"/>
        <v>67718.320533906328</v>
      </c>
      <c r="BI72" s="203">
        <f t="shared" si="105"/>
        <v>69326.806591832836</v>
      </c>
      <c r="BJ72" s="203">
        <f t="shared" si="105"/>
        <v>70935.292649759373</v>
      </c>
      <c r="BK72" s="203">
        <f t="shared" si="105"/>
        <v>72543.77870768588</v>
      </c>
      <c r="BL72" s="203">
        <f t="shared" si="105"/>
        <v>74152.264765612388</v>
      </c>
      <c r="BM72" s="203">
        <f t="shared" si="105"/>
        <v>75760.75082353891</v>
      </c>
      <c r="BN72" s="203">
        <f t="shared" si="105"/>
        <v>77369.236881465418</v>
      </c>
      <c r="BO72" s="203">
        <f t="shared" si="105"/>
        <v>78977.722939391941</v>
      </c>
      <c r="BP72" s="203">
        <f t="shared" si="105"/>
        <v>80586.208997318463</v>
      </c>
      <c r="BQ72" s="203">
        <f t="shared" si="105"/>
        <v>82194.695055244956</v>
      </c>
      <c r="BR72" s="203">
        <f t="shared" si="105"/>
        <v>83803.181113171479</v>
      </c>
      <c r="BS72" s="203">
        <f t="shared" ref="BS72:DA72" si="106">SUM(BS59:BS71)</f>
        <v>85411.667171098001</v>
      </c>
      <c r="BT72" s="203">
        <f t="shared" si="106"/>
        <v>87020.153229024509</v>
      </c>
      <c r="BU72" s="203">
        <f t="shared" si="106"/>
        <v>88628.639286951031</v>
      </c>
      <c r="BV72" s="203">
        <f t="shared" si="106"/>
        <v>90237.125344877539</v>
      </c>
      <c r="BW72" s="203">
        <f t="shared" si="106"/>
        <v>91845.611402804061</v>
      </c>
      <c r="BX72" s="203">
        <f t="shared" si="106"/>
        <v>93454.097460730569</v>
      </c>
      <c r="BY72" s="203">
        <f t="shared" si="106"/>
        <v>102326.98246073058</v>
      </c>
      <c r="BZ72" s="203">
        <f t="shared" si="106"/>
        <v>111199.86746073059</v>
      </c>
      <c r="CA72" s="203">
        <f t="shared" si="106"/>
        <v>120072.7524607306</v>
      </c>
      <c r="CB72" s="203">
        <f t="shared" si="106"/>
        <v>128945.63746073058</v>
      </c>
      <c r="CC72" s="203">
        <f t="shared" si="106"/>
        <v>137818.52246073054</v>
      </c>
      <c r="CD72" s="203">
        <f t="shared" si="106"/>
        <v>146691.40746073061</v>
      </c>
      <c r="CE72" s="203">
        <f t="shared" si="106"/>
        <v>155564.29246073059</v>
      </c>
      <c r="CF72" s="203">
        <f t="shared" si="106"/>
        <v>164437.17746073057</v>
      </c>
      <c r="CG72" s="203">
        <f t="shared" si="106"/>
        <v>173310.06246073058</v>
      </c>
      <c r="CH72" s="203">
        <f t="shared" si="106"/>
        <v>182182.94746073062</v>
      </c>
      <c r="CI72" s="203">
        <f t="shared" si="106"/>
        <v>191055.8324607306</v>
      </c>
      <c r="CJ72" s="203">
        <f t="shared" si="106"/>
        <v>199928.71746073058</v>
      </c>
      <c r="CK72" s="203">
        <f t="shared" si="106"/>
        <v>208801.60246073062</v>
      </c>
      <c r="CL72" s="203">
        <f t="shared" si="106"/>
        <v>217674.4874607306</v>
      </c>
      <c r="CM72" s="203">
        <f t="shared" si="106"/>
        <v>226547.37246073058</v>
      </c>
      <c r="CN72" s="203">
        <f t="shared" si="106"/>
        <v>235420.25746073059</v>
      </c>
      <c r="CO72" s="203">
        <f t="shared" si="106"/>
        <v>244293.1424607306</v>
      </c>
      <c r="CP72" s="203">
        <f t="shared" si="106"/>
        <v>253166.02746073058</v>
      </c>
      <c r="CQ72" s="203">
        <f t="shared" si="106"/>
        <v>262038.91246073059</v>
      </c>
      <c r="CR72" s="203">
        <f t="shared" si="106"/>
        <v>270911.79746073065</v>
      </c>
      <c r="CS72" s="203">
        <f t="shared" si="106"/>
        <v>279784.68246073055</v>
      </c>
      <c r="CT72" s="203">
        <f t="shared" si="106"/>
        <v>288657.56746073061</v>
      </c>
      <c r="CU72" s="203">
        <f t="shared" si="106"/>
        <v>297530.45246073062</v>
      </c>
      <c r="CV72" s="203">
        <f t="shared" si="106"/>
        <v>306403.33746073057</v>
      </c>
      <c r="CW72" s="203">
        <f t="shared" si="106"/>
        <v>315276.2224607307</v>
      </c>
      <c r="CX72" s="203">
        <f t="shared" si="106"/>
        <v>324149.10746073059</v>
      </c>
      <c r="CY72" s="203">
        <f t="shared" si="106"/>
        <v>333021.9924607306</v>
      </c>
      <c r="CZ72" s="203">
        <f t="shared" si="106"/>
        <v>341894.87746073061</v>
      </c>
      <c r="DA72" s="203">
        <f t="shared" si="106"/>
        <v>350767.76246073062</v>
      </c>
    </row>
    <row r="73" spans="1:105">
      <c r="A73" s="200" t="str">
        <f>Income!A89</f>
        <v>Food Poverty line</v>
      </c>
    </row>
    <row r="74" spans="1:105">
      <c r="A74" s="200" t="str">
        <f>Income!A90</f>
        <v>Lower Bound Poverty line</v>
      </c>
    </row>
    <row r="96" spans="4:15"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</row>
    <row r="97" spans="1:31">
      <c r="C97" s="209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</row>
    <row r="98" spans="1:31">
      <c r="C98" s="209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</row>
    <row r="99" spans="1:31">
      <c r="C99" s="209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</row>
    <row r="100" spans="1:31">
      <c r="C100" s="209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</row>
    <row r="101" spans="1:31">
      <c r="C101" s="209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</row>
    <row r="107" spans="1:31">
      <c r="B107" s="213">
        <f>A23</f>
        <v>0</v>
      </c>
      <c r="C107" s="213">
        <f>B23</f>
        <v>20</v>
      </c>
      <c r="D107" s="213">
        <f>C23</f>
        <v>40</v>
      </c>
      <c r="E107" s="213">
        <f>D23</f>
        <v>60</v>
      </c>
      <c r="F107" s="213">
        <f>E23</f>
        <v>80</v>
      </c>
      <c r="AD107" s="200" t="s">
        <v>109</v>
      </c>
    </row>
    <row r="108" spans="1:31">
      <c r="A108" s="212" t="str">
        <f t="shared" ref="A108:A120" si="107">A42</f>
        <v>Own crops Consumed</v>
      </c>
      <c r="B108" s="211">
        <v>0</v>
      </c>
      <c r="C108" s="211">
        <f>AD42</f>
        <v>0</v>
      </c>
      <c r="D108" s="211">
        <f>BU42</f>
        <v>0</v>
      </c>
      <c r="E108" s="211">
        <f>CR42</f>
        <v>33.734000000000037</v>
      </c>
      <c r="F108" s="211">
        <f xml:space="preserve"> 0.0529*F107^2 - 5.8907*F107 + 166.43</f>
        <v>33.734000000000037</v>
      </c>
    </row>
    <row r="109" spans="1:31">
      <c r="A109" s="212" t="str">
        <f t="shared" si="107"/>
        <v>Own crops sold</v>
      </c>
      <c r="B109" s="211">
        <f xml:space="preserve"> 0.2249*B107^2 + 18.644*B107 + 340.26</f>
        <v>340.26</v>
      </c>
      <c r="C109" s="211">
        <f>AD43</f>
        <v>0</v>
      </c>
      <c r="D109" s="211">
        <f t="shared" ref="D109:D120" si="108">BU43</f>
        <v>0</v>
      </c>
      <c r="E109" s="211">
        <f t="shared" ref="E109:E120" si="109">CR43</f>
        <v>288.09999999999991</v>
      </c>
      <c r="F109" s="211">
        <f xml:space="preserve"> 0.2249*F107^2 - 18.644*F107 + 340.26</f>
        <v>288.09999999999991</v>
      </c>
      <c r="AD109" s="216" t="s">
        <v>112</v>
      </c>
      <c r="AE109" s="200">
        <f>(0.0000001/7+0.00002/6+0.0039/5+0.2271/4+1.2857/3+16.311/2+13342)</f>
        <v>13350.641625014287</v>
      </c>
    </row>
    <row r="110" spans="1:31">
      <c r="A110" s="212" t="str">
        <f t="shared" si="107"/>
        <v>Animal products consumed</v>
      </c>
      <c r="B110" s="211">
        <v>0</v>
      </c>
      <c r="C110" s="211">
        <f t="shared" ref="C110:C120" si="110">AD44</f>
        <v>0</v>
      </c>
      <c r="D110" s="211">
        <f t="shared" si="108"/>
        <v>0</v>
      </c>
      <c r="E110" s="211">
        <f t="shared" si="109"/>
        <v>11.675000000000001</v>
      </c>
      <c r="F110" s="211">
        <f xml:space="preserve"> -0.005*F107^2 + 0.7378*F107 - 15.349</f>
        <v>11.675000000000001</v>
      </c>
      <c r="AD110" s="216" t="s">
        <v>110</v>
      </c>
      <c r="AE110" s="200">
        <f>(0.5*(DA72-F72))</f>
        <v>160375.49194851168</v>
      </c>
    </row>
    <row r="111" spans="1:31">
      <c r="A111" s="212" t="str">
        <f t="shared" si="107"/>
        <v>Animal products sold</v>
      </c>
      <c r="B111" s="211">
        <v>0</v>
      </c>
      <c r="C111" s="211">
        <f t="shared" si="110"/>
        <v>0</v>
      </c>
      <c r="D111" s="211">
        <f t="shared" si="108"/>
        <v>0</v>
      </c>
      <c r="E111" s="211">
        <f t="shared" si="109"/>
        <v>0</v>
      </c>
      <c r="F111" s="211">
        <v>0</v>
      </c>
      <c r="AD111" s="216" t="s">
        <v>111</v>
      </c>
      <c r="AE111" s="211">
        <f>AE109/AE110</f>
        <v>8.3246146046432642E-2</v>
      </c>
    </row>
    <row r="112" spans="1:31">
      <c r="A112" s="212" t="str">
        <f t="shared" si="107"/>
        <v>Animals sold</v>
      </c>
      <c r="B112" s="211">
        <v>0</v>
      </c>
      <c r="C112" s="211">
        <f t="shared" si="110"/>
        <v>0</v>
      </c>
      <c r="D112" s="211">
        <f t="shared" si="108"/>
        <v>0</v>
      </c>
      <c r="E112" s="211">
        <f t="shared" si="109"/>
        <v>0</v>
      </c>
      <c r="F112" s="211">
        <v>0</v>
      </c>
    </row>
    <row r="113" spans="1:31">
      <c r="A113" s="212" t="str">
        <f t="shared" si="107"/>
        <v>Wild foods consumed and sold</v>
      </c>
      <c r="B113" s="211">
        <v>0</v>
      </c>
      <c r="C113" s="211">
        <f t="shared" si="110"/>
        <v>0</v>
      </c>
      <c r="D113" s="211">
        <f t="shared" si="108"/>
        <v>0</v>
      </c>
      <c r="E113" s="211">
        <f t="shared" si="109"/>
        <v>-34.569999999999993</v>
      </c>
      <c r="F113" s="211">
        <f xml:space="preserve"> 0.0898*F107^2 - 11.826*F107 + 336.79</f>
        <v>-34.569999999999993</v>
      </c>
      <c r="AD113" s="216" t="s">
        <v>113</v>
      </c>
      <c r="AE113" s="200">
        <v>0.57299999999999995</v>
      </c>
    </row>
    <row r="114" spans="1:31">
      <c r="A114" s="212" t="str">
        <f t="shared" si="107"/>
        <v>Labour - casual</v>
      </c>
      <c r="B114" s="211">
        <v>0</v>
      </c>
      <c r="C114" s="211">
        <f t="shared" si="110"/>
        <v>405.05341559675026</v>
      </c>
      <c r="D114" s="211">
        <f t="shared" si="108"/>
        <v>446.55109291846622</v>
      </c>
      <c r="E114" s="211">
        <f t="shared" si="109"/>
        <v>0</v>
      </c>
      <c r="F114" s="211">
        <v>0</v>
      </c>
      <c r="AD114" s="216" t="s">
        <v>114</v>
      </c>
      <c r="AE114" s="200">
        <v>0.51500000000000001</v>
      </c>
    </row>
    <row r="115" spans="1:31">
      <c r="A115" s="212" t="str">
        <f t="shared" si="107"/>
        <v>Labour - formal emp</v>
      </c>
      <c r="B115" s="211">
        <v>0</v>
      </c>
      <c r="C115" s="211">
        <f t="shared" si="110"/>
        <v>0</v>
      </c>
      <c r="D115" s="211">
        <f t="shared" si="108"/>
        <v>1059.9950185438338</v>
      </c>
      <c r="E115" s="211">
        <f t="shared" si="109"/>
        <v>4917.1000000000013</v>
      </c>
      <c r="F115" s="211">
        <f xml:space="preserve"> -2.582*F107^2 + 352.49*F107 - 6757.3</f>
        <v>4917.1000000000013</v>
      </c>
    </row>
    <row r="116" spans="1:31">
      <c r="A116" s="212" t="str">
        <f t="shared" si="107"/>
        <v>Self - employment</v>
      </c>
      <c r="B116" s="211">
        <v>0</v>
      </c>
      <c r="C116" s="211">
        <f t="shared" si="110"/>
        <v>234.5520892096994</v>
      </c>
      <c r="D116" s="211">
        <f t="shared" si="108"/>
        <v>186.73954794772234</v>
      </c>
      <c r="E116" s="211">
        <f t="shared" si="109"/>
        <v>797.33399999999995</v>
      </c>
      <c r="F116" s="211">
        <f xml:space="preserve"> 0.025*F107^2 - 2.8902*F107 + 868.55</f>
        <v>797.33399999999995</v>
      </c>
    </row>
    <row r="117" spans="1:31">
      <c r="A117" s="212" t="str">
        <f t="shared" si="107"/>
        <v>Small business/petty trading</v>
      </c>
      <c r="B117" s="211">
        <v>0</v>
      </c>
      <c r="C117" s="211">
        <f t="shared" si="110"/>
        <v>211.99900370876679</v>
      </c>
      <c r="D117" s="211">
        <f t="shared" si="108"/>
        <v>94.722959103917077</v>
      </c>
      <c r="E117" s="211">
        <f t="shared" si="109"/>
        <v>2776.26</v>
      </c>
      <c r="F117" s="211">
        <f xml:space="preserve"> 1.6289*F107^2 - 121.84*F107 + 2098.5</f>
        <v>2776.26</v>
      </c>
    </row>
    <row r="118" spans="1:31">
      <c r="A118" s="212" t="str">
        <f t="shared" si="107"/>
        <v>Food transfer - official</v>
      </c>
      <c r="B118" s="211">
        <f xml:space="preserve"> 0</f>
        <v>0</v>
      </c>
      <c r="C118" s="211">
        <f t="shared" si="110"/>
        <v>0</v>
      </c>
      <c r="D118" s="211">
        <f t="shared" si="108"/>
        <v>1.1368683772161604E-14</v>
      </c>
      <c r="E118" s="211">
        <f t="shared" si="109"/>
        <v>-31.528000000000034</v>
      </c>
      <c r="F118" s="211">
        <f>0.0411*F107^2 - 5.0851*F107 + 112.24</f>
        <v>-31.528000000000034</v>
      </c>
    </row>
    <row r="119" spans="1:31">
      <c r="A119" s="212" t="str">
        <f t="shared" si="107"/>
        <v>Cash transfer - official</v>
      </c>
      <c r="B119" s="211">
        <v>0</v>
      </c>
      <c r="C119" s="211">
        <f t="shared" si="110"/>
        <v>0</v>
      </c>
      <c r="D119" s="211">
        <f t="shared" si="108"/>
        <v>-229.13934868947558</v>
      </c>
      <c r="E119" s="211">
        <f t="shared" si="109"/>
        <v>-325.87000000000023</v>
      </c>
      <c r="F119" s="211">
        <f xml:space="preserve"> -0.4727*F107^2 + 44.988*F107 - 899.63</f>
        <v>-325.87000000000023</v>
      </c>
    </row>
    <row r="120" spans="1:31">
      <c r="A120" s="212" t="str">
        <f t="shared" si="107"/>
        <v>Cash transfer - gifts</v>
      </c>
      <c r="B120" s="211">
        <v>0</v>
      </c>
      <c r="C120" s="211">
        <f t="shared" si="110"/>
        <v>-60.442269142499505</v>
      </c>
      <c r="D120" s="211">
        <f t="shared" si="108"/>
        <v>49.616788102051828</v>
      </c>
      <c r="E120" s="211">
        <f t="shared" si="109"/>
        <v>80.20999999999998</v>
      </c>
      <c r="F120" s="211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2016-08-10T12:10:08Z</dcterms:modified>
  <cp:category/>
</cp:coreProperties>
</file>