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8" l="1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7" i="1"/>
  <c r="B81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3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8" i="8"/>
  <c r="M8" i="8"/>
  <c r="J9" i="8"/>
  <c r="M9" i="8"/>
  <c r="J10" i="8"/>
  <c r="M10" i="8"/>
  <c r="I83" i="8"/>
  <c r="B81" i="1"/>
  <c r="T37" i="8"/>
  <c r="R37" i="8"/>
  <c r="T56" i="8"/>
  <c r="S56" i="8"/>
  <c r="R56" i="8"/>
  <c r="T55" i="8"/>
  <c r="S55" i="8"/>
  <c r="R55" i="8"/>
  <c r="T54" i="8"/>
  <c r="S54" i="8"/>
  <c r="R54" i="8"/>
  <c r="J95" i="8"/>
  <c r="M95" i="8"/>
  <c r="J96" i="8"/>
  <c r="M96" i="8"/>
  <c r="J97" i="8"/>
  <c r="M97" i="8"/>
  <c r="T38" i="8"/>
  <c r="J6" i="8"/>
  <c r="M6" i="8"/>
  <c r="J7" i="8"/>
  <c r="M7" i="8"/>
  <c r="T39" i="8"/>
  <c r="T40" i="8"/>
  <c r="J91" i="8"/>
  <c r="M91" i="8"/>
  <c r="J92" i="8"/>
  <c r="M92" i="8"/>
  <c r="J93" i="8"/>
  <c r="M93" i="8"/>
  <c r="J94" i="8"/>
  <c r="M94" i="8"/>
  <c r="T41" i="8"/>
  <c r="T42" i="8"/>
  <c r="J98" i="8"/>
  <c r="M98" i="8"/>
  <c r="J99" i="8"/>
  <c r="M99" i="8"/>
  <c r="J100" i="8"/>
  <c r="M100" i="8"/>
  <c r="T43" i="8"/>
  <c r="J101" i="8"/>
  <c r="M101" i="8"/>
  <c r="T44" i="8"/>
  <c r="J104" i="8"/>
  <c r="M104" i="8"/>
  <c r="T45" i="8"/>
  <c r="T46" i="8"/>
  <c r="J102" i="8"/>
  <c r="M102" i="8"/>
  <c r="T47" i="8"/>
  <c r="J26" i="8"/>
  <c r="M26" i="8"/>
  <c r="T48" i="8"/>
  <c r="T49" i="8"/>
  <c r="J103" i="8"/>
  <c r="M103" i="8"/>
  <c r="T50" i="8"/>
  <c r="J105" i="8"/>
  <c r="M105" i="8"/>
  <c r="J106" i="8"/>
  <c r="M106" i="8"/>
  <c r="T51" i="8"/>
  <c r="T52" i="8"/>
  <c r="T53" i="8"/>
  <c r="S53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B81" i="7"/>
  <c r="B70" i="7"/>
  <c r="B71" i="7"/>
  <c r="B72" i="7"/>
  <c r="B29" i="7"/>
  <c r="C29" i="7"/>
  <c r="D29" i="7"/>
  <c r="B80" i="7"/>
  <c r="B82" i="7"/>
  <c r="B83" i="7"/>
  <c r="I83" i="7"/>
  <c r="T56" i="7"/>
  <c r="S56" i="7"/>
  <c r="R56" i="7"/>
  <c r="T55" i="7"/>
  <c r="S55" i="7"/>
  <c r="R55" i="7"/>
  <c r="T54" i="7"/>
  <c r="S54" i="7"/>
  <c r="R5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T37" i="7"/>
  <c r="J95" i="7"/>
  <c r="M95" i="7"/>
  <c r="J96" i="7"/>
  <c r="M96" i="7"/>
  <c r="J97" i="7"/>
  <c r="M97" i="7"/>
  <c r="T38" i="7"/>
  <c r="J6" i="7"/>
  <c r="M6" i="7"/>
  <c r="J7" i="7"/>
  <c r="M7" i="7"/>
  <c r="T39" i="7"/>
  <c r="T40" i="7"/>
  <c r="J91" i="7"/>
  <c r="M91" i="7"/>
  <c r="J92" i="7"/>
  <c r="M92" i="7"/>
  <c r="J93" i="7"/>
  <c r="M93" i="7"/>
  <c r="J94" i="7"/>
  <c r="M94" i="7"/>
  <c r="T41" i="7"/>
  <c r="J98" i="7"/>
  <c r="M98" i="7"/>
  <c r="T42" i="7"/>
  <c r="J99" i="7"/>
  <c r="M99" i="7"/>
  <c r="J100" i="7"/>
  <c r="M100" i="7"/>
  <c r="J101" i="7"/>
  <c r="M101" i="7"/>
  <c r="T43" i="7"/>
  <c r="J102" i="7"/>
  <c r="M102" i="7"/>
  <c r="T44" i="7"/>
  <c r="J105" i="7"/>
  <c r="M105" i="7"/>
  <c r="T45" i="7"/>
  <c r="T46" i="7"/>
  <c r="J103" i="7"/>
  <c r="M103" i="7"/>
  <c r="T47" i="7"/>
  <c r="J26" i="7"/>
  <c r="M26" i="7"/>
  <c r="T48" i="7"/>
  <c r="T49" i="7"/>
  <c r="J104" i="7"/>
  <c r="M104" i="7"/>
  <c r="T50" i="7"/>
  <c r="J106" i="7"/>
  <c r="M106" i="7"/>
  <c r="J107" i="7"/>
  <c r="M107" i="7"/>
  <c r="T51" i="7"/>
  <c r="T52" i="7"/>
  <c r="T53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B81" i="12"/>
  <c r="B80" i="12"/>
  <c r="B82" i="12"/>
  <c r="B83" i="12"/>
  <c r="B41" i="12"/>
  <c r="B42" i="12"/>
  <c r="B37" i="12"/>
  <c r="B38" i="12"/>
  <c r="B39" i="12"/>
  <c r="B40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R38" i="12"/>
  <c r="B6" i="12"/>
  <c r="K6" i="12"/>
  <c r="B7" i="12"/>
  <c r="K7" i="12"/>
  <c r="R39" i="12"/>
  <c r="R40" i="12"/>
  <c r="R41" i="12"/>
  <c r="R42" i="12"/>
  <c r="R43" i="12"/>
  <c r="R44" i="12"/>
  <c r="R45" i="12"/>
  <c r="R46" i="12"/>
  <c r="R47" i="12"/>
  <c r="B26" i="12"/>
  <c r="K26" i="12"/>
  <c r="R48" i="12"/>
  <c r="R49" i="12"/>
  <c r="R50" i="12"/>
  <c r="R51" i="12"/>
  <c r="R52" i="12"/>
  <c r="B8" i="12"/>
  <c r="K8" i="12"/>
  <c r="B9" i="12"/>
  <c r="K9" i="12"/>
  <c r="B10" i="12"/>
  <c r="K10" i="12"/>
  <c r="R37" i="12"/>
  <c r="B70" i="12"/>
  <c r="B71" i="12"/>
  <c r="B72" i="12"/>
  <c r="B29" i="12"/>
  <c r="C29" i="12"/>
  <c r="D29" i="12"/>
  <c r="I83" i="12"/>
  <c r="T56" i="12"/>
  <c r="S56" i="12"/>
  <c r="R56" i="12"/>
  <c r="T55" i="12"/>
  <c r="S55" i="12"/>
  <c r="R55" i="12"/>
  <c r="T54" i="12"/>
  <c r="S54" i="12"/>
  <c r="R5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91" i="12"/>
  <c r="C37" i="12"/>
  <c r="C91" i="12"/>
  <c r="D91" i="12"/>
  <c r="I91" i="12"/>
  <c r="B92" i="12"/>
  <c r="C38" i="12"/>
  <c r="C92" i="12"/>
  <c r="D92" i="12"/>
  <c r="I92" i="12"/>
  <c r="B93" i="12"/>
  <c r="C39" i="12"/>
  <c r="C93" i="12"/>
  <c r="D93" i="12"/>
  <c r="I93" i="12"/>
  <c r="B94" i="12"/>
  <c r="C40" i="12"/>
  <c r="C94" i="12"/>
  <c r="D94" i="12"/>
  <c r="I94" i="12"/>
  <c r="B95" i="12"/>
  <c r="C41" i="12"/>
  <c r="C95" i="12"/>
  <c r="D95" i="12"/>
  <c r="I95" i="12"/>
  <c r="B96" i="12"/>
  <c r="C42" i="12"/>
  <c r="C96" i="12"/>
  <c r="D96" i="12"/>
  <c r="I96" i="12"/>
  <c r="B97" i="12"/>
  <c r="C43" i="12"/>
  <c r="C97" i="12"/>
  <c r="D97" i="12"/>
  <c r="I97" i="12"/>
  <c r="B98" i="12"/>
  <c r="C44" i="12"/>
  <c r="C98" i="12"/>
  <c r="D98" i="12"/>
  <c r="I98" i="12"/>
  <c r="B99" i="12"/>
  <c r="C45" i="12"/>
  <c r="C99" i="12"/>
  <c r="D99" i="12"/>
  <c r="I99" i="12"/>
  <c r="B100" i="12"/>
  <c r="C46" i="12"/>
  <c r="C100" i="12"/>
  <c r="D100" i="12"/>
  <c r="I100" i="12"/>
  <c r="B101" i="12"/>
  <c r="C47" i="12"/>
  <c r="C101" i="12"/>
  <c r="D101" i="12"/>
  <c r="I101" i="12"/>
  <c r="B102" i="12"/>
  <c r="C48" i="12"/>
  <c r="C102" i="12"/>
  <c r="D102" i="12"/>
  <c r="I102" i="12"/>
  <c r="B103" i="12"/>
  <c r="C49" i="12"/>
  <c r="C103" i="12"/>
  <c r="D103" i="12"/>
  <c r="I103" i="12"/>
  <c r="B104" i="12"/>
  <c r="C50" i="12"/>
  <c r="C104" i="12"/>
  <c r="D104" i="12"/>
  <c r="I104" i="12"/>
  <c r="B105" i="12"/>
  <c r="C51" i="12"/>
  <c r="C105" i="12"/>
  <c r="D105" i="12"/>
  <c r="I105" i="12"/>
  <c r="B106" i="12"/>
  <c r="C52" i="12"/>
  <c r="C106" i="12"/>
  <c r="D106" i="12"/>
  <c r="I106" i="12"/>
  <c r="B107" i="12"/>
  <c r="C53" i="12"/>
  <c r="C107" i="12"/>
  <c r="D107" i="12"/>
  <c r="I107" i="12"/>
  <c r="B108" i="12"/>
  <c r="C54" i="12"/>
  <c r="C108" i="12"/>
  <c r="D108" i="12"/>
  <c r="I108" i="12"/>
  <c r="B109" i="12"/>
  <c r="C55" i="12"/>
  <c r="C109" i="12"/>
  <c r="D109" i="12"/>
  <c r="I109" i="12"/>
  <c r="B110" i="12"/>
  <c r="C56" i="12"/>
  <c r="C110" i="12"/>
  <c r="D110" i="12"/>
  <c r="I110" i="12"/>
  <c r="B111" i="12"/>
  <c r="C57" i="12"/>
  <c r="C111" i="12"/>
  <c r="D111" i="12"/>
  <c r="I111" i="12"/>
  <c r="B112" i="12"/>
  <c r="C58" i="12"/>
  <c r="C112" i="12"/>
  <c r="D112" i="12"/>
  <c r="I112" i="12"/>
  <c r="B113" i="12"/>
  <c r="C59" i="12"/>
  <c r="C113" i="12"/>
  <c r="D113" i="12"/>
  <c r="I113" i="12"/>
  <c r="B114" i="12"/>
  <c r="C60" i="12"/>
  <c r="C114" i="12"/>
  <c r="D114" i="12"/>
  <c r="I114" i="12"/>
  <c r="B115" i="12"/>
  <c r="C61" i="12"/>
  <c r="C115" i="12"/>
  <c r="D115" i="12"/>
  <c r="I115" i="12"/>
  <c r="B116" i="12"/>
  <c r="C62" i="12"/>
  <c r="C116" i="12"/>
  <c r="D116" i="12"/>
  <c r="I116" i="12"/>
  <c r="B117" i="12"/>
  <c r="C63" i="12"/>
  <c r="C117" i="12"/>
  <c r="D117" i="12"/>
  <c r="I117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8" i="12"/>
  <c r="M8" i="12"/>
  <c r="J9" i="12"/>
  <c r="M9" i="12"/>
  <c r="J10" i="12"/>
  <c r="M10" i="12"/>
  <c r="T37" i="12"/>
  <c r="J95" i="12"/>
  <c r="M95" i="12"/>
  <c r="J96" i="12"/>
  <c r="M96" i="12"/>
  <c r="J97" i="12"/>
  <c r="M97" i="12"/>
  <c r="T38" i="12"/>
  <c r="J6" i="12"/>
  <c r="M6" i="12"/>
  <c r="J7" i="12"/>
  <c r="M7" i="12"/>
  <c r="T39" i="12"/>
  <c r="T40" i="12"/>
  <c r="J91" i="12"/>
  <c r="M91" i="12"/>
  <c r="J92" i="12"/>
  <c r="M92" i="12"/>
  <c r="J93" i="12"/>
  <c r="M93" i="12"/>
  <c r="J94" i="12"/>
  <c r="M94" i="12"/>
  <c r="T41" i="12"/>
  <c r="T42" i="12"/>
  <c r="J98" i="12"/>
  <c r="M98" i="12"/>
  <c r="J99" i="12"/>
  <c r="M99" i="12"/>
  <c r="J100" i="12"/>
  <c r="M100" i="12"/>
  <c r="T43" i="12"/>
  <c r="J101" i="12"/>
  <c r="M101" i="12"/>
  <c r="T44" i="12"/>
  <c r="J104" i="12"/>
  <c r="M104" i="12"/>
  <c r="T45" i="12"/>
  <c r="T46" i="12"/>
  <c r="J102" i="12"/>
  <c r="M102" i="12"/>
  <c r="T47" i="12"/>
  <c r="J26" i="12"/>
  <c r="M26" i="12"/>
  <c r="T48" i="12"/>
  <c r="T49" i="12"/>
  <c r="J103" i="12"/>
  <c r="M103" i="12"/>
  <c r="T50" i="12"/>
  <c r="J105" i="12"/>
  <c r="M105" i="12"/>
  <c r="J106" i="12"/>
  <c r="M106" i="12"/>
  <c r="T51" i="12"/>
  <c r="T52" i="12"/>
  <c r="T53" i="12"/>
  <c r="S53" i="12"/>
  <c r="R53" i="12"/>
  <c r="B71" i="1"/>
  <c r="B72" i="1"/>
  <c r="B70" i="1"/>
  <c r="B29" i="1"/>
  <c r="C29" i="1"/>
  <c r="D29" i="1"/>
  <c r="B80" i="1"/>
  <c r="B82" i="1"/>
  <c r="B83" i="1"/>
  <c r="R56" i="1"/>
  <c r="R55" i="1"/>
  <c r="R54" i="1"/>
  <c r="B44" i="1"/>
  <c r="B45" i="1"/>
  <c r="B46" i="1"/>
  <c r="R43" i="1"/>
  <c r="B47" i="1"/>
  <c r="R44" i="1"/>
  <c r="B50" i="1"/>
  <c r="R45" i="1"/>
  <c r="R46" i="1"/>
  <c r="B48" i="1"/>
  <c r="R47" i="1"/>
  <c r="B26" i="1"/>
  <c r="K26" i="1"/>
  <c r="R48" i="1"/>
  <c r="R49" i="1"/>
  <c r="B49" i="1"/>
  <c r="R50" i="1"/>
  <c r="B51" i="1"/>
  <c r="B52" i="1"/>
  <c r="R51" i="1"/>
  <c r="R52" i="1"/>
  <c r="B6" i="1"/>
  <c r="K6" i="1"/>
  <c r="B7" i="1"/>
  <c r="K7" i="1"/>
  <c r="R39" i="1"/>
  <c r="R40" i="1"/>
  <c r="B37" i="1"/>
  <c r="B38" i="1"/>
  <c r="B39" i="1"/>
  <c r="B40" i="1"/>
  <c r="R41" i="1"/>
  <c r="R42" i="1"/>
  <c r="B8" i="1"/>
  <c r="K8" i="1"/>
  <c r="B9" i="1"/>
  <c r="K9" i="1"/>
  <c r="B10" i="1"/>
  <c r="K10" i="1"/>
  <c r="R37" i="1"/>
  <c r="B41" i="1"/>
  <c r="B42" i="1"/>
  <c r="B43" i="1"/>
  <c r="R38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7" i="1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I122" i="9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I88" i="9"/>
  <c r="I131" i="9"/>
  <c r="H122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G122" i="9"/>
  <c r="C6" i="1"/>
  <c r="D6" i="1"/>
  <c r="F7" i="1"/>
  <c r="H6" i="1"/>
  <c r="I6" i="1"/>
  <c r="C7" i="1"/>
  <c r="D7" i="1"/>
  <c r="H7" i="1"/>
  <c r="I7" i="1"/>
  <c r="C8" i="1"/>
  <c r="D8" i="1"/>
  <c r="H8" i="1"/>
  <c r="I8" i="1"/>
  <c r="C9" i="1"/>
  <c r="D9" i="1"/>
  <c r="H9" i="1"/>
  <c r="I9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91" i="1"/>
  <c r="C37" i="1"/>
  <c r="C91" i="1"/>
  <c r="D91" i="1"/>
  <c r="H91" i="1"/>
  <c r="I91" i="1"/>
  <c r="B92" i="1"/>
  <c r="C38" i="1"/>
  <c r="C92" i="1"/>
  <c r="D92" i="1"/>
  <c r="H92" i="1"/>
  <c r="I92" i="1"/>
  <c r="B93" i="1"/>
  <c r="C39" i="1"/>
  <c r="C93" i="1"/>
  <c r="D93" i="1"/>
  <c r="H93" i="1"/>
  <c r="I93" i="1"/>
  <c r="B94" i="1"/>
  <c r="C40" i="1"/>
  <c r="C94" i="1"/>
  <c r="D94" i="1"/>
  <c r="H94" i="1"/>
  <c r="I94" i="1"/>
  <c r="B95" i="1"/>
  <c r="C41" i="1"/>
  <c r="C95" i="1"/>
  <c r="D95" i="1"/>
  <c r="H95" i="1"/>
  <c r="I95" i="1"/>
  <c r="B96" i="1"/>
  <c r="C42" i="1"/>
  <c r="C96" i="1"/>
  <c r="D96" i="1"/>
  <c r="H96" i="1"/>
  <c r="I96" i="1"/>
  <c r="B97" i="1"/>
  <c r="C43" i="1"/>
  <c r="C97" i="1"/>
  <c r="D97" i="1"/>
  <c r="H97" i="1"/>
  <c r="I97" i="1"/>
  <c r="B98" i="1"/>
  <c r="C44" i="1"/>
  <c r="C98" i="1"/>
  <c r="D98" i="1"/>
  <c r="H98" i="1"/>
  <c r="I98" i="1"/>
  <c r="B99" i="1"/>
  <c r="C45" i="1"/>
  <c r="C99" i="1"/>
  <c r="D99" i="1"/>
  <c r="H99" i="1"/>
  <c r="I99" i="1"/>
  <c r="B100" i="1"/>
  <c r="C46" i="1"/>
  <c r="C100" i="1"/>
  <c r="D100" i="1"/>
  <c r="H100" i="1"/>
  <c r="I100" i="1"/>
  <c r="B101" i="1"/>
  <c r="C47" i="1"/>
  <c r="C101" i="1"/>
  <c r="D101" i="1"/>
  <c r="H101" i="1"/>
  <c r="I101" i="1"/>
  <c r="B102" i="1"/>
  <c r="C48" i="1"/>
  <c r="C102" i="1"/>
  <c r="D102" i="1"/>
  <c r="H102" i="1"/>
  <c r="I102" i="1"/>
  <c r="B103" i="1"/>
  <c r="C49" i="1"/>
  <c r="C103" i="1"/>
  <c r="D103" i="1"/>
  <c r="H103" i="1"/>
  <c r="I103" i="1"/>
  <c r="B104" i="1"/>
  <c r="C50" i="1"/>
  <c r="C104" i="1"/>
  <c r="D104" i="1"/>
  <c r="H104" i="1"/>
  <c r="I104" i="1"/>
  <c r="B105" i="1"/>
  <c r="C51" i="1"/>
  <c r="C105" i="1"/>
  <c r="D105" i="1"/>
  <c r="H105" i="1"/>
  <c r="I105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L6" i="1"/>
  <c r="L7" i="1"/>
  <c r="L8" i="1"/>
  <c r="L9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H83" i="1"/>
  <c r="I83" i="1"/>
  <c r="T7" i="1"/>
  <c r="J95" i="1"/>
  <c r="M95" i="1"/>
  <c r="J96" i="1"/>
  <c r="M96" i="1"/>
  <c r="J97" i="1"/>
  <c r="M97" i="1"/>
  <c r="T8" i="1"/>
  <c r="J6" i="1"/>
  <c r="M6" i="1"/>
  <c r="J7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J26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G88" i="9"/>
  <c r="G131" i="9"/>
  <c r="F122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I121" i="9"/>
  <c r="I130" i="9"/>
  <c r="H121" i="9"/>
  <c r="H130" i="9"/>
  <c r="T56" i="1"/>
  <c r="G121" i="9"/>
  <c r="G130" i="9"/>
  <c r="F121" i="9"/>
  <c r="F130" i="9"/>
  <c r="I120" i="9"/>
  <c r="I129" i="9"/>
  <c r="H120" i="9"/>
  <c r="H129" i="9"/>
  <c r="T55" i="1"/>
  <c r="G120" i="9"/>
  <c r="G129" i="9"/>
  <c r="F120" i="9"/>
  <c r="F129" i="9"/>
  <c r="I119" i="9"/>
  <c r="I128" i="9"/>
  <c r="H119" i="9"/>
  <c r="H128" i="9"/>
  <c r="T54" i="1"/>
  <c r="G119" i="9"/>
  <c r="G128" i="9"/>
  <c r="F119" i="9"/>
  <c r="F128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18" i="9"/>
  <c r="H118" i="9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E122" i="9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31" i="9"/>
  <c r="D122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C122" i="9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31" i="9"/>
  <c r="E121" i="9"/>
  <c r="E130" i="9"/>
  <c r="D121" i="9"/>
  <c r="D130" i="9"/>
  <c r="C121" i="9"/>
  <c r="C130" i="9"/>
  <c r="E120" i="9"/>
  <c r="E129" i="9"/>
  <c r="D120" i="9"/>
  <c r="D129" i="9"/>
  <c r="C120" i="9"/>
  <c r="C129" i="9"/>
  <c r="E119" i="9"/>
  <c r="E128" i="9"/>
  <c r="D119" i="9"/>
  <c r="D128" i="9"/>
  <c r="C119" i="9"/>
  <c r="C128" i="9"/>
  <c r="E118" i="9"/>
  <c r="D118" i="9"/>
  <c r="R53" i="1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B122" i="9"/>
  <c r="B84" i="12"/>
  <c r="I84" i="12"/>
  <c r="H84" i="12"/>
  <c r="R7" i="12"/>
  <c r="K95" i="12"/>
  <c r="K96" i="12"/>
  <c r="K97" i="12"/>
  <c r="R8" i="12"/>
  <c r="R9" i="12"/>
  <c r="R10" i="12"/>
  <c r="K91" i="12"/>
  <c r="K92" i="12"/>
  <c r="K93" i="12"/>
  <c r="K94" i="12"/>
  <c r="R11" i="12"/>
  <c r="R12" i="12"/>
  <c r="K98" i="12"/>
  <c r="K99" i="12"/>
  <c r="K100" i="12"/>
  <c r="R13" i="12"/>
  <c r="K101" i="12"/>
  <c r="R14" i="12"/>
  <c r="K104" i="12"/>
  <c r="R15" i="12"/>
  <c r="R16" i="12"/>
  <c r="K102" i="12"/>
  <c r="R17" i="12"/>
  <c r="R18" i="12"/>
  <c r="R19" i="12"/>
  <c r="K103" i="12"/>
  <c r="R20" i="12"/>
  <c r="K105" i="12"/>
  <c r="K106" i="12"/>
  <c r="R21" i="12"/>
  <c r="R22" i="12"/>
  <c r="R23" i="12"/>
  <c r="B88" i="9"/>
  <c r="B131" i="9"/>
  <c r="B121" i="9"/>
  <c r="B130" i="9"/>
  <c r="B120" i="9"/>
  <c r="B129" i="9"/>
  <c r="B119" i="9"/>
  <c r="B128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S56" i="1"/>
  <c r="S55" i="1"/>
  <c r="S54" i="1"/>
  <c r="S53" i="1"/>
  <c r="E43" i="1"/>
  <c r="E42" i="1"/>
  <c r="E41" i="1"/>
  <c r="E6" i="7"/>
  <c r="H6" i="7"/>
  <c r="E7" i="7"/>
  <c r="H7" i="7"/>
  <c r="E8" i="7"/>
  <c r="H8" i="7"/>
  <c r="E9" i="7"/>
  <c r="H9" i="7"/>
  <c r="E10" i="7"/>
  <c r="H10" i="7"/>
  <c r="E37" i="7"/>
  <c r="F37" i="7"/>
  <c r="G37" i="7"/>
  <c r="H91" i="7"/>
  <c r="E38" i="7"/>
  <c r="G38" i="1"/>
  <c r="G38" i="7"/>
  <c r="F38" i="7"/>
  <c r="H92" i="7"/>
  <c r="E39" i="7"/>
  <c r="G39" i="1"/>
  <c r="G39" i="7"/>
  <c r="F39" i="7"/>
  <c r="H93" i="7"/>
  <c r="G40" i="1"/>
  <c r="G40" i="7"/>
  <c r="F40" i="7"/>
  <c r="E40" i="7"/>
  <c r="H94" i="7"/>
  <c r="G41" i="1"/>
  <c r="G41" i="7"/>
  <c r="E41" i="7"/>
  <c r="F41" i="7"/>
  <c r="H95" i="7"/>
  <c r="G42" i="1"/>
  <c r="G42" i="7"/>
  <c r="E42" i="7"/>
  <c r="F42" i="7"/>
  <c r="H96" i="7"/>
  <c r="G43" i="1"/>
  <c r="G43" i="7"/>
  <c r="E43" i="7"/>
  <c r="F43" i="7"/>
  <c r="H97" i="7"/>
  <c r="G44" i="1"/>
  <c r="G44" i="7"/>
  <c r="E44" i="7"/>
  <c r="F44" i="7"/>
  <c r="H98" i="7"/>
  <c r="G45" i="1"/>
  <c r="G45" i="7"/>
  <c r="E45" i="7"/>
  <c r="F45" i="7"/>
  <c r="H99" i="7"/>
  <c r="G46" i="1"/>
  <c r="G46" i="7"/>
  <c r="E46" i="7"/>
  <c r="F46" i="7"/>
  <c r="H100" i="7"/>
  <c r="E47" i="7"/>
  <c r="G47" i="1"/>
  <c r="G47" i="7"/>
  <c r="F47" i="7"/>
  <c r="H101" i="7"/>
  <c r="E48" i="7"/>
  <c r="G48" i="1"/>
  <c r="G48" i="7"/>
  <c r="F48" i="7"/>
  <c r="H102" i="7"/>
  <c r="G49" i="1"/>
  <c r="G49" i="7"/>
  <c r="F49" i="7"/>
  <c r="H103" i="7"/>
  <c r="G50" i="1"/>
  <c r="G50" i="7"/>
  <c r="F50" i="7"/>
  <c r="H104" i="7"/>
  <c r="G51" i="1"/>
  <c r="G51" i="7"/>
  <c r="H105" i="7"/>
  <c r="G52" i="1"/>
  <c r="G52" i="7"/>
  <c r="F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F70" i="7"/>
  <c r="H124" i="7"/>
  <c r="F71" i="7"/>
  <c r="H125" i="7"/>
  <c r="F72" i="7"/>
  <c r="H126" i="7"/>
  <c r="F73" i="7"/>
  <c r="H127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G37" i="8"/>
  <c r="H83" i="8"/>
  <c r="F70" i="8"/>
  <c r="H70" i="8"/>
  <c r="F71" i="8"/>
  <c r="H71" i="8"/>
  <c r="F72" i="8"/>
  <c r="H72" i="8"/>
  <c r="T26" i="8"/>
  <c r="E6" i="8"/>
  <c r="H6" i="8"/>
  <c r="E7" i="8"/>
  <c r="H7" i="8"/>
  <c r="E8" i="8"/>
  <c r="H8" i="8"/>
  <c r="E9" i="8"/>
  <c r="H9" i="8"/>
  <c r="E10" i="8"/>
  <c r="H10" i="8"/>
  <c r="E37" i="8"/>
  <c r="F37" i="8"/>
  <c r="H91" i="8"/>
  <c r="E38" i="8"/>
  <c r="G38" i="8"/>
  <c r="F38" i="8"/>
  <c r="H92" i="8"/>
  <c r="E39" i="8"/>
  <c r="G39" i="8"/>
  <c r="F39" i="8"/>
  <c r="H93" i="8"/>
  <c r="G40" i="8"/>
  <c r="F40" i="8"/>
  <c r="E40" i="8"/>
  <c r="H94" i="8"/>
  <c r="G41" i="8"/>
  <c r="E41" i="8"/>
  <c r="F41" i="8"/>
  <c r="H95" i="8"/>
  <c r="G42" i="8"/>
  <c r="E42" i="8"/>
  <c r="F42" i="8"/>
  <c r="H96" i="8"/>
  <c r="G43" i="8"/>
  <c r="E43" i="8"/>
  <c r="F43" i="8"/>
  <c r="H97" i="8"/>
  <c r="G44" i="8"/>
  <c r="E44" i="8"/>
  <c r="F44" i="8"/>
  <c r="H98" i="8"/>
  <c r="G45" i="8"/>
  <c r="E45" i="8"/>
  <c r="F45" i="8"/>
  <c r="H99" i="8"/>
  <c r="G46" i="8"/>
  <c r="E46" i="8"/>
  <c r="F46" i="8"/>
  <c r="H100" i="8"/>
  <c r="E47" i="8"/>
  <c r="G47" i="8"/>
  <c r="F47" i="8"/>
  <c r="H101" i="8"/>
  <c r="E48" i="8"/>
  <c r="G48" i="8"/>
  <c r="F48" i="8"/>
  <c r="H102" i="8"/>
  <c r="G49" i="8"/>
  <c r="F49" i="8"/>
  <c r="H103" i="8"/>
  <c r="G50" i="8"/>
  <c r="F50" i="8"/>
  <c r="H104" i="8"/>
  <c r="G51" i="8"/>
  <c r="H105" i="8"/>
  <c r="G52" i="8"/>
  <c r="F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F73" i="8"/>
  <c r="H127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F70" i="12"/>
  <c r="H70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G38" i="12"/>
  <c r="E38" i="12"/>
  <c r="F38" i="12"/>
  <c r="H92" i="12"/>
  <c r="G39" i="12"/>
  <c r="E39" i="12"/>
  <c r="F39" i="12"/>
  <c r="H93" i="12"/>
  <c r="G40" i="12"/>
  <c r="F40" i="12"/>
  <c r="E40" i="12"/>
  <c r="H94" i="12"/>
  <c r="G44" i="12"/>
  <c r="E44" i="12"/>
  <c r="F44" i="12"/>
  <c r="H98" i="12"/>
  <c r="G45" i="12"/>
  <c r="E45" i="12"/>
  <c r="F45" i="12"/>
  <c r="H99" i="12"/>
  <c r="G46" i="12"/>
  <c r="E46" i="12"/>
  <c r="F46" i="12"/>
  <c r="H100" i="12"/>
  <c r="G47" i="12"/>
  <c r="E47" i="12"/>
  <c r="F47" i="12"/>
  <c r="H101" i="12"/>
  <c r="G48" i="12"/>
  <c r="E48" i="12"/>
  <c r="F48" i="12"/>
  <c r="H102" i="12"/>
  <c r="G49" i="12"/>
  <c r="F49" i="12"/>
  <c r="H103" i="12"/>
  <c r="G50" i="12"/>
  <c r="F50" i="12"/>
  <c r="H104" i="12"/>
  <c r="G51" i="12"/>
  <c r="H105" i="12"/>
  <c r="G52" i="12"/>
  <c r="F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E6" i="12"/>
  <c r="H6" i="12"/>
  <c r="E7" i="12"/>
  <c r="H7" i="12"/>
  <c r="E8" i="12"/>
  <c r="H8" i="12"/>
  <c r="E9" i="12"/>
  <c r="H9" i="12"/>
  <c r="E10" i="12"/>
  <c r="H10" i="12"/>
  <c r="F71" i="12"/>
  <c r="H125" i="12"/>
  <c r="L6" i="12"/>
  <c r="L7" i="12"/>
  <c r="S9" i="12"/>
  <c r="S10" i="12"/>
  <c r="L91" i="12"/>
  <c r="L92" i="12"/>
  <c r="L93" i="12"/>
  <c r="L94" i="12"/>
  <c r="S11" i="12"/>
  <c r="L98" i="12"/>
  <c r="S12" i="12"/>
  <c r="J11" i="12"/>
  <c r="M11" i="12"/>
  <c r="L99" i="12"/>
  <c r="L100" i="12"/>
  <c r="L101" i="12"/>
  <c r="S13" i="12"/>
  <c r="L102" i="12"/>
  <c r="S14" i="12"/>
  <c r="L105" i="12"/>
  <c r="L104" i="12"/>
  <c r="S15" i="12"/>
  <c r="S16" i="12"/>
  <c r="L103" i="12"/>
  <c r="S17" i="12"/>
  <c r="L26" i="12"/>
  <c r="S18" i="12"/>
  <c r="S19" i="12"/>
  <c r="S20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8" i="12"/>
  <c r="L9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73" i="12"/>
  <c r="B127" i="12"/>
  <c r="L127" i="12"/>
  <c r="K127" i="12"/>
  <c r="J33" i="12"/>
  <c r="J107" i="12"/>
  <c r="M107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S7" i="12"/>
  <c r="T32" i="12"/>
  <c r="S23" i="12"/>
  <c r="S32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<sst xmlns="http://schemas.openxmlformats.org/spreadsheetml/2006/main" count="874" uniqueCount="145">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</sst>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9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7DB344"/>
      <name val="Arial"/>
      <family val="2"/>
    </font>
    <font>
      <sz val="10"/>
      <color rgb="FF9C0006"/>
      <name val="Arial"/>
      <family val="2"/>
    </font>
    <font>
      <sz val="10"/>
      <color rgb="FF974706"/>
      <name val="Arial"/>
    </font>
    <font>
      <sz val="10"/>
      <color rgb="FF60497A"/>
      <name val="Arial"/>
    </font>
    <font>
      <sz val="10"/>
      <color rgb="FFF2DCDB"/>
      <name val="Arial"/>
    </font>
    <font>
      <sz val="10"/>
      <color rgb="FF16365C"/>
      <name val="Arial"/>
    </font>
    <font>
      <sz val="10"/>
      <color rgb="FFFFFFFF"/>
      <name val="Arial"/>
    </font>
    <font>
      <sz val="10"/>
      <color rgb="FF595959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632523"/>
        <bgColor rgb="FF000000"/>
      </patternFill>
    </fill>
    <fill>
      <patternFill patternType="solid">
        <fgColor rgb="FFD9D9D9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20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34" xfId="0" applyBorder="1" applyAlignment="1"/>
    <xf numFmtId="3" fontId="0" fillId="0" borderId="34" xfId="1" applyNumberFormat="1" applyFont="1" applyBorder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1" fontId="33" fillId="11" borderId="0" xfId="0" applyNumberFormat="1" applyFont="1" applyFill="1" applyAlignment="1" applyProtection="1">
      <alignment horizontal="left"/>
      <protection locked="0"/>
    </xf>
    <xf numFmtId="1" fontId="31" fillId="12" borderId="0" xfId="0" applyNumberFormat="1" applyFont="1" applyFill="1" applyAlignment="1" applyProtection="1">
      <alignment horizontal="left"/>
      <protection locked="0"/>
    </xf>
    <xf numFmtId="1" fontId="34" fillId="13" borderId="0" xfId="0" applyNumberFormat="1" applyFont="1" applyFill="1" applyAlignment="1" applyProtection="1">
      <alignment horizontal="left"/>
      <protection locked="0"/>
    </xf>
    <xf numFmtId="1" fontId="32" fillId="14" borderId="0" xfId="0" applyNumberFormat="1" applyFont="1" applyFill="1" applyAlignment="1" applyProtection="1">
      <alignment horizontal="left"/>
      <protection locked="0"/>
    </xf>
    <xf numFmtId="1" fontId="35" fillId="15" borderId="0" xfId="0" applyNumberFormat="1" applyFont="1" applyFill="1" applyAlignment="1" applyProtection="1">
      <alignment horizontal="left"/>
      <protection locked="0"/>
    </xf>
    <xf numFmtId="1" fontId="36" fillId="16" borderId="0" xfId="0" applyNumberFormat="1" applyFont="1" applyFill="1" applyAlignment="1" applyProtection="1">
      <alignment horizontal="left"/>
      <protection locked="0"/>
    </xf>
    <xf numFmtId="1" fontId="7" fillId="17" borderId="0" xfId="0" applyNumberFormat="1" applyFont="1" applyFill="1" applyAlignment="1" applyProtection="1">
      <alignment horizontal="left"/>
      <protection locked="0"/>
    </xf>
    <xf numFmtId="1" fontId="37" fillId="18" borderId="0" xfId="0" applyNumberFormat="1" applyFont="1" applyFill="1" applyAlignment="1" applyProtection="1">
      <alignment horizontal="left"/>
      <protection locked="0"/>
    </xf>
    <xf numFmtId="1" fontId="38" fillId="19" borderId="0" xfId="0" applyNumberFormat="1" applyFont="1" applyFill="1" applyAlignment="1" applyProtection="1">
      <alignment horizontal="left"/>
      <protection locked="0"/>
    </xf>
  </cellXfs>
  <cellStyles count="20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91704"/>
        <c:axId val="-2104488360"/>
      </c:barChart>
      <c:catAx>
        <c:axId val="-21044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8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9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59048"/>
        <c:axId val="-2100856024"/>
      </c:barChart>
      <c:catAx>
        <c:axId val="-21008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85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714520"/>
        <c:axId val="-2100711464"/>
      </c:barChart>
      <c:catAx>
        <c:axId val="-210071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1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69704"/>
        <c:axId val="-2100566680"/>
      </c:barChart>
      <c:catAx>
        <c:axId val="-21005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445704"/>
        <c:axId val="-21004423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45704"/>
        <c:axId val="-2100442328"/>
      </c:lineChart>
      <c:catAx>
        <c:axId val="-210044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4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327192"/>
        <c:axId val="-21003239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27192"/>
        <c:axId val="-2100323960"/>
      </c:lineChart>
      <c:catAx>
        <c:axId val="-21003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32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18200"/>
        <c:axId val="-21002149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18200"/>
        <c:axId val="-2100214920"/>
      </c:lineChart>
      <c:catAx>
        <c:axId val="-2100218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1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Drought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28457.14285714286</c:v>
                </c:pt>
                <c:pt idx="3">
                  <c:v>32750.0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Income!$B$111:$I$111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076232"/>
        <c:axId val="-2100072856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42445.47305073387</c:v>
                </c:pt>
                <c:pt idx="3">
                  <c:v>42445.47305073388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75183.39305073386</c:v>
                </c:pt>
                <c:pt idx="3">
                  <c:v>75183.39305073388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76232"/>
        <c:axId val="-2100072856"/>
      </c:lineChart>
      <c:catAx>
        <c:axId val="-210007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7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14760"/>
        <c:axId val="-2100011384"/>
      </c:barChart>
      <c:catAx>
        <c:axId val="-21000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52904"/>
        <c:axId val="-2099949496"/>
      </c:barChart>
      <c:catAx>
        <c:axId val="-209995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5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97656"/>
        <c:axId val="-2099894152"/>
      </c:barChart>
      <c:catAx>
        <c:axId val="-20998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9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92344"/>
        <c:axId val="-2102089032"/>
      </c:barChart>
      <c:catAx>
        <c:axId val="-210209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8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8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9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36696"/>
        <c:axId val="-2099833320"/>
      </c:barChart>
      <c:catAx>
        <c:axId val="-2099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3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40712"/>
        <c:axId val="-2099737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40712"/>
        <c:axId val="-2099737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0712"/>
        <c:axId val="-2099737288"/>
      </c:scatterChart>
      <c:catAx>
        <c:axId val="-2099740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3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3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40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30968"/>
        <c:axId val="-2099627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30968"/>
        <c:axId val="-2099627592"/>
      </c:lineChart>
      <c:catAx>
        <c:axId val="-209963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27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627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30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74552"/>
        <c:axId val="-20995712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67592"/>
        <c:axId val="-2099564696"/>
      </c:scatterChart>
      <c:valAx>
        <c:axId val="-2099574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1208"/>
        <c:crosses val="autoZero"/>
        <c:crossBetween val="midCat"/>
      </c:valAx>
      <c:valAx>
        <c:axId val="-2099571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4552"/>
        <c:crosses val="autoZero"/>
        <c:crossBetween val="midCat"/>
      </c:valAx>
      <c:valAx>
        <c:axId val="-2099567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564696"/>
        <c:crosses val="autoZero"/>
        <c:crossBetween val="midCat"/>
      </c:valAx>
      <c:valAx>
        <c:axId val="-209956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675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45496"/>
        <c:axId val="-21014397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45496"/>
        <c:axId val="-2101439752"/>
      </c:lineChart>
      <c:catAx>
        <c:axId val="-210144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3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43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454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61576"/>
        <c:axId val="-2101958232"/>
      </c:barChart>
      <c:catAx>
        <c:axId val="-21019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5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5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6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30808"/>
        <c:axId val="-2101827480"/>
      </c:barChart>
      <c:catAx>
        <c:axId val="-21018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2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2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15656"/>
        <c:axId val="-2103884296"/>
      </c:barChart>
      <c:catAx>
        <c:axId val="-210391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84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8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1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93864"/>
        <c:axId val="-2101190488"/>
      </c:barChart>
      <c:catAx>
        <c:axId val="-2101193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19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11016"/>
        <c:axId val="-2101707640"/>
      </c:barChart>
      <c:catAx>
        <c:axId val="-210171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07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70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1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7793352"/>
        <c:axId val="-2127736152"/>
      </c:barChart>
      <c:catAx>
        <c:axId val="-2127793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3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773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9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005256"/>
        <c:axId val="-2101002200"/>
      </c:barChart>
      <c:catAx>
        <c:axId val="-210100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00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495300</xdr:colOff>
      <xdr:row>141</xdr:row>
      <xdr:rowOff>0</xdr:rowOff>
    </xdr:from>
    <xdr:to>
      <xdr:col>18</xdr:col>
      <xdr:colOff>533400</xdr:colOff>
      <xdr:row>161</xdr:row>
      <xdr:rowOff>38100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1471.2865959745848</v>
      </c>
      <c r="S7" s="220">
        <f>IF($B$81=0,0,(SUMIF($N$6:$N$28,$U7,L$6:L$28)+SUMIF($N$91:$N$118,$U7,L$91:L$118))*$I$83*Poor!$B$81/$B$81)</f>
        <v>414.0773225620311</v>
      </c>
      <c r="T7" s="220">
        <f>IF($B$81=0,0,(SUMIF($N$6:$N$28,$U7,M$6:M$28)+SUMIF($N$91:$N$118,$U7,M$91:M$118))*$I$83*Poor!$B$81/$B$81)</f>
        <v>414.0773225620311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2">
        <f t="shared" si="6"/>
        <v>1.3789401956947162E-2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0</v>
      </c>
      <c r="S8" s="220">
        <f>IF($B$81=0,0,(SUMIF($N$6:$N$28,$U8,L$6:L$28)+SUMIF($N$91:$N$118,$U8,L$91:L$118))*$I$83*Poor!$B$81/$B$81)</f>
        <v>0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2">
        <f t="shared" si="6"/>
        <v>2.5250403842732617E-3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178.16053949785783</v>
      </c>
      <c r="S9" s="220">
        <f>IF($B$81=0,0,(SUMIF($N$6:$N$28,$U9,L$6:L$28)+SUMIF($N$91:$N$118,$U9,L$91:L$118))*$I$83*Poor!$B$81/$B$81)</f>
        <v>39.331052674964965</v>
      </c>
      <c r="T9" s="220">
        <f>IF($B$81=0,0,(SUMIF($N$6:$N$28,$U9,M$6:M$28)+SUMIF($N$91:$N$118,$U9,M$91:M$118))*$I$83*Poor!$B$81/$B$81)</f>
        <v>39.331052674964965</v>
      </c>
      <c r="U9" s="221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2">
        <f t="shared" si="6"/>
        <v>5.0053897882938979E-3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1921.9158048747584</v>
      </c>
      <c r="S11" s="220">
        <f>IF($B$81=0,0,(SUMIF($N$6:$N$28,$U11,L$6:L$28)+SUMIF($N$91:$N$118,$U11,L$91:L$118))*$I$83*Poor!$B$81/$B$81)</f>
        <v>758.57142857142856</v>
      </c>
      <c r="T11" s="220">
        <f>IF($B$81=0,0,(SUMIF($N$6:$N$28,$U11,M$6:M$28)+SUMIF($N$91:$N$118,$U11,M$91:M$118))*$I$83*Poor!$B$81/$B$81)</f>
        <v>758.57142857142856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11104.402428165269</v>
      </c>
      <c r="S13" s="220">
        <f>IF($B$81=0,0,(SUMIF($N$6:$N$28,$U13,L$6:L$28)+SUMIF($N$91:$N$118,$U13,L$91:L$118))*$I$83*Poor!$B$81/$B$81)</f>
        <v>4122.8571428571431</v>
      </c>
      <c r="T13" s="220">
        <f>IF($B$81=0,0,(SUMIF($N$6:$N$28,$U13,M$6:M$28)+SUMIF($N$91:$N$118,$U13,M$91:M$118))*$I$83*Poor!$B$81/$B$81)</f>
        <v>4122.8571428571431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128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4">
        <f t="shared" si="23"/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34543.233399615659</v>
      </c>
      <c r="S20" s="220">
        <f>IF($B$81=0,0,(SUMIF($N$6:$N$28,$U20,L$6:L$28)+SUMIF($N$91:$N$118,$U20,L$91:L$118))*$I$83*Poor!$B$81/$B$81)</f>
        <v>27268.114285714288</v>
      </c>
      <c r="T20" s="220">
        <f>IF($B$81=0,0,(SUMIF($N$6:$N$28,$U20,M$6:M$28)+SUMIF($N$91:$N$118,$U20,M$91:M$118))*$I$83*Poor!$B$81/$B$81)</f>
        <v>27268.114285714288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29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1054.2930991339817</v>
      </c>
      <c r="T30" s="232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39">
        <f t="shared" si="6"/>
        <v>5.4282982100461452E-2</v>
      </c>
      <c r="N31" s="167">
        <f>M31*I83</f>
        <v>922.50646174222766</v>
      </c>
      <c r="P31" s="22"/>
      <c r="Q31" s="236" t="s">
        <v>142</v>
      </c>
      <c r="R31" s="232">
        <f t="shared" si="24"/>
        <v>3038.5228533498084</v>
      </c>
      <c r="S31" s="232">
        <f t="shared" si="24"/>
        <v>19437.119765800642</v>
      </c>
      <c r="T31" s="232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2" t="s">
        <v>143</v>
      </c>
      <c r="R32" s="232">
        <f t="shared" si="24"/>
        <v>35776.442853349821</v>
      </c>
      <c r="S32" s="232">
        <f t="shared" si="24"/>
        <v>52175.039765800655</v>
      </c>
      <c r="T32" s="232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27">
        <f>N91</f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984.25445590616596</v>
      </c>
      <c r="S37" s="220">
        <f>IF($B$81=0,0,(SUMIF($N$6:$N$28,$U7,L$6:L$28)+SUMIF($N$91:$N$118,$U7,L$91:L$118))*$I$83*Poor!$B$81/$B$81)</f>
        <v>414.0773225620311</v>
      </c>
      <c r="T37" s="220">
        <f>IF($B$81=0,0,(SUMIF($N$6:$N$28,$U7,M$6:M$28)+SUMIF($N$91:$N$118,$U7,M$91:M$118))*$I$83*Poor!$B$81/$B$81)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66">
        <f t="shared" ref="N38:N52" si="36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0</v>
      </c>
      <c r="S38" s="220">
        <f>IF($B$81=0,0,(SUMIF($N$6:$N$28,$U8,L$6:L$28)+SUMIF($N$91:$N$118,$U8,L$91:L$118))*$I$83*Poor!$B$81/$B$81)</f>
        <v>0</v>
      </c>
      <c r="T38" s="220">
        <f>IF($B$81=0,0,(SUMIF($N$6:$N$28,$U8,M$6:M$28)+SUMIF($N$91:$N$118,$U8,M$91:M$118))*$I$83*Poor!$B$81/$B$81)</f>
        <v>0</v>
      </c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7">$J38*AF38</f>
        <v>0</v>
      </c>
      <c r="AH38" s="123">
        <f t="shared" ref="AH38:AI58" si="38">SUM(Z38,AB38,AD38,AF38)</f>
        <v>1</v>
      </c>
      <c r="AI38" s="112">
        <f t="shared" si="38"/>
        <v>663.75</v>
      </c>
      <c r="AJ38" s="148">
        <f t="shared" ref="AJ38:AJ64" si="39">(AA38+AC38)</f>
        <v>629.17673779552115</v>
      </c>
      <c r="AK38" s="147">
        <f t="shared" ref="AK38:AK64" si="40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66">
        <f t="shared" si="36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119.18500810595445</v>
      </c>
      <c r="S39" s="220">
        <f>IF($B$81=0,0,(SUMIF($N$6:$N$28,$U9,L$6:L$28)+SUMIF($N$91:$N$118,$U9,L$91:L$118))*$I$83*Poor!$B$81/$B$81)</f>
        <v>39.331052674964965</v>
      </c>
      <c r="T39" s="220">
        <f>IF($B$81=0,0,(SUMIF($N$6:$N$28,$U9,M$6:M$28)+SUMIF($N$91:$N$118,$U9,M$91:M$118))*$I$83*Poor!$B$81/$B$81)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1">$J39*Z39</f>
        <v>0</v>
      </c>
      <c r="AB39" s="122">
        <f>AB8</f>
        <v>0</v>
      </c>
      <c r="AC39" s="147">
        <f t="shared" ref="AC39:AC64" si="42">$J39*AB39</f>
        <v>0</v>
      </c>
      <c r="AD39" s="122">
        <f>AD8</f>
        <v>0</v>
      </c>
      <c r="AE39" s="147">
        <f t="shared" ref="AE39:AE64" si="43">$J39*AD39</f>
        <v>0</v>
      </c>
      <c r="AF39" s="122">
        <f t="shared" si="29"/>
        <v>0</v>
      </c>
      <c r="AG39" s="147">
        <f t="shared" si="37"/>
        <v>0</v>
      </c>
      <c r="AH39" s="123">
        <f t="shared" si="38"/>
        <v>1</v>
      </c>
      <c r="AI39" s="112">
        <f t="shared" si="38"/>
        <v>0</v>
      </c>
      <c r="AJ39" s="148">
        <f t="shared" si="39"/>
        <v>0</v>
      </c>
      <c r="AK39" s="147">
        <f t="shared" si="40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66">
        <f t="shared" si="36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1"/>
        <v>0</v>
      </c>
      <c r="AB40" s="122">
        <f>AB9</f>
        <v>0</v>
      </c>
      <c r="AC40" s="147">
        <f t="shared" si="42"/>
        <v>0</v>
      </c>
      <c r="AD40" s="122">
        <f>AD9</f>
        <v>0</v>
      </c>
      <c r="AE40" s="147">
        <f t="shared" si="43"/>
        <v>0</v>
      </c>
      <c r="AF40" s="122">
        <f t="shared" si="29"/>
        <v>0</v>
      </c>
      <c r="AG40" s="147">
        <f t="shared" si="37"/>
        <v>0</v>
      </c>
      <c r="AH40" s="123">
        <f t="shared" si="38"/>
        <v>1</v>
      </c>
      <c r="AI40" s="112">
        <f t="shared" si="38"/>
        <v>0</v>
      </c>
      <c r="AJ40" s="148">
        <f t="shared" si="39"/>
        <v>0</v>
      </c>
      <c r="AK40" s="147">
        <f t="shared" si="40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66">
        <f t="shared" si="36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1285.7142857142858</v>
      </c>
      <c r="S41" s="220">
        <f>IF($B$81=0,0,(SUMIF($N$6:$N$28,$U11,L$6:L$28)+SUMIF($N$91:$N$118,$U11,L$91:L$118))*$I$83*Poor!$B$81/$B$81)</f>
        <v>758.57142857142856</v>
      </c>
      <c r="T41" s="220">
        <f>IF($B$81=0,0,(SUMIF($N$6:$N$28,$U11,M$6:M$28)+SUMIF($N$91:$N$118,$U11,M$91:M$118))*$I$83*Poor!$B$81/$B$81)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1"/>
        <v>0</v>
      </c>
      <c r="AB41" s="122">
        <f>AB11</f>
        <v>0</v>
      </c>
      <c r="AC41" s="147">
        <f t="shared" si="42"/>
        <v>0</v>
      </c>
      <c r="AD41" s="122">
        <f>AD11</f>
        <v>0</v>
      </c>
      <c r="AE41" s="147">
        <f t="shared" si="43"/>
        <v>0</v>
      </c>
      <c r="AF41" s="122">
        <f t="shared" si="29"/>
        <v>1</v>
      </c>
      <c r="AG41" s="147">
        <f t="shared" si="37"/>
        <v>0</v>
      </c>
      <c r="AH41" s="123">
        <f t="shared" si="38"/>
        <v>1</v>
      </c>
      <c r="AI41" s="112">
        <f t="shared" si="38"/>
        <v>0</v>
      </c>
      <c r="AJ41" s="148">
        <f t="shared" si="39"/>
        <v>0</v>
      </c>
      <c r="AK41" s="147">
        <f t="shared" si="40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66">
        <f t="shared" si="36"/>
        <v>2</v>
      </c>
      <c r="O42" s="2"/>
      <c r="P42" s="17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1"/>
        <v>0</v>
      </c>
      <c r="AB42" s="156">
        <f>Poor!AB42</f>
        <v>0</v>
      </c>
      <c r="AC42" s="147">
        <f t="shared" si="42"/>
        <v>0</v>
      </c>
      <c r="AD42" s="156">
        <f>Poor!AD42</f>
        <v>0.5</v>
      </c>
      <c r="AE42" s="147">
        <f t="shared" si="43"/>
        <v>0</v>
      </c>
      <c r="AF42" s="122">
        <f t="shared" si="29"/>
        <v>0.25</v>
      </c>
      <c r="AG42" s="147">
        <f t="shared" si="37"/>
        <v>0</v>
      </c>
      <c r="AH42" s="123">
        <f t="shared" si="38"/>
        <v>1</v>
      </c>
      <c r="AI42" s="112">
        <f t="shared" si="38"/>
        <v>0</v>
      </c>
      <c r="AJ42" s="148">
        <f t="shared" si="39"/>
        <v>0</v>
      </c>
      <c r="AK42" s="147">
        <f t="shared" si="40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66">
        <f t="shared" si="36"/>
        <v>2</v>
      </c>
      <c r="O43" s="2"/>
      <c r="P43" s="176"/>
      <c r="Q43" s="59" t="s">
        <v>76</v>
      </c>
      <c r="R43" s="220">
        <f>IF($B$81=0,0,(SUMIF($N$6:$N$28,$U13,K$6:K$28)*$B$83+SUMIF($N$37:$N$64,$U13,B$37:B$64))*Poor!$B$81/$B$81)</f>
        <v>7428.5714285714284</v>
      </c>
      <c r="S43" s="220">
        <f>IF($B$81=0,0,(SUMIF($N$6:$N$28,$U13,L$6:L$28)+SUMIF($N$91:$N$118,$U13,L$91:L$118))*$I$83*Poor!$B$81/$B$81)</f>
        <v>4122.8571428571431</v>
      </c>
      <c r="T43" s="220">
        <f>IF($B$81=0,0,(SUMIF($N$6:$N$28,$U13,M$6:M$28)+SUMIF($N$91:$N$118,$U13,M$91:M$118))*$I$83*Poor!$B$81/$B$81)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1"/>
        <v>0</v>
      </c>
      <c r="AB43" s="156">
        <f>Poor!AB43</f>
        <v>0.25</v>
      </c>
      <c r="AC43" s="147">
        <f t="shared" si="42"/>
        <v>0</v>
      </c>
      <c r="AD43" s="156">
        <f>Poor!AD43</f>
        <v>0.25</v>
      </c>
      <c r="AE43" s="147">
        <f t="shared" si="43"/>
        <v>0</v>
      </c>
      <c r="AF43" s="122">
        <f t="shared" si="29"/>
        <v>0.25</v>
      </c>
      <c r="AG43" s="147">
        <f t="shared" si="37"/>
        <v>0</v>
      </c>
      <c r="AH43" s="123">
        <f t="shared" si="38"/>
        <v>1</v>
      </c>
      <c r="AI43" s="112">
        <f t="shared" si="38"/>
        <v>0</v>
      </c>
      <c r="AJ43" s="148">
        <f t="shared" si="39"/>
        <v>0</v>
      </c>
      <c r="AK43" s="147">
        <f t="shared" si="40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66">
        <f t="shared" si="36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1"/>
        <v>105.45000000000002</v>
      </c>
      <c r="AB44" s="156">
        <f>Poor!AB44</f>
        <v>0.25</v>
      </c>
      <c r="AC44" s="147">
        <f t="shared" si="42"/>
        <v>105.45000000000002</v>
      </c>
      <c r="AD44" s="156">
        <f>Poor!AD44</f>
        <v>0.25</v>
      </c>
      <c r="AE44" s="147">
        <f t="shared" si="43"/>
        <v>105.45000000000002</v>
      </c>
      <c r="AF44" s="122">
        <f t="shared" si="29"/>
        <v>0.25</v>
      </c>
      <c r="AG44" s="147">
        <f t="shared" si="37"/>
        <v>105.45000000000002</v>
      </c>
      <c r="AH44" s="123">
        <f t="shared" si="38"/>
        <v>1</v>
      </c>
      <c r="AI44" s="112">
        <f t="shared" si="38"/>
        <v>421.80000000000007</v>
      </c>
      <c r="AJ44" s="148">
        <f t="shared" si="39"/>
        <v>210.90000000000003</v>
      </c>
      <c r="AK44" s="147">
        <f t="shared" si="40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66">
        <f t="shared" si="36"/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1"/>
        <v>130.42500000000001</v>
      </c>
      <c r="AB45" s="156">
        <f>Poor!AB45</f>
        <v>0.25</v>
      </c>
      <c r="AC45" s="147">
        <f t="shared" si="42"/>
        <v>130.42500000000001</v>
      </c>
      <c r="AD45" s="156">
        <f>Poor!AD45</f>
        <v>0.25</v>
      </c>
      <c r="AE45" s="147">
        <f t="shared" si="43"/>
        <v>130.42500000000001</v>
      </c>
      <c r="AF45" s="122">
        <f t="shared" si="29"/>
        <v>0.25</v>
      </c>
      <c r="AG45" s="147">
        <f t="shared" si="37"/>
        <v>130.42500000000001</v>
      </c>
      <c r="AH45" s="123">
        <f t="shared" si="38"/>
        <v>1</v>
      </c>
      <c r="AI45" s="112">
        <f t="shared" si="38"/>
        <v>521.70000000000005</v>
      </c>
      <c r="AJ45" s="148">
        <f t="shared" si="39"/>
        <v>260.85000000000002</v>
      </c>
      <c r="AK45" s="147">
        <f t="shared" si="40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66">
        <f t="shared" si="36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1"/>
        <v>666.00000000000011</v>
      </c>
      <c r="AB46" s="156">
        <f>Poor!AB46</f>
        <v>0.25</v>
      </c>
      <c r="AC46" s="147">
        <f t="shared" si="42"/>
        <v>666.00000000000011</v>
      </c>
      <c r="AD46" s="156">
        <f>Poor!AD46</f>
        <v>0.25</v>
      </c>
      <c r="AE46" s="147">
        <f t="shared" si="43"/>
        <v>666.00000000000011</v>
      </c>
      <c r="AF46" s="122">
        <f t="shared" si="29"/>
        <v>0.25</v>
      </c>
      <c r="AG46" s="147">
        <f t="shared" si="37"/>
        <v>666.00000000000011</v>
      </c>
      <c r="AH46" s="123">
        <f t="shared" si="38"/>
        <v>1</v>
      </c>
      <c r="AI46" s="112">
        <f t="shared" si="38"/>
        <v>2664.0000000000005</v>
      </c>
      <c r="AJ46" s="148">
        <f t="shared" si="39"/>
        <v>1332.0000000000002</v>
      </c>
      <c r="AK46" s="147">
        <f t="shared" si="40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66">
        <f t="shared" si="36"/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1"/>
        <v>0</v>
      </c>
      <c r="AB47" s="156">
        <f>Poor!AB47</f>
        <v>0.25</v>
      </c>
      <c r="AC47" s="147">
        <f t="shared" si="42"/>
        <v>0</v>
      </c>
      <c r="AD47" s="156">
        <f>Poor!AD47</f>
        <v>0.25</v>
      </c>
      <c r="AE47" s="147">
        <f t="shared" si="43"/>
        <v>0</v>
      </c>
      <c r="AF47" s="122">
        <f t="shared" si="29"/>
        <v>0.25</v>
      </c>
      <c r="AG47" s="147">
        <f t="shared" si="37"/>
        <v>0</v>
      </c>
      <c r="AH47" s="123">
        <f t="shared" si="38"/>
        <v>1</v>
      </c>
      <c r="AI47" s="112">
        <f t="shared" si="38"/>
        <v>0</v>
      </c>
      <c r="AJ47" s="148">
        <f t="shared" si="39"/>
        <v>0</v>
      </c>
      <c r="AK47" s="147">
        <f t="shared" si="40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66">
        <f t="shared" si="36"/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1"/>
        <v>0</v>
      </c>
      <c r="AB48" s="156">
        <f>Poor!AB48</f>
        <v>0.25</v>
      </c>
      <c r="AC48" s="147">
        <f t="shared" si="42"/>
        <v>0</v>
      </c>
      <c r="AD48" s="156">
        <f>Poor!AD48</f>
        <v>0.25</v>
      </c>
      <c r="AE48" s="147">
        <f t="shared" si="43"/>
        <v>0</v>
      </c>
      <c r="AF48" s="122">
        <f t="shared" si="29"/>
        <v>0.25</v>
      </c>
      <c r="AG48" s="147">
        <f t="shared" si="37"/>
        <v>0</v>
      </c>
      <c r="AH48" s="123">
        <f t="shared" si="38"/>
        <v>1</v>
      </c>
      <c r="AI48" s="112">
        <f t="shared" si="38"/>
        <v>0</v>
      </c>
      <c r="AJ48" s="148">
        <f t="shared" si="39"/>
        <v>0</v>
      </c>
      <c r="AK48" s="147">
        <f t="shared" si="40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66">
        <f t="shared" si="36"/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1"/>
        <v>5964.9000000000005</v>
      </c>
      <c r="AB49" s="156">
        <f>Poor!AB49</f>
        <v>0.25</v>
      </c>
      <c r="AC49" s="147">
        <f t="shared" si="42"/>
        <v>5964.9000000000005</v>
      </c>
      <c r="AD49" s="156">
        <f>Poor!AD49</f>
        <v>0.25</v>
      </c>
      <c r="AE49" s="147">
        <f t="shared" si="43"/>
        <v>5964.9000000000005</v>
      </c>
      <c r="AF49" s="122">
        <f t="shared" si="29"/>
        <v>0.25</v>
      </c>
      <c r="AG49" s="147">
        <f t="shared" si="37"/>
        <v>5964.9000000000005</v>
      </c>
      <c r="AH49" s="123">
        <f t="shared" si="38"/>
        <v>1</v>
      </c>
      <c r="AI49" s="112">
        <f t="shared" si="38"/>
        <v>23859.600000000002</v>
      </c>
      <c r="AJ49" s="148">
        <f t="shared" si="39"/>
        <v>11929.800000000001</v>
      </c>
      <c r="AK49" s="147">
        <f t="shared" si="40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66">
        <f t="shared" si="36"/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23108.571428571428</v>
      </c>
      <c r="S50" s="220">
        <f>IF($B$81=0,0,(SUMIF($N$6:$N$28,$U20,L$6:L$28)+SUMIF($N$91:$N$118,$U20,L$91:L$118))*$I$83*Poor!$B$81/$B$81)</f>
        <v>27268.114285714288</v>
      </c>
      <c r="T50" s="220">
        <f>IF($B$81=0,0,(SUMIF($N$6:$N$28,$U20,M$6:M$28)+SUMIF($N$91:$N$118,$U20,M$91:M$118))*$I$83*Poor!$B$81/$B$81)</f>
        <v>27268.114285714288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1"/>
        <v>0</v>
      </c>
      <c r="AB50" s="156">
        <f>Poor!AB55</f>
        <v>0.25</v>
      </c>
      <c r="AC50" s="147">
        <f t="shared" si="42"/>
        <v>0</v>
      </c>
      <c r="AD50" s="156">
        <f>Poor!AD55</f>
        <v>0.25</v>
      </c>
      <c r="AE50" s="147">
        <f t="shared" si="43"/>
        <v>0</v>
      </c>
      <c r="AF50" s="122">
        <f t="shared" si="29"/>
        <v>0.25</v>
      </c>
      <c r="AG50" s="147">
        <f t="shared" si="37"/>
        <v>0</v>
      </c>
      <c r="AH50" s="123">
        <f t="shared" si="38"/>
        <v>1</v>
      </c>
      <c r="AI50" s="112">
        <f t="shared" si="38"/>
        <v>0</v>
      </c>
      <c r="AJ50" s="148">
        <f t="shared" si="39"/>
        <v>0</v>
      </c>
      <c r="AK50" s="147">
        <f t="shared" si="40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66">
        <f t="shared" si="36"/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1"/>
        <v>0</v>
      </c>
      <c r="AB51" s="156">
        <f>Poor!AB56</f>
        <v>0.25</v>
      </c>
      <c r="AC51" s="147">
        <f t="shared" si="42"/>
        <v>0</v>
      </c>
      <c r="AD51" s="156">
        <f>Poor!AD56</f>
        <v>0.25</v>
      </c>
      <c r="AE51" s="147">
        <f t="shared" si="43"/>
        <v>0</v>
      </c>
      <c r="AF51" s="122">
        <f t="shared" si="29"/>
        <v>0.25</v>
      </c>
      <c r="AG51" s="147">
        <f t="shared" si="37"/>
        <v>0</v>
      </c>
      <c r="AH51" s="123">
        <f t="shared" si="38"/>
        <v>1</v>
      </c>
      <c r="AI51" s="112">
        <f t="shared" si="38"/>
        <v>0</v>
      </c>
      <c r="AJ51" s="148">
        <f t="shared" si="39"/>
        <v>0</v>
      </c>
      <c r="AK51" s="147">
        <f t="shared" si="40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66">
        <f t="shared" si="36"/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1"/>
        <v>0</v>
      </c>
      <c r="AB52" s="156">
        <f>Poor!AB57</f>
        <v>0.25</v>
      </c>
      <c r="AC52" s="147">
        <f t="shared" si="42"/>
        <v>0</v>
      </c>
      <c r="AD52" s="156">
        <f>Poor!AD57</f>
        <v>0.25</v>
      </c>
      <c r="AE52" s="147">
        <f t="shared" si="43"/>
        <v>0</v>
      </c>
      <c r="AF52" s="122">
        <f t="shared" si="29"/>
        <v>0.25</v>
      </c>
      <c r="AG52" s="147">
        <f t="shared" si="37"/>
        <v>0</v>
      </c>
      <c r="AH52" s="123">
        <f t="shared" si="38"/>
        <v>1</v>
      </c>
      <c r="AI52" s="112">
        <f t="shared" si="38"/>
        <v>0</v>
      </c>
      <c r="AJ52" s="148">
        <f t="shared" si="39"/>
        <v>0</v>
      </c>
      <c r="AK52" s="147">
        <f t="shared" si="40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34915.113872928079</v>
      </c>
      <c r="T53" s="179">
        <f>SUM(T37:T52)</f>
        <v>34915.113872928079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1"/>
        <v>0</v>
      </c>
      <c r="AB58" s="156">
        <f>Poor!AB58</f>
        <v>0.25</v>
      </c>
      <c r="AC58" s="147">
        <f t="shared" si="42"/>
        <v>0</v>
      </c>
      <c r="AD58" s="156">
        <f>Poor!AD58</f>
        <v>0.25</v>
      </c>
      <c r="AE58" s="147">
        <f t="shared" si="43"/>
        <v>0</v>
      </c>
      <c r="AF58" s="122">
        <f t="shared" si="29"/>
        <v>0.25</v>
      </c>
      <c r="AG58" s="147">
        <f t="shared" si="37"/>
        <v>0</v>
      </c>
      <c r="AH58" s="123">
        <f t="shared" si="38"/>
        <v>1</v>
      </c>
      <c r="AI58" s="112">
        <f t="shared" si="38"/>
        <v>0</v>
      </c>
      <c r="AJ58" s="148">
        <f t="shared" si="39"/>
        <v>0</v>
      </c>
      <c r="AK58" s="147">
        <f t="shared" si="40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1"/>
        <v>0</v>
      </c>
      <c r="AB59" s="156">
        <f>Poor!AB59</f>
        <v>0.25</v>
      </c>
      <c r="AC59" s="147">
        <f t="shared" si="42"/>
        <v>0</v>
      </c>
      <c r="AD59" s="156">
        <f>Poor!AD59</f>
        <v>0.25</v>
      </c>
      <c r="AE59" s="147">
        <f t="shared" si="43"/>
        <v>0</v>
      </c>
      <c r="AF59" s="122">
        <f t="shared" si="29"/>
        <v>0.25</v>
      </c>
      <c r="AG59" s="147">
        <f t="shared" si="37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9"/>
        <v>0</v>
      </c>
      <c r="AK59" s="147">
        <f t="shared" si="40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1"/>
        <v>0</v>
      </c>
      <c r="AB60" s="156">
        <f>Poor!AB60</f>
        <v>0.25</v>
      </c>
      <c r="AC60" s="147">
        <f t="shared" si="42"/>
        <v>0</v>
      </c>
      <c r="AD60" s="156">
        <f>Poor!AD60</f>
        <v>0.25</v>
      </c>
      <c r="AE60" s="147">
        <f t="shared" si="43"/>
        <v>0</v>
      </c>
      <c r="AF60" s="122">
        <f t="shared" si="29"/>
        <v>0.25</v>
      </c>
      <c r="AG60" s="147">
        <f t="shared" si="37"/>
        <v>0</v>
      </c>
      <c r="AH60" s="123">
        <f t="shared" si="44"/>
        <v>1</v>
      </c>
      <c r="AI60" s="112">
        <f t="shared" si="44"/>
        <v>0</v>
      </c>
      <c r="AJ60" s="148">
        <f t="shared" si="39"/>
        <v>0</v>
      </c>
      <c r="AK60" s="147">
        <f t="shared" si="40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1"/>
        <v>0</v>
      </c>
      <c r="AB61" s="156">
        <f>Poor!AB61</f>
        <v>0.25</v>
      </c>
      <c r="AC61" s="147">
        <f t="shared" si="42"/>
        <v>0</v>
      </c>
      <c r="AD61" s="156">
        <f>Poor!AD61</f>
        <v>0.25</v>
      </c>
      <c r="AE61" s="147">
        <f t="shared" si="43"/>
        <v>0</v>
      </c>
      <c r="AF61" s="122">
        <f t="shared" si="29"/>
        <v>0.25</v>
      </c>
      <c r="AG61" s="147">
        <f t="shared" si="37"/>
        <v>0</v>
      </c>
      <c r="AH61" s="123">
        <f t="shared" si="44"/>
        <v>1</v>
      </c>
      <c r="AI61" s="112">
        <f t="shared" si="44"/>
        <v>0</v>
      </c>
      <c r="AJ61" s="148">
        <f t="shared" si="39"/>
        <v>0</v>
      </c>
      <c r="AK61" s="147">
        <f t="shared" si="40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1"/>
        <v>0</v>
      </c>
      <c r="AB62" s="156">
        <f>Poor!AB62</f>
        <v>0.25</v>
      </c>
      <c r="AC62" s="147">
        <f t="shared" si="42"/>
        <v>0</v>
      </c>
      <c r="AD62" s="156">
        <f>Poor!AD62</f>
        <v>0.25</v>
      </c>
      <c r="AE62" s="147">
        <f t="shared" si="43"/>
        <v>0</v>
      </c>
      <c r="AF62" s="122">
        <f t="shared" si="29"/>
        <v>0.25</v>
      </c>
      <c r="AG62" s="147">
        <f t="shared" si="37"/>
        <v>0</v>
      </c>
      <c r="AH62" s="123">
        <f t="shared" si="44"/>
        <v>1</v>
      </c>
      <c r="AI62" s="112">
        <f t="shared" si="44"/>
        <v>0</v>
      </c>
      <c r="AJ62" s="148">
        <f t="shared" si="39"/>
        <v>0</v>
      </c>
      <c r="AK62" s="147">
        <f t="shared" si="40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1"/>
        <v>0</v>
      </c>
      <c r="AB63" s="156">
        <f>Poor!AB63</f>
        <v>0.25</v>
      </c>
      <c r="AC63" s="147">
        <f t="shared" si="42"/>
        <v>0</v>
      </c>
      <c r="AD63" s="156">
        <f>Poor!AD63</f>
        <v>0.25</v>
      </c>
      <c r="AE63" s="147">
        <f t="shared" si="43"/>
        <v>0</v>
      </c>
      <c r="AF63" s="122">
        <f t="shared" si="29"/>
        <v>0.25</v>
      </c>
      <c r="AG63" s="147">
        <f t="shared" si="37"/>
        <v>0</v>
      </c>
      <c r="AH63" s="123">
        <f t="shared" si="44"/>
        <v>1</v>
      </c>
      <c r="AI63" s="112">
        <f t="shared" si="44"/>
        <v>0</v>
      </c>
      <c r="AJ63" s="148">
        <f t="shared" si="39"/>
        <v>0</v>
      </c>
      <c r="AK63" s="147">
        <f t="shared" si="40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1"/>
        <v>0</v>
      </c>
      <c r="AB64" s="156">
        <f>Poor!AB64</f>
        <v>0.25</v>
      </c>
      <c r="AC64" s="149">
        <f t="shared" si="42"/>
        <v>0</v>
      </c>
      <c r="AD64" s="156">
        <f>Poor!AD64</f>
        <v>0.25</v>
      </c>
      <c r="AE64" s="149">
        <f t="shared" si="43"/>
        <v>0</v>
      </c>
      <c r="AF64" s="150">
        <f t="shared" si="29"/>
        <v>0.25</v>
      </c>
      <c r="AG64" s="149">
        <f t="shared" si="37"/>
        <v>0</v>
      </c>
      <c r="AH64" s="123">
        <f t="shared" si="44"/>
        <v>1</v>
      </c>
      <c r="AI64" s="112">
        <f t="shared" si="44"/>
        <v>0</v>
      </c>
      <c r="AJ64" s="151">
        <f t="shared" si="39"/>
        <v>0</v>
      </c>
      <c r="AK64" s="149">
        <f t="shared" si="40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5">J124*I$83</f>
        <v>18296.40185207926</v>
      </c>
      <c r="K70" s="40">
        <f>B70/B$76</f>
        <v>0.46934309447911304</v>
      </c>
      <c r="L70" s="22">
        <f t="shared" ref="L70:L74" si="46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7">(E71*F71)</f>
        <v>1.18</v>
      </c>
      <c r="I71" s="39">
        <f>I125*I$83</f>
        <v>9834.4481479207407</v>
      </c>
      <c r="J71" s="51">
        <f t="shared" si="45"/>
        <v>9834.4481479207407</v>
      </c>
      <c r="K71" s="40">
        <f t="shared" ref="K71:K72" si="48">B71/B$76</f>
        <v>0.48954330520141259</v>
      </c>
      <c r="L71" s="22">
        <f t="shared" si="46"/>
        <v>0.35318542459762031</v>
      </c>
      <c r="M71" s="24">
        <f t="shared" ref="M71:M72" si="49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7"/>
        <v>1.18</v>
      </c>
      <c r="I72" s="39">
        <f>I126*I$83</f>
        <v>0</v>
      </c>
      <c r="J72" s="51">
        <f t="shared" si="45"/>
        <v>0</v>
      </c>
      <c r="K72" s="40">
        <f t="shared" si="48"/>
        <v>0.87182618064284434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5"/>
        <v>0</v>
      </c>
      <c r="K73" s="40">
        <f>B73/B$76</f>
        <v>0.14627401687915245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5"/>
        <v>9834.4481479207407</v>
      </c>
      <c r="K74" s="40">
        <f>B74/B$76</f>
        <v>0.2550027973234395</v>
      </c>
      <c r="L74" s="22">
        <f t="shared" si="46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5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5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21054.815586058805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</v>
      </c>
      <c r="C91" s="75">
        <f t="shared" si="52"/>
        <v>0</v>
      </c>
      <c r="D91" s="24">
        <f t="shared" ref="D91:D106" si="53">(B91+C91)</f>
        <v>0</v>
      </c>
      <c r="H91" s="24">
        <f t="shared" ref="H91:H106" si="54">(E37*F37/G37*F$7/F$9)</f>
        <v>0.3575757575757576</v>
      </c>
      <c r="I91" s="22">
        <f t="shared" ref="I91:I106" si="55">(D91*H91)</f>
        <v>0</v>
      </c>
      <c r="J91" s="24">
        <f t="shared" ref="J91:J99" si="56">IF(I$32&lt;=1+I$131,I91,L91+J$33*(I91-L91))</f>
        <v>0</v>
      </c>
      <c r="K91" s="22">
        <f t="shared" ref="K91:K106" si="57">(B91)</f>
        <v>0</v>
      </c>
      <c r="L91" s="22">
        <f t="shared" ref="L91:L106" si="58">(K91*H91)</f>
        <v>0</v>
      </c>
      <c r="M91" s="225">
        <f t="shared" si="50"/>
        <v>0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0.1092271866949126</v>
      </c>
      <c r="C92" s="75">
        <f t="shared" si="52"/>
        <v>0</v>
      </c>
      <c r="D92" s="24">
        <f t="shared" si="53"/>
        <v>0.1092271866949126</v>
      </c>
      <c r="H92" s="24">
        <f t="shared" si="54"/>
        <v>0.3575757575757576</v>
      </c>
      <c r="I92" s="22">
        <f t="shared" si="55"/>
        <v>3.9056994030302085E-2</v>
      </c>
      <c r="J92" s="24">
        <f t="shared" si="56"/>
        <v>3.9056994030302085E-2</v>
      </c>
      <c r="K92" s="22">
        <f t="shared" si="57"/>
        <v>0.1092271866949126</v>
      </c>
      <c r="L92" s="22">
        <f t="shared" si="58"/>
        <v>3.9056994030302085E-2</v>
      </c>
      <c r="M92" s="225">
        <f t="shared" si="50"/>
        <v>3.9056994030302085E-2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Sheep sales - local: no. sold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0.3575757575757576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25">
        <f t="shared" si="50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Chicken sales: no. sold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0.7151515151515152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26">
        <f t="shared" si="50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Maize: kg produced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0.25454545454545457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26">
        <f t="shared" si="50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Beans: kg produced</v>
      </c>
      <c r="B96" s="75">
        <f t="shared" si="52"/>
        <v>0</v>
      </c>
      <c r="C96" s="75">
        <f t="shared" si="52"/>
        <v>0</v>
      </c>
      <c r="D96" s="24">
        <f t="shared" si="53"/>
        <v>0</v>
      </c>
      <c r="H96" s="24">
        <f t="shared" si="54"/>
        <v>0.16969696969696968</v>
      </c>
      <c r="I96" s="22">
        <f t="shared" si="55"/>
        <v>0</v>
      </c>
      <c r="J96" s="24">
        <f t="shared" si="56"/>
        <v>0</v>
      </c>
      <c r="K96" s="22">
        <f t="shared" si="57"/>
        <v>0</v>
      </c>
      <c r="L96" s="22">
        <f t="shared" si="58"/>
        <v>0</v>
      </c>
      <c r="M96" s="226">
        <f t="shared" si="50"/>
        <v>0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potatoes: kg produced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0.16969696969696968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26">
        <f t="shared" si="50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Agricultural cash income -- see Data2</v>
      </c>
      <c r="B98" s="75">
        <f t="shared" si="52"/>
        <v>7.3789032789452078E-2</v>
      </c>
      <c r="C98" s="75">
        <f t="shared" si="52"/>
        <v>0</v>
      </c>
      <c r="D98" s="24">
        <f t="shared" si="53"/>
        <v>7.3789032789452078E-2</v>
      </c>
      <c r="H98" s="24">
        <f t="shared" si="54"/>
        <v>0.33636363636363642</v>
      </c>
      <c r="I98" s="22">
        <f t="shared" si="55"/>
        <v>2.4819947392815702E-2</v>
      </c>
      <c r="J98" s="24">
        <f t="shared" si="56"/>
        <v>2.4819947392815702E-2</v>
      </c>
      <c r="K98" s="22">
        <f t="shared" si="57"/>
        <v>7.3789032789452078E-2</v>
      </c>
      <c r="L98" s="22">
        <f t="shared" si="58"/>
        <v>2.4819947392815702E-2</v>
      </c>
      <c r="M98" s="226">
        <f t="shared" si="50"/>
        <v>2.4819947392815702E-2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Construction cash income -- see Data2</v>
      </c>
      <c r="B99" s="75">
        <f t="shared" si="52"/>
        <v>9.1265382660638092E-2</v>
      </c>
      <c r="C99" s="75">
        <f t="shared" si="52"/>
        <v>0</v>
      </c>
      <c r="D99" s="24">
        <f t="shared" si="53"/>
        <v>9.1265382660638092E-2</v>
      </c>
      <c r="H99" s="24">
        <f t="shared" si="54"/>
        <v>0.33636363636363642</v>
      </c>
      <c r="I99" s="22">
        <f t="shared" si="55"/>
        <v>3.0698355985850998E-2</v>
      </c>
      <c r="J99" s="24">
        <f t="shared" si="56"/>
        <v>3.0698355985850998E-2</v>
      </c>
      <c r="K99" s="22">
        <f t="shared" si="57"/>
        <v>9.1265382660638092E-2</v>
      </c>
      <c r="L99" s="22">
        <f t="shared" si="58"/>
        <v>3.0698355985850998E-2</v>
      </c>
      <c r="M99" s="226">
        <f t="shared" si="50"/>
        <v>3.0698355985850998E-2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Domestic work cash income -- see Data2</v>
      </c>
      <c r="B100" s="75">
        <f t="shared" si="52"/>
        <v>0.46603599656496048</v>
      </c>
      <c r="C100" s="75">
        <f t="shared" si="52"/>
        <v>0</v>
      </c>
      <c r="D100" s="24">
        <f t="shared" si="53"/>
        <v>0.46603599656496048</v>
      </c>
      <c r="H100" s="24">
        <f t="shared" si="54"/>
        <v>0.33636363636363642</v>
      </c>
      <c r="I100" s="22">
        <f t="shared" si="55"/>
        <v>0.15675756248094128</v>
      </c>
      <c r="J100" s="24">
        <f>IF(I$32&lt;=1+I131,I100,L100+J$33*(I100-L100))</f>
        <v>0.15675756248094128</v>
      </c>
      <c r="K100" s="22">
        <f t="shared" si="57"/>
        <v>0.46603599656496048</v>
      </c>
      <c r="L100" s="22">
        <f t="shared" si="58"/>
        <v>0.15675756248094128</v>
      </c>
      <c r="M100" s="226">
        <f t="shared" si="50"/>
        <v>0.15675756248094128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Labour migration(formal employment): no. people per HH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0.28606060606060607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25">
        <f t="shared" si="50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Small business -- see Data2</v>
      </c>
      <c r="B102" s="75">
        <f t="shared" si="52"/>
        <v>0</v>
      </c>
      <c r="C102" s="75">
        <f t="shared" si="52"/>
        <v>0</v>
      </c>
      <c r="D102" s="24">
        <f t="shared" si="53"/>
        <v>0</v>
      </c>
      <c r="H102" s="24">
        <f t="shared" si="54"/>
        <v>0.57212121212121214</v>
      </c>
      <c r="I102" s="22">
        <f t="shared" si="55"/>
        <v>0</v>
      </c>
      <c r="J102" s="24">
        <f>IF(I$32&lt;=1+I131,I102,L102+J$33*(I102-L102))</f>
        <v>0</v>
      </c>
      <c r="K102" s="22">
        <f t="shared" si="57"/>
        <v>0</v>
      </c>
      <c r="L102" s="22">
        <f t="shared" si="58"/>
        <v>0</v>
      </c>
      <c r="M102" s="226">
        <f t="shared" si="50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Social development -- see Data2</v>
      </c>
      <c r="B103" s="75">
        <f t="shared" si="52"/>
        <v>1.9631766355298961</v>
      </c>
      <c r="C103" s="75">
        <f t="shared" si="52"/>
        <v>0</v>
      </c>
      <c r="D103" s="24">
        <f t="shared" si="53"/>
        <v>1.9631766355298961</v>
      </c>
      <c r="H103" s="24">
        <f t="shared" si="54"/>
        <v>0.7151515151515152</v>
      </c>
      <c r="I103" s="22">
        <f t="shared" si="55"/>
        <v>1.4039687454092591</v>
      </c>
      <c r="J103" s="24">
        <f>IF(I$32&lt;=1+I131,I103,L103+J$33*(I103-L103))</f>
        <v>1.4039687454092591</v>
      </c>
      <c r="K103" s="22">
        <f t="shared" si="57"/>
        <v>1.9631766355298961</v>
      </c>
      <c r="L103" s="22">
        <f t="shared" si="58"/>
        <v>1.4039687454092591</v>
      </c>
      <c r="M103" s="226">
        <f t="shared" si="50"/>
        <v>1.4039687454092591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>Public works -- see Data2</v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0.7151515151515152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26">
        <f t="shared" si="50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>Gifts/social support: type (Child support, Pension and Foster Care)</v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0.60606060606060608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26">
        <f t="shared" si="50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>Remittances: no. times per year</v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0.67272727272727284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26">
        <f>(J106)</f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0.60606060606060608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26">
        <f t="shared" ref="M107:M118" si="66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0.60606060606060608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26">
        <f t="shared" si="66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0.60606060606060608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26">
        <f t="shared" si="66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0.60606060606060608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26">
        <f t="shared" si="66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0.60606060606060608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26">
        <f t="shared" si="66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0.60606060606060608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26">
        <f t="shared" si="66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0.60606060606060608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26">
        <f t="shared" si="66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0.60606060606060608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26">
        <f t="shared" si="66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0.60606060606060608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26">
        <f t="shared" si="66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0.60606060606060608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26">
        <f t="shared" si="66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0.60606060606060608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26">
        <f t="shared" si="66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0.60606060606060608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26">
        <f t="shared" si="66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50"/>
        <v>1.6553016052991691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67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5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8">
        <f t="shared" si="67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7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6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8">
        <f t="shared" si="67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6">
        <f>(J119)</f>
        <v>1.6553016052991691</v>
      </c>
      <c r="K130" s="29">
        <f>(B130)</f>
        <v>2.7034942342398596</v>
      </c>
      <c r="L130" s="29">
        <f>(L119)</f>
        <v>1.6553016052991691</v>
      </c>
      <c r="M130" s="238">
        <f t="shared" si="67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5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32" operator="equal">
      <formula>16</formula>
    </cfRule>
    <cfRule type="cellIs" dxfId="538" priority="133" operator="equal">
      <formula>15</formula>
    </cfRule>
    <cfRule type="cellIs" dxfId="537" priority="134" operator="equal">
      <formula>14</formula>
    </cfRule>
    <cfRule type="cellIs" dxfId="536" priority="135" operator="equal">
      <formula>13</formula>
    </cfRule>
    <cfRule type="cellIs" dxfId="535" priority="136" operator="equal">
      <formula>12</formula>
    </cfRule>
    <cfRule type="cellIs" dxfId="534" priority="137" operator="equal">
      <formula>11</formula>
    </cfRule>
    <cfRule type="cellIs" dxfId="533" priority="138" operator="equal">
      <formula>10</formula>
    </cfRule>
    <cfRule type="cellIs" dxfId="532" priority="139" operator="equal">
      <formula>9</formula>
    </cfRule>
    <cfRule type="cellIs" dxfId="531" priority="140" operator="equal">
      <formula>8</formula>
    </cfRule>
    <cfRule type="cellIs" dxfId="530" priority="141" operator="equal">
      <formula>7</formula>
    </cfRule>
    <cfRule type="cellIs" dxfId="529" priority="142" operator="equal">
      <formula>6</formula>
    </cfRule>
    <cfRule type="cellIs" dxfId="528" priority="143" operator="equal">
      <formula>5</formula>
    </cfRule>
    <cfRule type="cellIs" dxfId="527" priority="144" operator="equal">
      <formula>4</formula>
    </cfRule>
    <cfRule type="cellIs" dxfId="526" priority="145" operator="equal">
      <formula>3</formula>
    </cfRule>
    <cfRule type="cellIs" dxfId="525" priority="146" operator="equal">
      <formula>2</formula>
    </cfRule>
    <cfRule type="cellIs" dxfId="524" priority="147" operator="equal">
      <formula>1</formula>
    </cfRule>
  </conditionalFormatting>
  <conditionalFormatting sqref="N29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9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91:N104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05:N112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27:N28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6:N26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R31:T31">
    <cfRule type="cellIs" dxfId="427" priority="35" operator="greaterThan">
      <formula>0</formula>
    </cfRule>
  </conditionalFormatting>
  <conditionalFormatting sqref="R32:T32">
    <cfRule type="cellIs" dxfId="426" priority="34" operator="greaterThan">
      <formula>0</formula>
    </cfRule>
  </conditionalFormatting>
  <conditionalFormatting sqref="R30:T30">
    <cfRule type="cellIs" dxfId="425" priority="33" operator="greaterThan">
      <formula>0</formula>
    </cfRule>
  </conditionalFormatting>
  <conditionalFormatting sqref="N37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38:N52">
    <cfRule type="cellIs" dxfId="47" priority="1" operator="equal">
      <formula>16</formula>
    </cfRule>
    <cfRule type="cellIs" dxfId="46" priority="2" operator="equal">
      <formula>15</formula>
    </cfRule>
    <cfRule type="cellIs" dxfId="45" priority="3" operator="equal">
      <formula>14</formula>
    </cfRule>
    <cfRule type="cellIs" dxfId="44" priority="4" operator="equal">
      <formula>13</formula>
    </cfRule>
    <cfRule type="cellIs" dxfId="43" priority="5" operator="equal">
      <formula>12</formula>
    </cfRule>
    <cfRule type="cellIs" dxfId="42" priority="6" operator="equal">
      <formula>11</formula>
    </cfRule>
    <cfRule type="cellIs" dxfId="41" priority="7" operator="equal">
      <formula>10</formula>
    </cfRule>
    <cfRule type="cellIs" dxfId="40" priority="8" operator="equal">
      <formula>9</formula>
    </cfRule>
    <cfRule type="cellIs" dxfId="39" priority="9" operator="equal">
      <formula>8</formula>
    </cfRule>
    <cfRule type="cellIs" dxfId="38" priority="10" operator="equal">
      <formula>7</formula>
    </cfRule>
    <cfRule type="cellIs" dxfId="37" priority="11" operator="equal">
      <formula>6</formula>
    </cfRule>
    <cfRule type="cellIs" dxfId="36" priority="12" operator="equal">
      <formula>5</formula>
    </cfRule>
    <cfRule type="cellIs" dxfId="35" priority="13" operator="equal">
      <formula>4</formula>
    </cfRule>
    <cfRule type="cellIs" dxfId="34" priority="14" operator="equal">
      <formula>3</formula>
    </cfRule>
    <cfRule type="cellIs" dxfId="33" priority="15" operator="equal">
      <formula>2</formula>
    </cfRule>
    <cfRule type="cellIs" dxfId="3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zoomScale="125" zoomScaleNormal="125" zoomScalePageLayoutView="125" workbookViewId="0">
      <pane xSplit="1" ySplit="2" topLeftCell="P30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2">
        <f t="shared" ref="M6:M31" si="6">J6</f>
        <v>4.6933374844333742E-3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2">
        <f t="shared" si="6"/>
        <v>4.9988723536737237E-3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4042.401206537601</v>
      </c>
      <c r="S7" s="220">
        <f>IF($B$81=0,0,(SUMIF($N$6:$N$28,$U7,L$6:L$28)+SUMIF($N$91:$N$118,$U7,L$91:L$118))*$I$83*Poor!$B$81/$B$81)</f>
        <v>1266.8966064428832</v>
      </c>
      <c r="T7" s="220">
        <f>IF($B$81=0,0,(SUMIF($N$6:$N$28,$U7,M$6:M$28)+SUMIF($N$91:$N$118,$U7,M$91:M$118))*$I$83*Poor!$B$81/$B$81)</f>
        <v>1305.9185369471618</v>
      </c>
      <c r="U7" s="221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2">
        <f t="shared" si="6"/>
        <v>5.7844513356164376E-2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2481.4068502938544</v>
      </c>
      <c r="S8" s="220">
        <f>IF($B$81=0,0,(SUMIF($N$6:$N$28,$U8,L$6:L$28)+SUMIF($N$91:$N$118,$U8,L$91:L$118))*$I$83*Poor!$B$81/$B$81)</f>
        <v>464.79999999999984</v>
      </c>
      <c r="T8" s="220">
        <f>IF($B$81=0,0,(SUMIF($N$6:$N$28,$U8,M$6:M$28)+SUMIF($N$91:$N$118,$U8,M$91:M$118))*$I$83*Poor!$B$81/$B$81)</f>
        <v>444.24851808903816</v>
      </c>
      <c r="U8" s="221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2">
        <f t="shared" si="6"/>
        <v>5.5235258405977586E-3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852.70031370716697</v>
      </c>
      <c r="S9" s="220">
        <f>IF($B$81=0,0,(SUMIF($N$6:$N$28,$U9,L$6:L$28)+SUMIF($N$91:$N$118,$U9,L$91:L$118))*$I$83*Poor!$B$81/$B$81)</f>
        <v>188.24371013301172</v>
      </c>
      <c r="T9" s="220">
        <f>IF($B$81=0,0,(SUMIF($N$6:$N$28,$U9,M$6:M$28)+SUMIF($N$91:$N$118,$U9,M$91:M$118))*$I$83*Poor!$B$81/$B$81)</f>
        <v>188.24371013301172</v>
      </c>
      <c r="U9" s="221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2">
        <f t="shared" si="6"/>
        <v>3.8705234230576252E-3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14574.528186966918</v>
      </c>
      <c r="S11" s="220">
        <f>IF($B$81=0,0,(SUMIF($N$6:$N$28,$U11,L$6:L$28)+SUMIF($N$91:$N$118,$U11,L$91:L$118))*$I$83*Poor!$B$81/$B$81)</f>
        <v>5752.5</v>
      </c>
      <c r="T11" s="220">
        <f>IF($B$81=0,0,(SUMIF($N$6:$N$28,$U11,M$6:M$28)+SUMIF($N$91:$N$118,$U11,M$91:M$118))*$I$83*Poor!$B$81/$B$81)</f>
        <v>5075.8608076190048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7414.3240828057342</v>
      </c>
      <c r="S13" s="220">
        <f>IF($B$81=0,0,(SUMIF($N$6:$N$28,$U13,L$6:L$28)+SUMIF($N$91:$N$118,$U13,L$91:L$118))*$I$83*Poor!$B$81/$B$81)</f>
        <v>2752.8000000000006</v>
      </c>
      <c r="T13" s="220">
        <f>IF($B$81=0,0,(SUMIF($N$6:$N$28,$U13,M$6:M$28)+SUMIF($N$91:$N$118,$U13,M$91:M$118))*$I$83*Poor!$B$81/$B$81)</f>
        <v>2752.8000000000006</v>
      </c>
      <c r="U13" s="221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127</v>
      </c>
      <c r="R15" s="220">
        <f>IF($B$81=0,0,(SUMIF($N$6:$N$28,$U15,K$6:K$28)+SUMIF($N$91:$N$118,$U15,K$91:K$118))*$B$83*$H$84*Poor!$B$81/$B$81)</f>
        <v>22296.785890953695</v>
      </c>
      <c r="S15" s="220">
        <f>IF($B$81=0,0,(SUMIF($N$6:$N$28,$U15,L$6:L$28)+SUMIF($N$91:$N$118,$U15,L$91:L$118))*$I$83*Poor!$B$81/$B$81)</f>
        <v>17600.879999999997</v>
      </c>
      <c r="T15" s="220">
        <f>IF($B$81=0,0,(SUMIF($N$6:$N$28,$U15,M$6:M$28)+SUMIF($N$91:$N$118,$U15,M$91:M$118))*$I$83*Poor!$B$81/$B$81)</f>
        <v>17600.879999999997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2094.7120172507839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32916.011351488363</v>
      </c>
      <c r="S20" s="220">
        <f>IF($B$81=0,0,(SUMIF($N$6:$N$28,$U20,L$6:L$28)+SUMIF($N$91:$N$118,$U20,L$91:L$118))*$I$83*Poor!$B$81/$B$81)</f>
        <v>25983.599999999999</v>
      </c>
      <c r="T20" s="220">
        <f>IF($B$81=0,0,(SUMIF($N$6:$N$28,$U20,M$6:M$28)+SUMIF($N$91:$N$118,$U20,M$91:M$118))*$I$83*Poor!$B$81/$B$81)</f>
        <v>25983.599999999999</v>
      </c>
      <c r="U20" s="221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4">
        <f t="shared" si="6"/>
        <v>6.5772789235314993E-3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2">
        <f t="shared" si="6"/>
        <v>0.20929400724568742</v>
      </c>
      <c r="N29" s="227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29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2" t="s">
        <v>143</v>
      </c>
      <c r="R32" s="232">
        <f t="shared" si="50"/>
        <v>417.28373872459633</v>
      </c>
      <c r="S32" s="232">
        <f t="shared" si="50"/>
        <v>30768.270681604597</v>
      </c>
      <c r="T32" s="232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27">
        <f>N91</f>
        <v>5</v>
      </c>
      <c r="O37" s="2"/>
      <c r="Q37" s="59" t="s">
        <v>71</v>
      </c>
      <c r="R37" s="220">
        <f>IF($B$81=0,0,(SUMIF($N$6:$N$28,$U7,K$6:K$28)*$B$83+SUMIF($N$37:$N$64,$U7,B$37:B$64))*Poor!$B$81/$B$81)</f>
        <v>2704.266735645449</v>
      </c>
      <c r="S37" s="220">
        <f>IF($B$81=0,0,(SUMIF($N$6:$N$28,$U7,L$6:L$28)+SUMIF($N$91:$N$118,$U7,L$91:L$118))*$I$83*Poor!$B$81/$B$81)</f>
        <v>1266.8966064428832</v>
      </c>
      <c r="T37" s="220">
        <f>IF($B$81=0,0,(SUMIF($N$6:$N$28,$U7,M$6:M$28)+SUMIF($N$91:$N$118,$U7,M$91:M$118))*$I$83*Poor!$B$81/$B$81)</f>
        <v>1305.9185369471618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66">
        <f t="shared" ref="N38:N52" si="60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1660</v>
      </c>
      <c r="S38" s="220">
        <f>IF($B$81=0,0,(SUMIF($N$6:$N$28,$U8,L$6:L$28)+SUMIF($N$91:$N$118,$U8,L$91:L$118))*$I$83*Poor!$B$81/$B$81)</f>
        <v>464.79999999999984</v>
      </c>
      <c r="T38" s="220">
        <f>IF($B$81=0,0,(SUMIF($N$6:$N$28,$U8,M$6:M$28)+SUMIF($N$91:$N$118,$U8,M$91:M$118))*$I$83*Poor!$B$81/$B$81)</f>
        <v>444.24851808903816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1">$J38*AF38</f>
        <v>602.70429764761377</v>
      </c>
      <c r="AH38" s="123">
        <f t="shared" ref="AH38:AI58" si="62">SUM(Z38,AB38,AD38,AF38)</f>
        <v>1</v>
      </c>
      <c r="AI38" s="112">
        <f t="shared" si="62"/>
        <v>1093.3608076190058</v>
      </c>
      <c r="AJ38" s="148">
        <f t="shared" ref="AJ38:AJ64" si="63">(AA38+AC38)</f>
        <v>269.51648524122169</v>
      </c>
      <c r="AK38" s="147">
        <f t="shared" ref="AK38:AK64" si="64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66">
        <f t="shared" si="60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570.43548525155074</v>
      </c>
      <c r="S39" s="220">
        <f>IF($B$81=0,0,(SUMIF($N$6:$N$28,$U9,L$6:L$28)+SUMIF($N$91:$N$118,$U9,L$91:L$118))*$I$83*Poor!$B$81/$B$81)</f>
        <v>188.24371013301172</v>
      </c>
      <c r="T39" s="220">
        <f>IF($B$81=0,0,(SUMIF($N$6:$N$28,$U9,M$6:M$28)+SUMIF($N$91:$N$118,$U9,M$91:M$118))*$I$83*Poor!$B$81/$B$81)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66">
        <f t="shared" si="60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66">
        <f t="shared" si="60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9750</v>
      </c>
      <c r="S41" s="220">
        <f>IF($B$81=0,0,(SUMIF($N$6:$N$28,$U11,L$6:L$28)+SUMIF($N$91:$N$118,$U11,L$91:L$118))*$I$83*Poor!$B$81/$B$81)</f>
        <v>5752.5</v>
      </c>
      <c r="T41" s="220">
        <f>IF($B$81=0,0,(SUMIF($N$6:$N$28,$U11,M$6:M$28)+SUMIF($N$91:$N$118,$U11,M$91:M$118))*$I$83*Poor!$B$81/$B$81)</f>
        <v>5075.8608076190048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66">
        <f t="shared" si="60"/>
        <v>2</v>
      </c>
      <c r="O42" s="2"/>
      <c r="P42" s="5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5"/>
        <v>104.99999999999997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209.99999999999994</v>
      </c>
      <c r="AF42" s="122">
        <f t="shared" si="57"/>
        <v>0.25</v>
      </c>
      <c r="AG42" s="147">
        <f t="shared" si="61"/>
        <v>104.99999999999997</v>
      </c>
      <c r="AH42" s="123">
        <f t="shared" si="62"/>
        <v>1</v>
      </c>
      <c r="AI42" s="112">
        <f t="shared" si="62"/>
        <v>419.99999999999989</v>
      </c>
      <c r="AJ42" s="148">
        <f t="shared" si="63"/>
        <v>104.99999999999997</v>
      </c>
      <c r="AK42" s="147">
        <f t="shared" si="64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66">
        <f t="shared" si="60"/>
        <v>2</v>
      </c>
      <c r="O43" s="2"/>
      <c r="P43" s="59"/>
      <c r="Q43" s="59" t="s">
        <v>76</v>
      </c>
      <c r="R43" s="220">
        <f>IF($B$81=0,0,(SUMIF($N$6:$N$28,$U13,K$6:K$28)*$B$83+SUMIF($N$37:$N$64,$U13,B$37:B$64))*Poor!$B$81/$B$81)</f>
        <v>4960</v>
      </c>
      <c r="S43" s="220">
        <f>IF($B$81=0,0,(SUMIF($N$6:$N$28,$U13,L$6:L$28)+SUMIF($N$91:$N$118,$U13,L$91:L$118))*$I$83*Poor!$B$81/$B$81)</f>
        <v>2752.8000000000006</v>
      </c>
      <c r="T43" s="220">
        <f>IF($B$81=0,0,(SUMIF($N$6:$N$28,$U13,M$6:M$28)+SUMIF($N$91:$N$118,$U13,M$91:M$118))*$I$83*Poor!$B$81/$B$81)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5"/>
        <v>6.0621295222595677</v>
      </c>
      <c r="AB43" s="116">
        <v>0.25</v>
      </c>
      <c r="AC43" s="147">
        <f t="shared" si="66"/>
        <v>6.0621295222595677</v>
      </c>
      <c r="AD43" s="116">
        <v>0.25</v>
      </c>
      <c r="AE43" s="147">
        <f t="shared" si="67"/>
        <v>6.0621295222595677</v>
      </c>
      <c r="AF43" s="122">
        <f t="shared" si="57"/>
        <v>0.25</v>
      </c>
      <c r="AG43" s="147">
        <f t="shared" si="61"/>
        <v>6.0621295222595677</v>
      </c>
      <c r="AH43" s="123">
        <f t="shared" si="62"/>
        <v>1</v>
      </c>
      <c r="AI43" s="112">
        <f t="shared" si="62"/>
        <v>24.248518089038271</v>
      </c>
      <c r="AJ43" s="148">
        <f t="shared" si="63"/>
        <v>12.124259044519135</v>
      </c>
      <c r="AK43" s="147">
        <f t="shared" si="64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66">
        <f t="shared" si="60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5"/>
        <v>382.95000000000005</v>
      </c>
      <c r="AB44" s="116">
        <v>0.25</v>
      </c>
      <c r="AC44" s="147">
        <f t="shared" si="66"/>
        <v>382.95000000000005</v>
      </c>
      <c r="AD44" s="116">
        <v>0.25</v>
      </c>
      <c r="AE44" s="147">
        <f t="shared" si="67"/>
        <v>382.95000000000005</v>
      </c>
      <c r="AF44" s="122">
        <f t="shared" si="57"/>
        <v>0.25</v>
      </c>
      <c r="AG44" s="147">
        <f t="shared" si="61"/>
        <v>382.95000000000005</v>
      </c>
      <c r="AH44" s="123">
        <f t="shared" si="62"/>
        <v>1</v>
      </c>
      <c r="AI44" s="112">
        <f t="shared" si="62"/>
        <v>1531.8000000000002</v>
      </c>
      <c r="AJ44" s="148">
        <f t="shared" si="63"/>
        <v>765.90000000000009</v>
      </c>
      <c r="AK44" s="147">
        <f t="shared" si="64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66">
        <f t="shared" si="60"/>
        <v>7</v>
      </c>
      <c r="O45" s="2"/>
      <c r="P45" s="56"/>
      <c r="Q45" s="59" t="s">
        <v>127</v>
      </c>
      <c r="R45" s="220">
        <f>IF($B$81=0,0,(SUMIF($N$6:$N$28,$U15,K$6:K$28)*$B$83+SUMIF($N$37:$N$64,$U15,B$37:B$64))*Poor!$B$81/$B$81)</f>
        <v>14916</v>
      </c>
      <c r="S45" s="220">
        <f>IF($B$81=0,0,(SUMIF($N$6:$N$28,$U15,L$6:L$28)+SUMIF($N$91:$N$118,$U15,L$91:L$118))*$I$83*Poor!$B$81/$B$81)</f>
        <v>17600.879999999997</v>
      </c>
      <c r="T45" s="220">
        <f>IF($B$81=0,0,(SUMIF($N$6:$N$28,$U15,M$6:M$28)+SUMIF($N$91:$N$118,$U15,M$91:M$118))*$I$83*Poor!$B$81/$B$81)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66">
        <f t="shared" si="60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5"/>
        <v>305.25</v>
      </c>
      <c r="AB46" s="116">
        <v>0.25</v>
      </c>
      <c r="AC46" s="147">
        <f t="shared" si="66"/>
        <v>305.25</v>
      </c>
      <c r="AD46" s="116">
        <v>0.25</v>
      </c>
      <c r="AE46" s="147">
        <f t="shared" si="67"/>
        <v>305.25</v>
      </c>
      <c r="AF46" s="122">
        <f t="shared" si="57"/>
        <v>0.25</v>
      </c>
      <c r="AG46" s="147">
        <f t="shared" si="61"/>
        <v>305.25</v>
      </c>
      <c r="AH46" s="123">
        <f t="shared" si="62"/>
        <v>1</v>
      </c>
      <c r="AI46" s="112">
        <f t="shared" si="62"/>
        <v>1221</v>
      </c>
      <c r="AJ46" s="148">
        <f t="shared" si="63"/>
        <v>610.5</v>
      </c>
      <c r="AK46" s="147">
        <f t="shared" si="64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66">
        <f t="shared" si="60"/>
        <v>8</v>
      </c>
      <c r="O47" s="2"/>
      <c r="P47" s="59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IF($B$81=0,0,(SUMIF($N$6:$N$28,$U17,L$6:L$28)+SUMIF($N$91:$N$118,$U17,L$91:L$118))*$I$83*Poor!$B$81/$B$81)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66">
        <f t="shared" si="60"/>
        <v>11</v>
      </c>
      <c r="O48" s="2"/>
      <c r="P48" s="59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8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66">
        <f t="shared" si="60"/>
        <v>14</v>
      </c>
      <c r="O49" s="2"/>
      <c r="P49" s="56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5"/>
        <v>6495.9</v>
      </c>
      <c r="AB49" s="116">
        <v>0.25</v>
      </c>
      <c r="AC49" s="147">
        <f t="shared" si="66"/>
        <v>6495.9</v>
      </c>
      <c r="AD49" s="116">
        <v>0.25</v>
      </c>
      <c r="AE49" s="147">
        <f t="shared" si="67"/>
        <v>6495.9</v>
      </c>
      <c r="AF49" s="122">
        <f t="shared" si="57"/>
        <v>0.25</v>
      </c>
      <c r="AG49" s="147">
        <f t="shared" si="61"/>
        <v>6495.9</v>
      </c>
      <c r="AH49" s="123">
        <f t="shared" si="62"/>
        <v>1</v>
      </c>
      <c r="AI49" s="112">
        <f t="shared" si="62"/>
        <v>25983.599999999999</v>
      </c>
      <c r="AJ49" s="148">
        <f t="shared" si="63"/>
        <v>12991.8</v>
      </c>
      <c r="AK49" s="147">
        <f t="shared" si="64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8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9">(E50*F50)</f>
        <v>1.18</v>
      </c>
      <c r="I50" s="39">
        <f t="shared" ref="I50:I64" si="70">D50*H50</f>
        <v>17600.879999999997</v>
      </c>
      <c r="J50" s="38">
        <f t="shared" ref="J50:J64" si="71">J104*I$83</f>
        <v>17600.879999999997</v>
      </c>
      <c r="K50" s="40">
        <f t="shared" ref="K50:K64" si="72">(B50/B$65)</f>
        <v>0.27981840693355342</v>
      </c>
      <c r="L50" s="22">
        <f t="shared" ref="L50:L64" si="73">(K50*H50)</f>
        <v>0.33018572018159303</v>
      </c>
      <c r="M50" s="24">
        <f t="shared" ref="M50:M64" si="74">J50/B$65</f>
        <v>0.33018572018159303</v>
      </c>
      <c r="N50" s="266">
        <f t="shared" si="60"/>
        <v>9</v>
      </c>
      <c r="P50" s="64"/>
      <c r="Q50" s="59" t="s">
        <v>81</v>
      </c>
      <c r="R50" s="220">
        <f>IF($B$81=0,0,(SUMIF($N$6:$N$28,$U20,K$6:K$28)*$B$83+SUMIF($N$37:$N$64,$U20,B$37:B$64))*Poor!$B$81/$B$81)</f>
        <v>22020</v>
      </c>
      <c r="S50" s="220">
        <f>IF($B$81=0,0,(SUMIF($N$6:$N$28,$U20,L$6:L$28)+SUMIF($N$91:$N$118,$U20,L$91:L$118))*$I$83*Poor!$B$81/$B$81)</f>
        <v>25983.599999999999</v>
      </c>
      <c r="T50" s="220">
        <f>IF($B$81=0,0,(SUMIF($N$6:$N$28,$U20,M$6:M$28)+SUMIF($N$91:$N$118,$U20,M$91:M$118))*$I$83*Poor!$B$81/$B$81)</f>
        <v>25983.599999999999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1.65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66">
        <f t="shared" si="60"/>
        <v>15</v>
      </c>
      <c r="O51" s="2"/>
      <c r="P51" s="59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IF($B$81=0,0,(SUMIF($N$6:$N$28,$U21,L$6:L$28)+SUMIF($N$91:$N$118,$U21,L$91:L$118))*$I$83*Poor!$B$81/$B$81)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9"/>
        <v>1.1100000000000001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66">
        <f t="shared" si="60"/>
        <v>15</v>
      </c>
      <c r="O52" s="2"/>
      <c r="P52" s="59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1.65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69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56321.882957124122</v>
      </c>
      <c r="T53" s="179">
        <f>SUM(T37:T52)</f>
        <v>55663.71421333644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69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69"/>
      <c r="O55" s="2"/>
      <c r="P55" s="2"/>
      <c r="Q55" s="142" t="s">
        <v>138</v>
      </c>
      <c r="R55" s="41">
        <f>IF($B$81=0,0,(SUM(($B$70),($B$71*$H$71))+((1-$D$29)*$B$83))*Poor!$B$81/$B$81)</f>
        <v>42445.473050733875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69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69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69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69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69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69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69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69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69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6">J124*I$83</f>
        <v>20910.17354523344</v>
      </c>
      <c r="K70" s="40">
        <f>B70/B$76</f>
        <v>0.2801905647881161</v>
      </c>
      <c r="L70" s="22">
        <f t="shared" ref="L70:L75" si="77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18382.826666666671</v>
      </c>
      <c r="J71" s="51">
        <f t="shared" si="76"/>
        <v>18382.826666666671</v>
      </c>
      <c r="K71" s="40">
        <f t="shared" ref="K71:K72" si="79">B71/B$76</f>
        <v>0.29224977801123075</v>
      </c>
      <c r="L71" s="22">
        <f t="shared" si="77"/>
        <v>0.34485473805325234</v>
      </c>
      <c r="M71" s="24">
        <f t="shared" ref="M71:M72" si="80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1141.2358144307589</v>
      </c>
      <c r="K72" s="40">
        <f t="shared" si="79"/>
        <v>0.52046673920384201</v>
      </c>
      <c r="L72" s="22">
        <f t="shared" si="77"/>
        <v>0.14141119561426002</v>
      </c>
      <c r="M72" s="24">
        <f t="shared" si="80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6"/>
        <v>11423.153299377171</v>
      </c>
      <c r="K74" s="40">
        <f>B74/B$76</f>
        <v>0.1301917232581698</v>
      </c>
      <c r="L74" s="22">
        <f t="shared" si="77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6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6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24062.646384067204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0.57344273014829117</v>
      </c>
      <c r="C91" s="60">
        <f t="shared" si="82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3">(D91*H91)</f>
        <v>0.20504921865908596</v>
      </c>
      <c r="J91" s="24">
        <f>IF(I$32&lt;=1+I$131,I91,L91+J$33*(I91-L91))</f>
        <v>0.20504921865908596</v>
      </c>
      <c r="K91" s="22">
        <f t="shared" ref="K91" si="84">IF(B91="",0,B91)</f>
        <v>0.57344273014829117</v>
      </c>
      <c r="L91" s="22">
        <f t="shared" ref="L91" si="85">(K91*H91)</f>
        <v>0.20504921865908596</v>
      </c>
      <c r="M91" s="225">
        <f t="shared" si="81"/>
        <v>0.20504921865908596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0.25486343562146274</v>
      </c>
      <c r="C92" s="60">
        <f t="shared" si="82"/>
        <v>-0.21238619635121897</v>
      </c>
      <c r="D92" s="24">
        <f t="shared" ref="D92:D118" si="87">SUM(B92,C92)</f>
        <v>4.2477239270243772E-2</v>
      </c>
      <c r="H92" s="24">
        <f t="shared" ref="H92:H118" si="88">(E38*F38/G38*F$7/F$9)</f>
        <v>0.3575757575757576</v>
      </c>
      <c r="I92" s="22">
        <f t="shared" ref="I92:I118" si="89">(D92*H92)</f>
        <v>1.5188831011784138E-2</v>
      </c>
      <c r="J92" s="24">
        <f t="shared" ref="J92:J118" si="90">IF(I$32&lt;=1+I$131,I92,L92+J$33*(I92-L92))</f>
        <v>5.6294483192653941E-2</v>
      </c>
      <c r="K92" s="22">
        <f t="shared" ref="K92:K118" si="91">IF(B92="",0,B92)</f>
        <v>0.25486343562146274</v>
      </c>
      <c r="L92" s="22">
        <f t="shared" ref="L92:L118" si="92">(K92*H92)</f>
        <v>9.1132986070704872E-2</v>
      </c>
      <c r="M92" s="225">
        <f t="shared" ref="M92:M118" si="93">(J92)</f>
        <v>5.6294483192653941E-2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0.3575757575757576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25">
        <f t="shared" si="93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0.7151515151515152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5">
        <f t="shared" si="9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0.12743171781073137</v>
      </c>
      <c r="C96" s="60">
        <f t="shared" si="82"/>
        <v>0</v>
      </c>
      <c r="D96" s="24">
        <f t="shared" si="87"/>
        <v>0.12743171781073137</v>
      </c>
      <c r="H96" s="24">
        <f t="shared" si="88"/>
        <v>0.16969696969696968</v>
      </c>
      <c r="I96" s="22">
        <f t="shared" si="89"/>
        <v>2.1624776355760471E-2</v>
      </c>
      <c r="J96" s="24">
        <f t="shared" si="90"/>
        <v>2.1624776355760471E-2</v>
      </c>
      <c r="K96" s="22">
        <f t="shared" si="91"/>
        <v>0.12743171781073137</v>
      </c>
      <c r="L96" s="22">
        <f t="shared" si="92"/>
        <v>2.1624776355760471E-2</v>
      </c>
      <c r="M96" s="225">
        <f t="shared" si="93"/>
        <v>2.1624776355760471E-2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1.3592716566478013E-2</v>
      </c>
      <c r="C97" s="60">
        <f t="shared" si="82"/>
        <v>-1.3592716566478013E-2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1.248497096747774E-3</v>
      </c>
      <c r="K97" s="22">
        <f t="shared" si="91"/>
        <v>1.3592716566478013E-2</v>
      </c>
      <c r="L97" s="22">
        <f t="shared" si="92"/>
        <v>2.3066428112811172E-3</v>
      </c>
      <c r="M97" s="225">
        <f t="shared" si="93"/>
        <v>1.248497096747774E-3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Agricultural cash income -- see Data2</v>
      </c>
      <c r="B98" s="60">
        <f t="shared" si="82"/>
        <v>0.23447436077174574</v>
      </c>
      <c r="C98" s="60">
        <f t="shared" si="82"/>
        <v>0</v>
      </c>
      <c r="D98" s="24">
        <f t="shared" si="87"/>
        <v>0.23447436077174574</v>
      </c>
      <c r="H98" s="24">
        <f t="shared" si="88"/>
        <v>0.33636363636363642</v>
      </c>
      <c r="I98" s="22">
        <f t="shared" si="89"/>
        <v>7.8868648623223583E-2</v>
      </c>
      <c r="J98" s="24">
        <f t="shared" si="90"/>
        <v>7.8868648623223583E-2</v>
      </c>
      <c r="K98" s="22">
        <f t="shared" si="91"/>
        <v>0.23447436077174574</v>
      </c>
      <c r="L98" s="22">
        <f t="shared" si="92"/>
        <v>7.8868648623223583E-2</v>
      </c>
      <c r="M98" s="225">
        <f t="shared" si="93"/>
        <v>7.8868648623223583E-2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Construction cash income -- see Data2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0.33636363636363642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5">
        <f t="shared" si="9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Domestic work cash income -- see Data2</v>
      </c>
      <c r="B100" s="60">
        <f t="shared" si="82"/>
        <v>0.1868998527890727</v>
      </c>
      <c r="C100" s="60">
        <f t="shared" si="82"/>
        <v>0</v>
      </c>
      <c r="D100" s="24">
        <f t="shared" si="87"/>
        <v>0.1868998527890727</v>
      </c>
      <c r="H100" s="24">
        <f t="shared" si="88"/>
        <v>0.33636363636363642</v>
      </c>
      <c r="I100" s="22">
        <f t="shared" si="89"/>
        <v>6.2866314119960826E-2</v>
      </c>
      <c r="J100" s="24">
        <f t="shared" si="90"/>
        <v>6.2866314119960826E-2</v>
      </c>
      <c r="K100" s="22">
        <f t="shared" si="91"/>
        <v>0.1868998527890727</v>
      </c>
      <c r="L100" s="22">
        <f t="shared" si="92"/>
        <v>6.2866314119960826E-2</v>
      </c>
      <c r="M100" s="225">
        <f t="shared" si="93"/>
        <v>6.2866314119960826E-2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Labour migration(formal employment): no. people per HH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0.28606060606060607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0.57212121212121214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1.8706976174615366</v>
      </c>
      <c r="C103" s="60">
        <f t="shared" si="82"/>
        <v>0</v>
      </c>
      <c r="D103" s="24">
        <f t="shared" si="87"/>
        <v>1.8706976174615366</v>
      </c>
      <c r="H103" s="24">
        <f t="shared" si="88"/>
        <v>0.7151515151515152</v>
      </c>
      <c r="I103" s="22">
        <f t="shared" si="89"/>
        <v>1.3378322355179475</v>
      </c>
      <c r="J103" s="24">
        <f t="shared" si="90"/>
        <v>1.3378322355179475</v>
      </c>
      <c r="K103" s="22">
        <f t="shared" si="91"/>
        <v>1.8706976174615366</v>
      </c>
      <c r="L103" s="22">
        <f t="shared" si="92"/>
        <v>1.3378322355179475</v>
      </c>
      <c r="M103" s="225">
        <f t="shared" si="93"/>
        <v>1.3378322355179475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1.2671810019099128</v>
      </c>
      <c r="C104" s="60">
        <f t="shared" si="82"/>
        <v>0</v>
      </c>
      <c r="D104" s="24">
        <f t="shared" si="87"/>
        <v>1.2671810019099128</v>
      </c>
      <c r="H104" s="24">
        <f t="shared" si="88"/>
        <v>0.7151515151515152</v>
      </c>
      <c r="I104" s="22">
        <f t="shared" si="89"/>
        <v>0.90622641348708921</v>
      </c>
      <c r="J104" s="24">
        <f t="shared" si="90"/>
        <v>0.90622641348708921</v>
      </c>
      <c r="K104" s="22">
        <f t="shared" si="91"/>
        <v>1.2671810019099128</v>
      </c>
      <c r="L104" s="22">
        <f t="shared" si="92"/>
        <v>0.90622641348708921</v>
      </c>
      <c r="M104" s="225">
        <f t="shared" si="93"/>
        <v>0.90622641348708921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Gifts/social support: type (Child support, Pension and Foster Care)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0.60606060606060608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Remittances: no. times per year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0.67272727272727284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5">
        <f t="shared" si="93"/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0.60606060606060608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5">
        <f t="shared" si="9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5">
        <f t="shared" si="9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5">
        <f t="shared" si="9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5">
        <f t="shared" si="9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1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9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8">
        <f t="shared" si="94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5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8">
        <f t="shared" si="94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6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8">
        <f t="shared" si="94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6">
        <f>(J119)</f>
        <v>2.6700105870524693</v>
      </c>
      <c r="K130" s="29">
        <f>(B130)</f>
        <v>4.5285834330792314</v>
      </c>
      <c r="L130" s="29">
        <f>(L119)</f>
        <v>2.7059072356450535</v>
      </c>
      <c r="M130" s="238">
        <f t="shared" si="94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5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24" priority="148" operator="equal">
      <formula>16</formula>
    </cfRule>
    <cfRule type="cellIs" dxfId="423" priority="149" operator="equal">
      <formula>15</formula>
    </cfRule>
    <cfRule type="cellIs" dxfId="422" priority="150" operator="equal">
      <formula>14</formula>
    </cfRule>
    <cfRule type="cellIs" dxfId="421" priority="151" operator="equal">
      <formula>13</formula>
    </cfRule>
    <cfRule type="cellIs" dxfId="420" priority="152" operator="equal">
      <formula>12</formula>
    </cfRule>
    <cfRule type="cellIs" dxfId="419" priority="153" operator="equal">
      <formula>11</formula>
    </cfRule>
    <cfRule type="cellIs" dxfId="418" priority="154" operator="equal">
      <formula>10</formula>
    </cfRule>
    <cfRule type="cellIs" dxfId="417" priority="155" operator="equal">
      <formula>9</formula>
    </cfRule>
    <cfRule type="cellIs" dxfId="416" priority="156" operator="equal">
      <formula>8</formula>
    </cfRule>
    <cfRule type="cellIs" dxfId="415" priority="157" operator="equal">
      <formula>7</formula>
    </cfRule>
    <cfRule type="cellIs" dxfId="414" priority="158" operator="equal">
      <formula>6</formula>
    </cfRule>
    <cfRule type="cellIs" dxfId="413" priority="159" operator="equal">
      <formula>5</formula>
    </cfRule>
    <cfRule type="cellIs" dxfId="412" priority="160" operator="equal">
      <formula>4</formula>
    </cfRule>
    <cfRule type="cellIs" dxfId="411" priority="161" operator="equal">
      <formula>3</formula>
    </cfRule>
    <cfRule type="cellIs" dxfId="410" priority="162" operator="equal">
      <formula>2</formula>
    </cfRule>
    <cfRule type="cellIs" dxfId="409" priority="163" operator="equal">
      <formula>1</formula>
    </cfRule>
  </conditionalFormatting>
  <conditionalFormatting sqref="N112:N118">
    <cfRule type="cellIs" dxfId="408" priority="84" operator="equal">
      <formula>16</formula>
    </cfRule>
    <cfRule type="cellIs" dxfId="407" priority="85" operator="equal">
      <formula>15</formula>
    </cfRule>
    <cfRule type="cellIs" dxfId="406" priority="86" operator="equal">
      <formula>14</formula>
    </cfRule>
    <cfRule type="cellIs" dxfId="405" priority="87" operator="equal">
      <formula>13</formula>
    </cfRule>
    <cfRule type="cellIs" dxfId="404" priority="88" operator="equal">
      <formula>12</formula>
    </cfRule>
    <cfRule type="cellIs" dxfId="403" priority="89" operator="equal">
      <formula>11</formula>
    </cfRule>
    <cfRule type="cellIs" dxfId="402" priority="90" operator="equal">
      <formula>10</formula>
    </cfRule>
    <cfRule type="cellIs" dxfId="401" priority="91" operator="equal">
      <formula>9</formula>
    </cfRule>
    <cfRule type="cellIs" dxfId="400" priority="92" operator="equal">
      <formula>8</formula>
    </cfRule>
    <cfRule type="cellIs" dxfId="399" priority="93" operator="equal">
      <formula>7</formula>
    </cfRule>
    <cfRule type="cellIs" dxfId="398" priority="94" operator="equal">
      <formula>6</formula>
    </cfRule>
    <cfRule type="cellIs" dxfId="397" priority="95" operator="equal">
      <formula>5</formula>
    </cfRule>
    <cfRule type="cellIs" dxfId="396" priority="96" operator="equal">
      <formula>4</formula>
    </cfRule>
    <cfRule type="cellIs" dxfId="395" priority="97" operator="equal">
      <formula>3</formula>
    </cfRule>
    <cfRule type="cellIs" dxfId="394" priority="98" operator="equal">
      <formula>2</formula>
    </cfRule>
    <cfRule type="cellIs" dxfId="393" priority="99" operator="equal">
      <formula>1</formula>
    </cfRule>
  </conditionalFormatting>
  <conditionalFormatting sqref="N91:N104">
    <cfRule type="cellIs" dxfId="392" priority="68" operator="equal">
      <formula>16</formula>
    </cfRule>
    <cfRule type="cellIs" dxfId="391" priority="69" operator="equal">
      <formula>15</formula>
    </cfRule>
    <cfRule type="cellIs" dxfId="390" priority="70" operator="equal">
      <formula>14</formula>
    </cfRule>
    <cfRule type="cellIs" dxfId="389" priority="71" operator="equal">
      <formula>13</formula>
    </cfRule>
    <cfRule type="cellIs" dxfId="388" priority="72" operator="equal">
      <formula>12</formula>
    </cfRule>
    <cfRule type="cellIs" dxfId="387" priority="73" operator="equal">
      <formula>11</formula>
    </cfRule>
    <cfRule type="cellIs" dxfId="386" priority="74" operator="equal">
      <formula>10</formula>
    </cfRule>
    <cfRule type="cellIs" dxfId="385" priority="75" operator="equal">
      <formula>9</formula>
    </cfRule>
    <cfRule type="cellIs" dxfId="384" priority="76" operator="equal">
      <formula>8</formula>
    </cfRule>
    <cfRule type="cellIs" dxfId="383" priority="77" operator="equal">
      <formula>7</formula>
    </cfRule>
    <cfRule type="cellIs" dxfId="382" priority="78" operator="equal">
      <formula>6</formula>
    </cfRule>
    <cfRule type="cellIs" dxfId="381" priority="79" operator="equal">
      <formula>5</formula>
    </cfRule>
    <cfRule type="cellIs" dxfId="380" priority="80" operator="equal">
      <formula>4</formula>
    </cfRule>
    <cfRule type="cellIs" dxfId="379" priority="81" operator="equal">
      <formula>3</formula>
    </cfRule>
    <cfRule type="cellIs" dxfId="378" priority="82" operator="equal">
      <formula>2</formula>
    </cfRule>
    <cfRule type="cellIs" dxfId="377" priority="83" operator="equal">
      <formula>1</formula>
    </cfRule>
  </conditionalFormatting>
  <conditionalFormatting sqref="N105:N111">
    <cfRule type="cellIs" dxfId="376" priority="52" operator="equal">
      <formula>16</formula>
    </cfRule>
    <cfRule type="cellIs" dxfId="375" priority="53" operator="equal">
      <formula>15</formula>
    </cfRule>
    <cfRule type="cellIs" dxfId="374" priority="54" operator="equal">
      <formula>14</formula>
    </cfRule>
    <cfRule type="cellIs" dxfId="373" priority="55" operator="equal">
      <formula>13</formula>
    </cfRule>
    <cfRule type="cellIs" dxfId="372" priority="56" operator="equal">
      <formula>12</formula>
    </cfRule>
    <cfRule type="cellIs" dxfId="371" priority="57" operator="equal">
      <formula>11</formula>
    </cfRule>
    <cfRule type="cellIs" dxfId="370" priority="58" operator="equal">
      <formula>10</formula>
    </cfRule>
    <cfRule type="cellIs" dxfId="369" priority="59" operator="equal">
      <formula>9</formula>
    </cfRule>
    <cfRule type="cellIs" dxfId="368" priority="60" operator="equal">
      <formula>8</formula>
    </cfRule>
    <cfRule type="cellIs" dxfId="367" priority="61" operator="equal">
      <formula>7</formula>
    </cfRule>
    <cfRule type="cellIs" dxfId="366" priority="62" operator="equal">
      <formula>6</formula>
    </cfRule>
    <cfRule type="cellIs" dxfId="365" priority="63" operator="equal">
      <formula>5</formula>
    </cfRule>
    <cfRule type="cellIs" dxfId="364" priority="64" operator="equal">
      <formula>4</formula>
    </cfRule>
    <cfRule type="cellIs" dxfId="363" priority="65" operator="equal">
      <formula>3</formula>
    </cfRule>
    <cfRule type="cellIs" dxfId="362" priority="66" operator="equal">
      <formula>2</formula>
    </cfRule>
    <cfRule type="cellIs" dxfId="361" priority="67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R31:T31">
    <cfRule type="cellIs" dxfId="344" priority="35" operator="greaterThan">
      <formula>0</formula>
    </cfRule>
  </conditionalFormatting>
  <conditionalFormatting sqref="R32:T32">
    <cfRule type="cellIs" dxfId="343" priority="34" operator="greaterThan">
      <formula>0</formula>
    </cfRule>
  </conditionalFormatting>
  <conditionalFormatting sqref="R30:T30">
    <cfRule type="cellIs" dxfId="342" priority="33" operator="greaterThan">
      <formula>0</formula>
    </cfRule>
  </conditionalFormatting>
  <conditionalFormatting sqref="N37">
    <cfRule type="cellIs" dxfId="95" priority="17" operator="equal">
      <formula>16</formula>
    </cfRule>
    <cfRule type="cellIs" dxfId="94" priority="18" operator="equal">
      <formula>15</formula>
    </cfRule>
    <cfRule type="cellIs" dxfId="93" priority="19" operator="equal">
      <formula>14</formula>
    </cfRule>
    <cfRule type="cellIs" dxfId="92" priority="20" operator="equal">
      <formula>13</formula>
    </cfRule>
    <cfRule type="cellIs" dxfId="91" priority="21" operator="equal">
      <formula>12</formula>
    </cfRule>
    <cfRule type="cellIs" dxfId="90" priority="22" operator="equal">
      <formula>11</formula>
    </cfRule>
    <cfRule type="cellIs" dxfId="89" priority="23" operator="equal">
      <formula>10</formula>
    </cfRule>
    <cfRule type="cellIs" dxfId="88" priority="24" operator="equal">
      <formula>9</formula>
    </cfRule>
    <cfRule type="cellIs" dxfId="87" priority="25" operator="equal">
      <formula>8</formula>
    </cfRule>
    <cfRule type="cellIs" dxfId="86" priority="26" operator="equal">
      <formula>7</formula>
    </cfRule>
    <cfRule type="cellIs" dxfId="85" priority="27" operator="equal">
      <formula>6</formula>
    </cfRule>
    <cfRule type="cellIs" dxfId="84" priority="28" operator="equal">
      <formula>5</formula>
    </cfRule>
    <cfRule type="cellIs" dxfId="83" priority="29" operator="equal">
      <formula>4</formula>
    </cfRule>
    <cfRule type="cellIs" dxfId="82" priority="30" operator="equal">
      <formula>3</formula>
    </cfRule>
    <cfRule type="cellIs" dxfId="81" priority="31" operator="equal">
      <formula>2</formula>
    </cfRule>
    <cfRule type="cellIs" dxfId="80" priority="32" operator="equal">
      <formula>1</formula>
    </cfRule>
  </conditionalFormatting>
  <conditionalFormatting sqref="N38:N52">
    <cfRule type="cellIs" dxfId="79" priority="1" operator="equal">
      <formula>16</formula>
    </cfRule>
    <cfRule type="cellIs" dxfId="78" priority="2" operator="equal">
      <formula>15</formula>
    </cfRule>
    <cfRule type="cellIs" dxfId="77" priority="3" operator="equal">
      <formula>14</formula>
    </cfRule>
    <cfRule type="cellIs" dxfId="76" priority="4" operator="equal">
      <formula>13</formula>
    </cfRule>
    <cfRule type="cellIs" dxfId="75" priority="5" operator="equal">
      <formula>12</formula>
    </cfRule>
    <cfRule type="cellIs" dxfId="74" priority="6" operator="equal">
      <formula>11</formula>
    </cfRule>
    <cfRule type="cellIs" dxfId="73" priority="7" operator="equal">
      <formula>10</formula>
    </cfRule>
    <cfRule type="cellIs" dxfId="72" priority="8" operator="equal">
      <formula>9</formula>
    </cfRule>
    <cfRule type="cellIs" dxfId="71" priority="9" operator="equal">
      <formula>8</formula>
    </cfRule>
    <cfRule type="cellIs" dxfId="70" priority="10" operator="equal">
      <formula>7</formula>
    </cfRule>
    <cfRule type="cellIs" dxfId="69" priority="11" operator="equal">
      <formula>6</formula>
    </cfRule>
    <cfRule type="cellIs" dxfId="68" priority="12" operator="equal">
      <formula>5</formula>
    </cfRule>
    <cfRule type="cellIs" dxfId="67" priority="13" operator="equal">
      <formula>4</formula>
    </cfRule>
    <cfRule type="cellIs" dxfId="66" priority="14" operator="equal">
      <formula>3</formula>
    </cfRule>
    <cfRule type="cellIs" dxfId="65" priority="15" operator="equal">
      <formula>2</formula>
    </cfRule>
    <cfRule type="cellIs" dxfId="6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S37" sqref="S37:S5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2">
        <f t="shared" ref="M6:M31" si="6">J6</f>
        <v>1.6091442803771571E-2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2">
        <f t="shared" si="6"/>
        <v>1.2051667674790961E-2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3726.3812702696764</v>
      </c>
      <c r="S7" s="220">
        <f>IF($B$81=0,0,(SUMIF($N$6:$N$28,$U7,L$6:L$28)+SUMIF($N$91:$N$118,$U7,L$91:L$118))*$I$83*Poor!$B$81/$B$81)</f>
        <v>953.92721411942591</v>
      </c>
      <c r="T7" s="220">
        <f>IF($B$81=0,0,(SUMIF($N$6:$N$28,$U7,M$6:M$28)+SUMIF($N$91:$N$118,$U7,M$91:M$118))*$I$83*Poor!$B$81/$B$81)</f>
        <v>5379.2251456426266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2">
        <f t="shared" si="6"/>
        <v>0.19440222322635958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37840.38673597858</v>
      </c>
      <c r="S8" s="220">
        <f>IF($B$81=0,0,(SUMIF($N$6:$N$28,$U8,L$6:L$28)+SUMIF($N$91:$N$118,$U8,L$91:L$118))*$I$83*Poor!$B$81/$B$81)</f>
        <v>7471.9999999999982</v>
      </c>
      <c r="T8" s="220">
        <f>IF($B$81=0,0,(SUMIF($N$6:$N$28,$U8,M$6:M$28)+SUMIF($N$91:$N$118,$U8,M$91:M$118))*$I$83*Poor!$B$81/$B$81)</f>
        <v>5795.8952412628869</v>
      </c>
      <c r="U8" s="221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2">
        <f t="shared" si="6"/>
        <v>6.3126009606831526E-3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2475.9718923349787</v>
      </c>
      <c r="S9" s="220">
        <f>IF($B$81=0,0,(SUMIF($N$6:$N$28,$U9,L$6:L$28)+SUMIF($N$91:$N$118,$U9,L$91:L$118))*$I$83*Poor!$B$81/$B$81)</f>
        <v>546.60016855377023</v>
      </c>
      <c r="T9" s="220">
        <f>IF($B$81=0,0,(SUMIF($N$6:$N$28,$U9,M$6:M$28)+SUMIF($N$91:$N$118,$U9,M$91:M$118))*$I$83*Poor!$B$81/$B$81)</f>
        <v>546.60016855377023</v>
      </c>
      <c r="U9" s="221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2">
        <f t="shared" si="6"/>
        <v>7.6248368055349861E-2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42538.403147894649</v>
      </c>
      <c r="S11" s="220">
        <f>IF($B$81=0,0,(SUMIF($N$6:$N$28,$U11,L$6:L$28)+SUMIF($N$91:$N$118,$U11,L$91:L$118))*$I$83*Poor!$B$81/$B$81)</f>
        <v>17666.285714285714</v>
      </c>
      <c r="T11" s="220">
        <f>IF($B$81=0,0,(SUMIF($N$6:$N$28,$U11,M$6:M$28)+SUMIF($N$91:$N$118,$U11,M$91:M$118))*$I$83*Poor!$B$81/$B$81)</f>
        <v>19982.215006217557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32800.696403195871</v>
      </c>
      <c r="S13" s="220">
        <f>IF($B$81=0,0,(SUMIF($N$6:$N$28,$U13,L$6:L$28)+SUMIF($N$91:$N$118,$U13,L$91:L$118))*$I$83*Poor!$B$81/$B$81)</f>
        <v>10357.028571428571</v>
      </c>
      <c r="T13" s="220">
        <f>IF($B$81=0,0,(SUMIF($N$6:$N$28,$U13,M$6:M$28)+SUMIF($N$91:$N$118,$U13,M$91:M$118))*$I$83*Poor!$B$81/$B$81)</f>
        <v>10357.028571428571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13017.776385018364</v>
      </c>
      <c r="S17" s="220">
        <f>IF($B$81=0,0,(SUMIF($N$6:$N$28,$U17,L$6:L$28)+SUMIF($N$91:$N$118,$U17,L$91:L$118))*$I$83*Poor!$B$81/$B$81)</f>
        <v>10276.114285714286</v>
      </c>
      <c r="T17" s="220">
        <f>IF($B$81=0,0,(SUMIF($N$6:$N$28,$U17,M$6:M$28)+SUMIF($N$91:$N$118,$U17,M$91:M$118))*$I$83*Poor!$B$81/$B$81)</f>
        <v>10276.114285714286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20500.435251997424</v>
      </c>
      <c r="S21" s="220">
        <f>IF($B$81=0,0,(SUMIF($N$6:$N$28,$U21,L$6:L$28)+SUMIF($N$91:$N$118,$U21,L$91:L$118))*$I$83*Poor!$B$81/$B$81)</f>
        <v>15222.857142857143</v>
      </c>
      <c r="T21" s="220">
        <f>IF($B$81=0,0,(SUMIF($N$6:$N$28,$U21,M$6:M$28)+SUMIF($N$91:$N$118,$U21,M$91:M$118))*$I$83*Poor!$B$81/$B$81)</f>
        <v>15222.857142857143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4">
        <f t="shared" si="6"/>
        <v>2.1413318422672349E-3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2">
        <f t="shared" si="6"/>
        <v>0.23211598848563789</v>
      </c>
      <c r="N29" s="227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29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22283.177901221599</v>
      </c>
      <c r="T32" s="232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6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2492.8571902326798</v>
      </c>
      <c r="S37" s="220">
        <f>IF($B$81=0,0,(SUMIF($N$6:$N$28,$U7,L$6:L$28)+SUMIF($N$91:$N$118,$U7,L$91:L$118))*$I$83*Poor!$B$81/$B$81)</f>
        <v>953.92721411942591</v>
      </c>
      <c r="T37" s="220">
        <f>IF($B$81=0,0,(SUMIF($N$6:$N$28,$U7,M$6:M$28)+SUMIF($N$91:$N$118,$U7,M$91:M$118))*$I$83*Poor!$B$81/$B$81)</f>
        <v>5379.2251456426266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6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25314.285714285714</v>
      </c>
      <c r="S38" s="220">
        <f>IF($B$81=0,0,(SUMIF($N$6:$N$28,$U8,L$6:L$28)+SUMIF($N$91:$N$118,$U8,L$91:L$118))*$I$83*Poor!$B$81/$B$81)</f>
        <v>7471.9999999999982</v>
      </c>
      <c r="T38" s="220">
        <f>IF($B$81=0,0,(SUMIF($N$6:$N$28,$U8,M$6:M$28)+SUMIF($N$91:$N$118,$U8,M$91:M$118))*$I$83*Poor!$B$81/$B$81)</f>
        <v>5795.8952412628869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6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1656.3641471326373</v>
      </c>
      <c r="S39" s="220">
        <f>IF($B$81=0,0,(SUMIF($N$6:$N$28,$U9,L$6:L$28)+SUMIF($N$91:$N$118,$U9,L$91:L$118))*$I$83*Poor!$B$81/$B$81)</f>
        <v>546.60016855377023</v>
      </c>
      <c r="T39" s="220">
        <f>IF($B$81=0,0,(SUMIF($N$6:$N$28,$U9,M$6:M$28)+SUMIF($N$91:$N$118,$U9,M$91:M$118))*$I$83*Poor!$B$81/$B$81)</f>
        <v>546.60016855377023</v>
      </c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6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68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28457.142857142859</v>
      </c>
      <c r="S41" s="220">
        <f>IF($B$81=0,0,(SUMIF($N$6:$N$28,$U11,L$6:L$28)+SUMIF($N$91:$N$118,$U11,L$91:L$118))*$I$83*Poor!$B$81/$B$81)</f>
        <v>17666.285714285714</v>
      </c>
      <c r="T41" s="220">
        <f>IF($B$81=0,0,(SUMIF($N$6:$N$28,$U11,M$6:M$28)+SUMIF($N$91:$N$118,$U11,M$91:M$118))*$I$83*Poor!$B$81/$B$81)</f>
        <v>19982.215006217557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68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68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21942.857142857141</v>
      </c>
      <c r="S43" s="220">
        <f>IF($B$81=0,0,(SUMIF($N$6:$N$28,$U13,L$6:L$28)+SUMIF($N$91:$N$118,$U13,L$91:L$118))*$I$83*Poor!$B$81/$B$81)</f>
        <v>10357.028571428571</v>
      </c>
      <c r="T43" s="220">
        <f>IF($B$81=0,0,(SUMIF($N$6:$N$28,$U13,M$6:M$28)+SUMIF($N$91:$N$118,$U13,M$91:M$118))*$I$83*Poor!$B$81/$B$81)</f>
        <v>10357.028571428571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69">
        <v>6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IF($B$81=0,0,(SUMIF($N$6:$N$28,$U14,L$6:L$28)+SUMIF($N$91:$N$118,$U14,L$91:L$118))*$I$83*Poor!$B$81/$B$81)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70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70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70">
        <v>7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8708.5714285714294</v>
      </c>
      <c r="S47" s="220">
        <f>IF($B$81=0,0,(SUMIF($N$6:$N$28,$U17,L$6:L$28)+SUMIF($N$91:$N$118,$U17,L$91:L$118))*$I$83*Poor!$B$81/$B$81)</f>
        <v>10276.114285714286</v>
      </c>
      <c r="T47" s="220">
        <f>IF($B$81=0,0,(SUMIF($N$6:$N$28,$U17,M$6:M$28)+SUMIF($N$91:$N$118,$U17,M$91:M$118))*$I$83*Poor!$B$81/$B$81)</f>
        <v>10276.114285714286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71">
        <v>8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IF($B$81=0,0,(SUMIF($N$6:$N$28,$U18,L$6:L$28)+SUMIF($N$91:$N$118,$U18,L$91:L$118))*$I$83*Poor!$B$81/$B$81)</f>
        <v>2312.1626405482261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72">
        <v>11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73">
        <v>14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0</v>
      </c>
      <c r="S50" s="220">
        <f>IF($B$81=0,0,(SUMIF($N$6:$N$28,$U20,L$6:L$28)+SUMIF($N$91:$N$118,$U20,L$91:L$118))*$I$83*Poor!$B$81/$B$81)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74">
        <v>9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13714.285714285714</v>
      </c>
      <c r="S51" s="220">
        <f>IF($B$81=0,0,(SUMIF($N$6:$N$28,$U21,L$6:L$28)+SUMIF($N$91:$N$118,$U21,L$91:L$118))*$I$83*Poor!$B$81/$B$81)</f>
        <v>15222.857142857143</v>
      </c>
      <c r="T51" s="220">
        <f>IF($B$81=0,0,(SUMIF($N$6:$N$28,$U21,M$6:M$28)+SUMIF($N$91:$N$118,$U21,M$91:M$118))*$I$83*Poor!$B$81/$B$81)</f>
        <v>15222.857142857143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75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75">
        <v>15</v>
      </c>
      <c r="O53" s="2"/>
      <c r="P53" s="2"/>
      <c r="Q53" s="171" t="s">
        <v>100</v>
      </c>
      <c r="R53" s="179">
        <f>SUM(R37:R52)</f>
        <v>103687.67488574953</v>
      </c>
      <c r="S53" s="179">
        <f>SUM(S37:S52)</f>
        <v>64806.975737507135</v>
      </c>
      <c r="T53" s="179">
        <f>SUM(T37:T52)</f>
        <v>69872.098202225068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21054.815586058801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5">
        <f t="shared" si="49"/>
        <v>0.55547724843096302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5">
        <f t="shared" ref="M92:M118" si="62">(J92)</f>
        <v>0.3275455229087082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5">
        <f t="shared" si="62"/>
        <v>5.5547724843096308E-2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5">
        <f t="shared" si="62"/>
        <v>9.0265052870031504E-2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5">
        <f t="shared" si="62"/>
        <v>8.383381109969841E-3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5">
        <f t="shared" si="62"/>
        <v>0.28421134638999479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5">
        <f t="shared" si="62"/>
        <v>5.8217924374790592E-3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5">
        <f t="shared" si="62"/>
        <v>0</v>
      </c>
      <c r="N98" s="227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5">
        <f t="shared" si="6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5">
        <f t="shared" si="62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5">
        <f t="shared" si="62"/>
        <v>0.53325815849372449</v>
      </c>
      <c r="N101" s="227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5">
        <f t="shared" si="62"/>
        <v>0.52909207913049228</v>
      </c>
      <c r="N103" s="227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5">
        <f t="shared" si="62"/>
        <v>0</v>
      </c>
      <c r="N104" s="227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5">
        <f t="shared" si="62"/>
        <v>0.7837878124047063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5">
        <f t="shared" si="62"/>
        <v>0</v>
      </c>
      <c r="N107" s="227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5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6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6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41" priority="164" operator="equal">
      <formula>16</formula>
    </cfRule>
    <cfRule type="cellIs" dxfId="340" priority="165" operator="equal">
      <formula>15</formula>
    </cfRule>
    <cfRule type="cellIs" dxfId="339" priority="166" operator="equal">
      <formula>14</formula>
    </cfRule>
    <cfRule type="cellIs" dxfId="338" priority="167" operator="equal">
      <formula>13</formula>
    </cfRule>
    <cfRule type="cellIs" dxfId="337" priority="168" operator="equal">
      <formula>12</formula>
    </cfRule>
    <cfRule type="cellIs" dxfId="336" priority="169" operator="equal">
      <formula>11</formula>
    </cfRule>
    <cfRule type="cellIs" dxfId="335" priority="170" operator="equal">
      <formula>10</formula>
    </cfRule>
    <cfRule type="cellIs" dxfId="334" priority="171" operator="equal">
      <formula>9</formula>
    </cfRule>
    <cfRule type="cellIs" dxfId="333" priority="172" operator="equal">
      <formula>8</formula>
    </cfRule>
    <cfRule type="cellIs" dxfId="332" priority="173" operator="equal">
      <formula>7</formula>
    </cfRule>
    <cfRule type="cellIs" dxfId="331" priority="174" operator="equal">
      <formula>6</formula>
    </cfRule>
    <cfRule type="cellIs" dxfId="330" priority="175" operator="equal">
      <formula>5</formula>
    </cfRule>
    <cfRule type="cellIs" dxfId="329" priority="176" operator="equal">
      <formula>4</formula>
    </cfRule>
    <cfRule type="cellIs" dxfId="328" priority="177" operator="equal">
      <formula>3</formula>
    </cfRule>
    <cfRule type="cellIs" dxfId="327" priority="178" operator="equal">
      <formula>2</formula>
    </cfRule>
    <cfRule type="cellIs" dxfId="326" priority="179" operator="equal">
      <formula>1</formula>
    </cfRule>
  </conditionalFormatting>
  <conditionalFormatting sqref="N29">
    <cfRule type="cellIs" dxfId="325" priority="148" operator="equal">
      <formula>16</formula>
    </cfRule>
    <cfRule type="cellIs" dxfId="324" priority="149" operator="equal">
      <formula>15</formula>
    </cfRule>
    <cfRule type="cellIs" dxfId="323" priority="150" operator="equal">
      <formula>14</formula>
    </cfRule>
    <cfRule type="cellIs" dxfId="322" priority="151" operator="equal">
      <formula>13</formula>
    </cfRule>
    <cfRule type="cellIs" dxfId="321" priority="152" operator="equal">
      <formula>12</formula>
    </cfRule>
    <cfRule type="cellIs" dxfId="320" priority="153" operator="equal">
      <formula>11</formula>
    </cfRule>
    <cfRule type="cellIs" dxfId="319" priority="154" operator="equal">
      <formula>10</formula>
    </cfRule>
    <cfRule type="cellIs" dxfId="318" priority="155" operator="equal">
      <formula>9</formula>
    </cfRule>
    <cfRule type="cellIs" dxfId="317" priority="156" operator="equal">
      <formula>8</formula>
    </cfRule>
    <cfRule type="cellIs" dxfId="316" priority="157" operator="equal">
      <formula>7</formula>
    </cfRule>
    <cfRule type="cellIs" dxfId="315" priority="158" operator="equal">
      <formula>6</formula>
    </cfRule>
    <cfRule type="cellIs" dxfId="314" priority="159" operator="equal">
      <formula>5</formula>
    </cfRule>
    <cfRule type="cellIs" dxfId="313" priority="160" operator="equal">
      <formula>4</formula>
    </cfRule>
    <cfRule type="cellIs" dxfId="312" priority="161" operator="equal">
      <formula>3</formula>
    </cfRule>
    <cfRule type="cellIs" dxfId="311" priority="162" operator="equal">
      <formula>2</formula>
    </cfRule>
    <cfRule type="cellIs" dxfId="310" priority="163" operator="equal">
      <formula>1</formula>
    </cfRule>
  </conditionalFormatting>
  <conditionalFormatting sqref="N113:N118">
    <cfRule type="cellIs" dxfId="309" priority="100" operator="equal">
      <formula>16</formula>
    </cfRule>
    <cfRule type="cellIs" dxfId="308" priority="101" operator="equal">
      <formula>15</formula>
    </cfRule>
    <cfRule type="cellIs" dxfId="307" priority="102" operator="equal">
      <formula>14</formula>
    </cfRule>
    <cfRule type="cellIs" dxfId="306" priority="103" operator="equal">
      <formula>13</formula>
    </cfRule>
    <cfRule type="cellIs" dxfId="305" priority="104" operator="equal">
      <formula>12</formula>
    </cfRule>
    <cfRule type="cellIs" dxfId="304" priority="105" operator="equal">
      <formula>11</formula>
    </cfRule>
    <cfRule type="cellIs" dxfId="303" priority="106" operator="equal">
      <formula>10</formula>
    </cfRule>
    <cfRule type="cellIs" dxfId="302" priority="107" operator="equal">
      <formula>9</formula>
    </cfRule>
    <cfRule type="cellIs" dxfId="301" priority="108" operator="equal">
      <formula>8</formula>
    </cfRule>
    <cfRule type="cellIs" dxfId="300" priority="109" operator="equal">
      <formula>7</formula>
    </cfRule>
    <cfRule type="cellIs" dxfId="299" priority="110" operator="equal">
      <formula>6</formula>
    </cfRule>
    <cfRule type="cellIs" dxfId="298" priority="111" operator="equal">
      <formula>5</formula>
    </cfRule>
    <cfRule type="cellIs" dxfId="297" priority="112" operator="equal">
      <formula>4</formula>
    </cfRule>
    <cfRule type="cellIs" dxfId="296" priority="113" operator="equal">
      <formula>3</formula>
    </cfRule>
    <cfRule type="cellIs" dxfId="295" priority="114" operator="equal">
      <formula>2</formula>
    </cfRule>
    <cfRule type="cellIs" dxfId="294" priority="115" operator="equal">
      <formula>1</formula>
    </cfRule>
  </conditionalFormatting>
  <conditionalFormatting sqref="N27:N28">
    <cfRule type="cellIs" dxfId="293" priority="84" operator="equal">
      <formula>16</formula>
    </cfRule>
    <cfRule type="cellIs" dxfId="292" priority="85" operator="equal">
      <formula>15</formula>
    </cfRule>
    <cfRule type="cellIs" dxfId="291" priority="86" operator="equal">
      <formula>14</formula>
    </cfRule>
    <cfRule type="cellIs" dxfId="290" priority="87" operator="equal">
      <formula>13</formula>
    </cfRule>
    <cfRule type="cellIs" dxfId="289" priority="88" operator="equal">
      <formula>12</formula>
    </cfRule>
    <cfRule type="cellIs" dxfId="288" priority="89" operator="equal">
      <formula>11</formula>
    </cfRule>
    <cfRule type="cellIs" dxfId="287" priority="90" operator="equal">
      <formula>10</formula>
    </cfRule>
    <cfRule type="cellIs" dxfId="286" priority="91" operator="equal">
      <formula>9</formula>
    </cfRule>
    <cfRule type="cellIs" dxfId="285" priority="92" operator="equal">
      <formula>8</formula>
    </cfRule>
    <cfRule type="cellIs" dxfId="284" priority="93" operator="equal">
      <formula>7</formula>
    </cfRule>
    <cfRule type="cellIs" dxfId="283" priority="94" operator="equal">
      <formula>6</formula>
    </cfRule>
    <cfRule type="cellIs" dxfId="282" priority="95" operator="equal">
      <formula>5</formula>
    </cfRule>
    <cfRule type="cellIs" dxfId="281" priority="96" operator="equal">
      <formula>4</formula>
    </cfRule>
    <cfRule type="cellIs" dxfId="280" priority="97" operator="equal">
      <formula>3</formula>
    </cfRule>
    <cfRule type="cellIs" dxfId="279" priority="98" operator="equal">
      <formula>2</formula>
    </cfRule>
    <cfRule type="cellIs" dxfId="278" priority="99" operator="equal">
      <formula>1</formula>
    </cfRule>
  </conditionalFormatting>
  <conditionalFormatting sqref="N112">
    <cfRule type="cellIs" dxfId="277" priority="52" operator="equal">
      <formula>16</formula>
    </cfRule>
    <cfRule type="cellIs" dxfId="276" priority="53" operator="equal">
      <formula>15</formula>
    </cfRule>
    <cfRule type="cellIs" dxfId="275" priority="54" operator="equal">
      <formula>14</formula>
    </cfRule>
    <cfRule type="cellIs" dxfId="274" priority="55" operator="equal">
      <formula>13</formula>
    </cfRule>
    <cfRule type="cellIs" dxfId="273" priority="56" operator="equal">
      <formula>12</formula>
    </cfRule>
    <cfRule type="cellIs" dxfId="272" priority="57" operator="equal">
      <formula>11</formula>
    </cfRule>
    <cfRule type="cellIs" dxfId="271" priority="58" operator="equal">
      <formula>10</formula>
    </cfRule>
    <cfRule type="cellIs" dxfId="270" priority="59" operator="equal">
      <formula>9</formula>
    </cfRule>
    <cfRule type="cellIs" dxfId="269" priority="60" operator="equal">
      <formula>8</formula>
    </cfRule>
    <cfRule type="cellIs" dxfId="268" priority="61" operator="equal">
      <formula>7</formula>
    </cfRule>
    <cfRule type="cellIs" dxfId="267" priority="62" operator="equal">
      <formula>6</formula>
    </cfRule>
    <cfRule type="cellIs" dxfId="266" priority="63" operator="equal">
      <formula>5</formula>
    </cfRule>
    <cfRule type="cellIs" dxfId="265" priority="64" operator="equal">
      <formula>4</formula>
    </cfRule>
    <cfRule type="cellIs" dxfId="264" priority="65" operator="equal">
      <formula>3</formula>
    </cfRule>
    <cfRule type="cellIs" dxfId="263" priority="66" operator="equal">
      <formula>2</formula>
    </cfRule>
    <cfRule type="cellIs" dxfId="262" priority="67" operator="equal">
      <formula>1</formula>
    </cfRule>
  </conditionalFormatting>
  <conditionalFormatting sqref="N91:N104">
    <cfRule type="cellIs" dxfId="261" priority="36" operator="equal">
      <formula>16</formula>
    </cfRule>
    <cfRule type="cellIs" dxfId="260" priority="37" operator="equal">
      <formula>15</formula>
    </cfRule>
    <cfRule type="cellIs" dxfId="259" priority="38" operator="equal">
      <formula>14</formula>
    </cfRule>
    <cfRule type="cellIs" dxfId="258" priority="39" operator="equal">
      <formula>13</formula>
    </cfRule>
    <cfRule type="cellIs" dxfId="257" priority="40" operator="equal">
      <formula>12</formula>
    </cfRule>
    <cfRule type="cellIs" dxfId="256" priority="41" operator="equal">
      <formula>11</formula>
    </cfRule>
    <cfRule type="cellIs" dxfId="255" priority="42" operator="equal">
      <formula>10</formula>
    </cfRule>
    <cfRule type="cellIs" dxfId="254" priority="43" operator="equal">
      <formula>9</formula>
    </cfRule>
    <cfRule type="cellIs" dxfId="253" priority="44" operator="equal">
      <formula>8</formula>
    </cfRule>
    <cfRule type="cellIs" dxfId="252" priority="45" operator="equal">
      <formula>7</formula>
    </cfRule>
    <cfRule type="cellIs" dxfId="251" priority="46" operator="equal">
      <formula>6</formula>
    </cfRule>
    <cfRule type="cellIs" dxfId="250" priority="47" operator="equal">
      <formula>5</formula>
    </cfRule>
    <cfRule type="cellIs" dxfId="249" priority="48" operator="equal">
      <formula>4</formula>
    </cfRule>
    <cfRule type="cellIs" dxfId="248" priority="49" operator="equal">
      <formula>3</formula>
    </cfRule>
    <cfRule type="cellIs" dxfId="247" priority="50" operator="equal">
      <formula>2</formula>
    </cfRule>
    <cfRule type="cellIs" dxfId="246" priority="51" operator="equal">
      <formula>1</formula>
    </cfRule>
  </conditionalFormatting>
  <conditionalFormatting sqref="N105:N111">
    <cfRule type="cellIs" dxfId="245" priority="20" operator="equal">
      <formula>16</formula>
    </cfRule>
    <cfRule type="cellIs" dxfId="244" priority="21" operator="equal">
      <formula>15</formula>
    </cfRule>
    <cfRule type="cellIs" dxfId="243" priority="22" operator="equal">
      <formula>14</formula>
    </cfRule>
    <cfRule type="cellIs" dxfId="242" priority="23" operator="equal">
      <formula>13</formula>
    </cfRule>
    <cfRule type="cellIs" dxfId="241" priority="24" operator="equal">
      <formula>12</formula>
    </cfRule>
    <cfRule type="cellIs" dxfId="240" priority="25" operator="equal">
      <formula>11</formula>
    </cfRule>
    <cfRule type="cellIs" dxfId="239" priority="26" operator="equal">
      <formula>10</formula>
    </cfRule>
    <cfRule type="cellIs" dxfId="238" priority="27" operator="equal">
      <formula>9</formula>
    </cfRule>
    <cfRule type="cellIs" dxfId="237" priority="28" operator="equal">
      <formula>8</formula>
    </cfRule>
    <cfRule type="cellIs" dxfId="236" priority="29" operator="equal">
      <formula>7</formula>
    </cfRule>
    <cfRule type="cellIs" dxfId="235" priority="30" operator="equal">
      <formula>6</formula>
    </cfRule>
    <cfRule type="cellIs" dxfId="234" priority="31" operator="equal">
      <formula>5</formula>
    </cfRule>
    <cfRule type="cellIs" dxfId="233" priority="32" operator="equal">
      <formula>4</formula>
    </cfRule>
    <cfRule type="cellIs" dxfId="232" priority="33" operator="equal">
      <formula>3</formula>
    </cfRule>
    <cfRule type="cellIs" dxfId="231" priority="34" operator="equal">
      <formula>2</formula>
    </cfRule>
    <cfRule type="cellIs" dxfId="230" priority="35" operator="equal">
      <formula>1</formula>
    </cfRule>
  </conditionalFormatting>
  <conditionalFormatting sqref="N6:N26">
    <cfRule type="cellIs" dxfId="229" priority="4" operator="equal">
      <formula>16</formula>
    </cfRule>
    <cfRule type="cellIs" dxfId="228" priority="5" operator="equal">
      <formula>15</formula>
    </cfRule>
    <cfRule type="cellIs" dxfId="227" priority="6" operator="equal">
      <formula>14</formula>
    </cfRule>
    <cfRule type="cellIs" dxfId="226" priority="7" operator="equal">
      <formula>13</formula>
    </cfRule>
    <cfRule type="cellIs" dxfId="225" priority="8" operator="equal">
      <formula>12</formula>
    </cfRule>
    <cfRule type="cellIs" dxfId="224" priority="9" operator="equal">
      <formula>11</formula>
    </cfRule>
    <cfRule type="cellIs" dxfId="223" priority="10" operator="equal">
      <formula>10</formula>
    </cfRule>
    <cfRule type="cellIs" dxfId="222" priority="11" operator="equal">
      <formula>9</formula>
    </cfRule>
    <cfRule type="cellIs" dxfId="221" priority="12" operator="equal">
      <formula>8</formula>
    </cfRule>
    <cfRule type="cellIs" dxfId="220" priority="13" operator="equal">
      <formula>7</formula>
    </cfRule>
    <cfRule type="cellIs" dxfId="219" priority="14" operator="equal">
      <formula>6</formula>
    </cfRule>
    <cfRule type="cellIs" dxfId="218" priority="15" operator="equal">
      <formula>5</formula>
    </cfRule>
    <cfRule type="cellIs" dxfId="217" priority="16" operator="equal">
      <formula>4</formula>
    </cfRule>
    <cfRule type="cellIs" dxfId="216" priority="17" operator="equal">
      <formula>3</formula>
    </cfRule>
    <cfRule type="cellIs" dxfId="215" priority="18" operator="equal">
      <formula>2</formula>
    </cfRule>
    <cfRule type="cellIs" dxfId="214" priority="19" operator="equal">
      <formula>1</formula>
    </cfRule>
  </conditionalFormatting>
  <conditionalFormatting sqref="R31:T31">
    <cfRule type="cellIs" dxfId="213" priority="3" operator="greaterThan">
      <formula>0</formula>
    </cfRule>
  </conditionalFormatting>
  <conditionalFormatting sqref="R32:T32">
    <cfRule type="cellIs" dxfId="212" priority="2" operator="greaterThan">
      <formula>0</formula>
    </cfRule>
  </conditionalFormatting>
  <conditionalFormatting sqref="R30:T30">
    <cfRule type="cellIs" dxfId="21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R54" sqref="R5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2609.8430257697223</v>
      </c>
      <c r="S7" s="220">
        <f>IF($B$81=0,0,(SUMIF($N$6:$N$28,$U7,L$6:L$28)+SUMIF($N$91:$N$118,$U7,L$91:L$118))*$I$83*Poor!$B$81/$B$81)</f>
        <v>691.02760809439474</v>
      </c>
      <c r="T7" s="220">
        <f>IF($B$81=0,0,(SUMIF($N$6:$N$28,$U7,M$6:M$28)+SUMIF($N$91:$N$118,$U7,M$91:M$118))*$I$83*Poor!$B$81/$B$81)</f>
        <v>896.03977909982518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2">
        <f t="shared" si="6"/>
        <v>2.7850261453263012E-2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14996.068386836114</v>
      </c>
      <c r="S8" s="220">
        <f>IF($B$81=0,0,(SUMIF($N$6:$N$28,$U8,L$6:L$28)+SUMIF($N$91:$N$118,$U8,L$91:L$118))*$I$83*Poor!$B$81/$B$81)</f>
        <v>3312.9599999999991</v>
      </c>
      <c r="T8" s="220">
        <f>IF($B$81=0,0,(SUMIF($N$6:$N$28,$U8,M$6:M$28)+SUMIF($N$91:$N$118,$U8,M$91:M$118))*$I$83*Poor!$B$81/$B$81)</f>
        <v>3250.9527515545969</v>
      </c>
      <c r="U8" s="221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2">
        <f t="shared" si="6"/>
        <v>1.1047051681195517E-2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3037.7832928629437</v>
      </c>
      <c r="S9" s="220">
        <f>IF($B$81=0,0,(SUMIF($N$6:$N$28,$U9,L$6:L$28)+SUMIF($N$91:$N$118,$U9,L$91:L$118))*$I$83*Poor!$B$81/$B$81)</f>
        <v>670.6267001855233</v>
      </c>
      <c r="T9" s="220">
        <f>IF($B$81=0,0,(SUMIF($N$6:$N$28,$U9,M$6:M$28)+SUMIF($N$91:$N$118,$U9,M$91:M$118))*$I$83*Poor!$B$81/$B$81)</f>
        <v>670.6267001855233</v>
      </c>
      <c r="U9" s="221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2">
        <f t="shared" si="6"/>
        <v>7.2375912200622851E-3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48955.466474170928</v>
      </c>
      <c r="S11" s="220">
        <f>IF($B$81=0,0,(SUMIF($N$6:$N$28,$U11,L$6:L$28)+SUMIF($N$91:$N$118,$U11,L$91:L$118))*$I$83*Poor!$B$81/$B$81)</f>
        <v>19322.499999999996</v>
      </c>
      <c r="T11" s="220">
        <f>IF($B$81=0,0,(SUMIF($N$6:$N$28,$U11,M$6:M$28)+SUMIF($N$91:$N$118,$U11,M$91:M$118))*$I$83*Poor!$B$81/$B$81)</f>
        <v>19378.509143798357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113008.64932663579</v>
      </c>
      <c r="S14" s="220">
        <f>IF($B$81=0,0,(SUMIF($N$6:$N$28,$U14,L$6:L$28)+SUMIF($N$91:$N$118,$U14,L$91:L$118))*$I$83*Poor!$B$81/$B$81)</f>
        <v>35683.199999999997</v>
      </c>
      <c r="T14" s="220">
        <f>IF($B$81=0,0,(SUMIF($N$6:$N$28,$U14,M$6:M$28)+SUMIF($N$91:$N$118,$U14,M$91:M$118))*$I$83*Poor!$B$81/$B$81)</f>
        <v>35683.199999999997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93725.427417725718</v>
      </c>
      <c r="S17" s="220">
        <f>IF($B$81=0,0,(SUMIF($N$6:$N$28,$U17,L$6:L$28)+SUMIF($N$91:$N$118,$U17,L$91:L$118))*$I$83*Poor!$B$81/$B$81)</f>
        <v>59188.800000000003</v>
      </c>
      <c r="T17" s="220">
        <f>IF($B$81=0,0,(SUMIF($N$6:$N$28,$U17,M$6:M$28)+SUMIF($N$91:$N$118,$U17,M$91:M$118))*$I$83*Poor!$B$81/$B$81)</f>
        <v>59188.800000000003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11390.554336891068</v>
      </c>
      <c r="S20" s="220">
        <f>IF($B$81=0,0,(SUMIF($N$6:$N$28,$U20,L$6:L$28)+SUMIF($N$91:$N$118,$U20,L$91:L$118))*$I$83*Poor!$B$81/$B$81)</f>
        <v>8991.6</v>
      </c>
      <c r="T20" s="220">
        <f>IF($B$81=0,0,(SUMIF($N$6:$N$28,$U20,M$6:M$28)+SUMIF($N$91:$N$118,$U20,M$91:M$118))*$I$83*Poor!$B$81/$B$81)</f>
        <v>8991.6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38925.201434730108</v>
      </c>
      <c r="S21" s="220">
        <f>IF($B$81=0,0,(SUMIF($N$6:$N$28,$U21,L$6:L$28)+SUMIF($N$91:$N$118,$U21,L$91:L$118))*$I$83*Poor!$B$81/$B$81)</f>
        <v>27030.000000000004</v>
      </c>
      <c r="T21" s="220">
        <f>IF($B$81=0,0,(SUMIF($N$6:$N$28,$U21,M$6:M$28)+SUMIF($N$91:$N$118,$U21,M$91:M$118))*$I$83*Poor!$B$81/$B$81)</f>
        <v>27030.000000000004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3.1882709132752679E-2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7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29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1745.9206346047977</v>
      </c>
      <c r="S37" s="220">
        <f>IF($B$81=0,0,(SUMIF($N$6:$N$28,$U7,L$6:L$28)+SUMIF($N$91:$N$118,$U7,L$91:L$118))*$I$83*Poor!$B$81/$B$81)</f>
        <v>691.02760809439474</v>
      </c>
      <c r="T37" s="220">
        <f>IF($B$81=0,0,(SUMIF($N$6:$N$28,$U7,M$6:M$28)+SUMIF($N$91:$N$118,$U7,M$91:M$118))*$I$83*Poor!$B$81/$B$81)</f>
        <v>896.03977909982518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10032</v>
      </c>
      <c r="S38" s="220">
        <f>IF($B$81=0,0,(SUMIF($N$6:$N$28,$U8,L$6:L$28)+SUMIF($N$91:$N$118,$U8,L$91:L$118))*$I$83*Poor!$B$81/$B$81)</f>
        <v>3312.9599999999991</v>
      </c>
      <c r="T38" s="220">
        <f>IF($B$81=0,0,(SUMIF($N$6:$N$28,$U8,M$6:M$28)+SUMIF($N$91:$N$118,$U8,M$91:M$118))*$I$83*Poor!$B$81/$B$81)</f>
        <v>3250.9527515545969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2032.2021217743129</v>
      </c>
      <c r="S39" s="220">
        <f>IF($B$81=0,0,(SUMIF($N$6:$N$28,$U9,L$6:L$28)+SUMIF($N$91:$N$118,$U9,L$91:L$118))*$I$83*Poor!$B$81/$B$81)</f>
        <v>670.6267001855233</v>
      </c>
      <c r="T39" s="220">
        <f>IF($B$81=0,0,(SUMIF($N$6:$N$28,$U9,M$6:M$28)+SUMIF($N$91:$N$118,$U9,M$91:M$118))*$I$83*Poor!$B$81/$B$81)</f>
        <v>670.6267001855233</v>
      </c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IF($B$81=0,0,(SUMIF($N$6:$N$28,$U10,L$6:L$28)+SUMIF($N$91:$N$118,$U10,L$91:L$118))*$I$83*Poor!$B$81/$B$81)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32750</v>
      </c>
      <c r="S41" s="220">
        <f>IF($B$81=0,0,(SUMIF($N$6:$N$28,$U11,L$6:L$28)+SUMIF($N$91:$N$118,$U11,L$91:L$118))*$I$83*Poor!$B$81/$B$81)</f>
        <v>19322.499999999996</v>
      </c>
      <c r="T41" s="220">
        <f>IF($B$81=0,0,(SUMIF($N$6:$N$28,$U11,M$6:M$28)+SUMIF($N$91:$N$118,$U11,M$91:M$118))*$I$83*Poor!$B$81/$B$81)</f>
        <v>19378.509143798357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27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IF($B$81=0,0,(SUMIF($N$6:$N$28,$U12,L$6:L$28)+SUMIF($N$91:$N$118,$U12,L$91:L$118))*$I$83*Poor!$B$81/$B$81)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27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0</v>
      </c>
      <c r="S43" s="220">
        <f>IF($B$81=0,0,(SUMIF($N$6:$N$28,$U13,L$6:L$28)+SUMIF($N$91:$N$118,$U13,L$91:L$118))*$I$83*Poor!$B$81/$B$81)</f>
        <v>0</v>
      </c>
      <c r="T43" s="220">
        <f>IF($B$81=0,0,(SUMIF($N$6:$N$28,$U13,M$6:M$28)+SUMIF($N$91:$N$118,$U13,M$91:M$118))*$I$83*Poor!$B$81/$B$81)</f>
        <v>0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75600</v>
      </c>
      <c r="S44" s="220">
        <f>IF($B$81=0,0,(SUMIF($N$6:$N$28,$U14,L$6:L$28)+SUMIF($N$91:$N$118,$U14,L$91:L$118))*$I$83*Poor!$B$81/$B$81)</f>
        <v>35683.199999999997</v>
      </c>
      <c r="T44" s="220">
        <f>IF($B$81=0,0,(SUMIF($N$6:$N$28,$U14,M$6:M$28)+SUMIF($N$91:$N$118,$U14,M$91:M$118))*$I$83*Poor!$B$81/$B$81)</f>
        <v>35683.199999999997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IF($B$81=0,0,(SUMIF($N$6:$N$28,$U15,L$6:L$28)+SUMIF($N$91:$N$118,$U15,L$91:L$118))*$I$83*Poor!$B$81/$B$81)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IF($B$81=0,0,(SUMIF($N$6:$N$28,$U16,L$6:L$28)+SUMIF($N$91:$N$118,$U16,L$91:L$118))*$I$83*Poor!$B$81/$B$81)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62700</v>
      </c>
      <c r="S47" s="220">
        <f>IF($B$81=0,0,(SUMIF($N$6:$N$28,$U17,L$6:L$28)+SUMIF($N$91:$N$118,$U17,L$91:L$118))*$I$83*Poor!$B$81/$B$81)</f>
        <v>59188.800000000003</v>
      </c>
      <c r="T47" s="220">
        <f>IF($B$81=0,0,(SUMIF($N$6:$N$28,$U17,M$6:M$28)+SUMIF($N$91:$N$118,$U17,M$91:M$118))*$I$83*Poor!$B$81/$B$81)</f>
        <v>59188.800000000003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0</v>
      </c>
      <c r="S48" s="220">
        <f>IF($B$81=0,0,(SUMIF($N$6:$N$28,$U18,L$6:L$28)+SUMIF($N$91:$N$118,$U18,L$91:L$118))*$I$83*Poor!$B$81/$B$81)</f>
        <v>0</v>
      </c>
      <c r="T48" s="220">
        <f>IF($B$81=0,0,(SUMIF($N$6:$N$28,$U18,M$6:M$28)+SUMIF($N$91:$N$118,$U18,M$91:M$118))*$I$83*Poor!$B$81/$B$81)</f>
        <v>0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IF($B$81=0,0,(SUMIF($N$6:$N$28,$U19,L$6:L$28)+SUMIF($N$91:$N$118,$U19,L$91:L$118))*$I$83*Poor!$B$81/$B$81)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7620</v>
      </c>
      <c r="S50" s="220">
        <f>IF($B$81=0,0,(SUMIF($N$6:$N$28,$U20,L$6:L$28)+SUMIF($N$91:$N$118,$U20,L$91:L$118))*$I$83*Poor!$B$81/$B$81)</f>
        <v>8991.6</v>
      </c>
      <c r="T50" s="220">
        <f>IF($B$81=0,0,(SUMIF($N$6:$N$28,$U20,M$6:M$28)+SUMIF($N$91:$N$118,$U20,M$91:M$118))*$I$83*Poor!$B$81/$B$81)</f>
        <v>8991.6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26040</v>
      </c>
      <c r="S51" s="220">
        <f>IF($B$81=0,0,(SUMIF($N$6:$N$28,$U21,L$6:L$28)+SUMIF($N$91:$N$118,$U21,L$91:L$118))*$I$83*Poor!$B$81/$B$81)</f>
        <v>27030.000000000004</v>
      </c>
      <c r="T51" s="220">
        <f>IF($B$81=0,0,(SUMIF($N$6:$N$28,$U21,M$6:M$28)+SUMIF($N$91:$N$118,$U21,M$91:M$118))*$I$83*Poor!$B$81/$B$81)</f>
        <v>27030.000000000004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IF($B$81=0,0,(SUMIF($N$6:$N$28,$U22,L$6:L$28)+SUMIF($N$91:$N$118,$U22,L$91:L$118))*$I$83*Poor!$B$81/$B$81)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171" t="s">
        <v>100</v>
      </c>
      <c r="R53" s="179">
        <f>SUM(R37:R52)</f>
        <v>218520.1227563791</v>
      </c>
      <c r="S53" s="179">
        <f>SUM(S37:S52)</f>
        <v>154890.71430827992</v>
      </c>
      <c r="T53" s="179">
        <f>SUM(T37:T52)</f>
        <v>155089.7283746383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24062.646384067208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42445.473050733883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24062.646384067208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5">
        <f t="shared" si="50"/>
        <v>0.67894074622675127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5">
        <f t="shared" ref="M92:M118" si="63">(J92)</f>
        <v>0.24590507049453952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5">
        <f t="shared" si="63"/>
        <v>7.2906388856563892E-2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5">
        <f t="shared" si="6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5">
        <f t="shared" si="63"/>
        <v>7.4893081829441641E-2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5">
        <f t="shared" si="63"/>
        <v>8.6499105423041886E-2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5">
        <f t="shared" si="63"/>
        <v>5.99144654635533E-3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5">
        <f t="shared" si="63"/>
        <v>0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5">
        <f t="shared" si="6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5">
        <f t="shared" si="63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5">
        <f t="shared" si="63"/>
        <v>1.8372409991854102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5">
        <f t="shared" si="63"/>
        <v>3.047487054204371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5">
        <f t="shared" si="63"/>
        <v>0.46295556923918074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5">
        <f t="shared" si="63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5">
        <f t="shared" si="63"/>
        <v>0.87734806929085374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5">
        <f t="shared" si="63"/>
        <v>0.51436075189058861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5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6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6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0" priority="180" operator="equal">
      <formula>16</formula>
    </cfRule>
    <cfRule type="cellIs" dxfId="209" priority="181" operator="equal">
      <formula>15</formula>
    </cfRule>
    <cfRule type="cellIs" dxfId="208" priority="182" operator="equal">
      <formula>14</formula>
    </cfRule>
    <cfRule type="cellIs" dxfId="207" priority="183" operator="equal">
      <formula>13</formula>
    </cfRule>
    <cfRule type="cellIs" dxfId="206" priority="184" operator="equal">
      <formula>12</formula>
    </cfRule>
    <cfRule type="cellIs" dxfId="205" priority="185" operator="equal">
      <formula>11</formula>
    </cfRule>
    <cfRule type="cellIs" dxfId="204" priority="186" operator="equal">
      <formula>10</formula>
    </cfRule>
    <cfRule type="cellIs" dxfId="203" priority="187" operator="equal">
      <formula>9</formula>
    </cfRule>
    <cfRule type="cellIs" dxfId="202" priority="188" operator="equal">
      <formula>8</formula>
    </cfRule>
    <cfRule type="cellIs" dxfId="201" priority="189" operator="equal">
      <formula>7</formula>
    </cfRule>
    <cfRule type="cellIs" dxfId="200" priority="190" operator="equal">
      <formula>6</formula>
    </cfRule>
    <cfRule type="cellIs" dxfId="199" priority="191" operator="equal">
      <formula>5</formula>
    </cfRule>
    <cfRule type="cellIs" dxfId="198" priority="192" operator="equal">
      <formula>4</formula>
    </cfRule>
    <cfRule type="cellIs" dxfId="197" priority="193" operator="equal">
      <formula>3</formula>
    </cfRule>
    <cfRule type="cellIs" dxfId="196" priority="194" operator="equal">
      <formula>2</formula>
    </cfRule>
    <cfRule type="cellIs" dxfId="195" priority="195" operator="equal">
      <formula>1</formula>
    </cfRule>
  </conditionalFormatting>
  <conditionalFormatting sqref="N29">
    <cfRule type="cellIs" dxfId="194" priority="164" operator="equal">
      <formula>16</formula>
    </cfRule>
    <cfRule type="cellIs" dxfId="193" priority="165" operator="equal">
      <formula>15</formula>
    </cfRule>
    <cfRule type="cellIs" dxfId="192" priority="166" operator="equal">
      <formula>14</formula>
    </cfRule>
    <cfRule type="cellIs" dxfId="191" priority="167" operator="equal">
      <formula>13</formula>
    </cfRule>
    <cfRule type="cellIs" dxfId="190" priority="168" operator="equal">
      <formula>12</formula>
    </cfRule>
    <cfRule type="cellIs" dxfId="189" priority="169" operator="equal">
      <formula>11</formula>
    </cfRule>
    <cfRule type="cellIs" dxfId="188" priority="170" operator="equal">
      <formula>10</formula>
    </cfRule>
    <cfRule type="cellIs" dxfId="187" priority="171" operator="equal">
      <formula>9</formula>
    </cfRule>
    <cfRule type="cellIs" dxfId="186" priority="172" operator="equal">
      <formula>8</formula>
    </cfRule>
    <cfRule type="cellIs" dxfId="185" priority="173" operator="equal">
      <formula>7</formula>
    </cfRule>
    <cfRule type="cellIs" dxfId="184" priority="174" operator="equal">
      <formula>6</formula>
    </cfRule>
    <cfRule type="cellIs" dxfId="183" priority="175" operator="equal">
      <formula>5</formula>
    </cfRule>
    <cfRule type="cellIs" dxfId="182" priority="176" operator="equal">
      <formula>4</formula>
    </cfRule>
    <cfRule type="cellIs" dxfId="181" priority="177" operator="equal">
      <formula>3</formula>
    </cfRule>
    <cfRule type="cellIs" dxfId="180" priority="178" operator="equal">
      <formula>2</formula>
    </cfRule>
    <cfRule type="cellIs" dxfId="179" priority="179" operator="equal">
      <formula>1</formula>
    </cfRule>
  </conditionalFormatting>
  <conditionalFormatting sqref="N113:N118">
    <cfRule type="cellIs" dxfId="178" priority="116" operator="equal">
      <formula>16</formula>
    </cfRule>
    <cfRule type="cellIs" dxfId="177" priority="117" operator="equal">
      <formula>15</formula>
    </cfRule>
    <cfRule type="cellIs" dxfId="176" priority="118" operator="equal">
      <formula>14</formula>
    </cfRule>
    <cfRule type="cellIs" dxfId="175" priority="119" operator="equal">
      <formula>13</formula>
    </cfRule>
    <cfRule type="cellIs" dxfId="174" priority="120" operator="equal">
      <formula>12</formula>
    </cfRule>
    <cfRule type="cellIs" dxfId="173" priority="121" operator="equal">
      <formula>11</formula>
    </cfRule>
    <cfRule type="cellIs" dxfId="172" priority="122" operator="equal">
      <formula>10</formula>
    </cfRule>
    <cfRule type="cellIs" dxfId="171" priority="123" operator="equal">
      <formula>9</formula>
    </cfRule>
    <cfRule type="cellIs" dxfId="170" priority="124" operator="equal">
      <formula>8</formula>
    </cfRule>
    <cfRule type="cellIs" dxfId="169" priority="125" operator="equal">
      <formula>7</formula>
    </cfRule>
    <cfRule type="cellIs" dxfId="168" priority="126" operator="equal">
      <formula>6</formula>
    </cfRule>
    <cfRule type="cellIs" dxfId="167" priority="127" operator="equal">
      <formula>5</formula>
    </cfRule>
    <cfRule type="cellIs" dxfId="166" priority="128" operator="equal">
      <formula>4</formula>
    </cfRule>
    <cfRule type="cellIs" dxfId="165" priority="129" operator="equal">
      <formula>3</formula>
    </cfRule>
    <cfRule type="cellIs" dxfId="164" priority="130" operator="equal">
      <formula>2</formula>
    </cfRule>
    <cfRule type="cellIs" dxfId="163" priority="131" operator="equal">
      <formula>1</formula>
    </cfRule>
  </conditionalFormatting>
  <conditionalFormatting sqref="N6:N28">
    <cfRule type="cellIs" dxfId="162" priority="100" operator="equal">
      <formula>16</formula>
    </cfRule>
    <cfRule type="cellIs" dxfId="161" priority="101" operator="equal">
      <formula>15</formula>
    </cfRule>
    <cfRule type="cellIs" dxfId="160" priority="102" operator="equal">
      <formula>14</formula>
    </cfRule>
    <cfRule type="cellIs" dxfId="159" priority="103" operator="equal">
      <formula>13</formula>
    </cfRule>
    <cfRule type="cellIs" dxfId="158" priority="104" operator="equal">
      <formula>12</formula>
    </cfRule>
    <cfRule type="cellIs" dxfId="157" priority="105" operator="equal">
      <formula>11</formula>
    </cfRule>
    <cfRule type="cellIs" dxfId="156" priority="106" operator="equal">
      <formula>10</formula>
    </cfRule>
    <cfRule type="cellIs" dxfId="155" priority="107" operator="equal">
      <formula>9</formula>
    </cfRule>
    <cfRule type="cellIs" dxfId="154" priority="108" operator="equal">
      <formula>8</formula>
    </cfRule>
    <cfRule type="cellIs" dxfId="153" priority="109" operator="equal">
      <formula>7</formula>
    </cfRule>
    <cfRule type="cellIs" dxfId="152" priority="110" operator="equal">
      <formula>6</formula>
    </cfRule>
    <cfRule type="cellIs" dxfId="151" priority="111" operator="equal">
      <formula>5</formula>
    </cfRule>
    <cfRule type="cellIs" dxfId="150" priority="112" operator="equal">
      <formula>4</formula>
    </cfRule>
    <cfRule type="cellIs" dxfId="149" priority="113" operator="equal">
      <formula>3</formula>
    </cfRule>
    <cfRule type="cellIs" dxfId="148" priority="114" operator="equal">
      <formula>2</formula>
    </cfRule>
    <cfRule type="cellIs" dxfId="147" priority="115" operator="equal">
      <formula>1</formula>
    </cfRule>
  </conditionalFormatting>
  <conditionalFormatting sqref="N112">
    <cfRule type="cellIs" dxfId="146" priority="68" operator="equal">
      <formula>16</formula>
    </cfRule>
    <cfRule type="cellIs" dxfId="145" priority="69" operator="equal">
      <formula>15</formula>
    </cfRule>
    <cfRule type="cellIs" dxfId="144" priority="70" operator="equal">
      <formula>14</formula>
    </cfRule>
    <cfRule type="cellIs" dxfId="143" priority="71" operator="equal">
      <formula>13</formula>
    </cfRule>
    <cfRule type="cellIs" dxfId="142" priority="72" operator="equal">
      <formula>12</formula>
    </cfRule>
    <cfRule type="cellIs" dxfId="141" priority="73" operator="equal">
      <formula>11</formula>
    </cfRule>
    <cfRule type="cellIs" dxfId="140" priority="74" operator="equal">
      <formula>10</formula>
    </cfRule>
    <cfRule type="cellIs" dxfId="139" priority="75" operator="equal">
      <formula>9</formula>
    </cfRule>
    <cfRule type="cellIs" dxfId="138" priority="76" operator="equal">
      <formula>8</formula>
    </cfRule>
    <cfRule type="cellIs" dxfId="137" priority="77" operator="equal">
      <formula>7</formula>
    </cfRule>
    <cfRule type="cellIs" dxfId="136" priority="78" operator="equal">
      <formula>6</formula>
    </cfRule>
    <cfRule type="cellIs" dxfId="135" priority="79" operator="equal">
      <formula>5</formula>
    </cfRule>
    <cfRule type="cellIs" dxfId="134" priority="80" operator="equal">
      <formula>4</formula>
    </cfRule>
    <cfRule type="cellIs" dxfId="133" priority="81" operator="equal">
      <formula>3</formula>
    </cfRule>
    <cfRule type="cellIs" dxfId="132" priority="82" operator="equal">
      <formula>2</formula>
    </cfRule>
    <cfRule type="cellIs" dxfId="131" priority="83" operator="equal">
      <formula>1</formula>
    </cfRule>
  </conditionalFormatting>
  <conditionalFormatting sqref="N91:N104">
    <cfRule type="cellIs" dxfId="130" priority="52" operator="equal">
      <formula>16</formula>
    </cfRule>
    <cfRule type="cellIs" dxfId="129" priority="53" operator="equal">
      <formula>15</formula>
    </cfRule>
    <cfRule type="cellIs" dxfId="128" priority="54" operator="equal">
      <formula>14</formula>
    </cfRule>
    <cfRule type="cellIs" dxfId="127" priority="55" operator="equal">
      <formula>13</formula>
    </cfRule>
    <cfRule type="cellIs" dxfId="126" priority="56" operator="equal">
      <formula>12</formula>
    </cfRule>
    <cfRule type="cellIs" dxfId="125" priority="57" operator="equal">
      <formula>11</formula>
    </cfRule>
    <cfRule type="cellIs" dxfId="124" priority="58" operator="equal">
      <formula>10</formula>
    </cfRule>
    <cfRule type="cellIs" dxfId="123" priority="59" operator="equal">
      <formula>9</formula>
    </cfRule>
    <cfRule type="cellIs" dxfId="122" priority="60" operator="equal">
      <formula>8</formula>
    </cfRule>
    <cfRule type="cellIs" dxfId="121" priority="61" operator="equal">
      <formula>7</formula>
    </cfRule>
    <cfRule type="cellIs" dxfId="120" priority="62" operator="equal">
      <formula>6</formula>
    </cfRule>
    <cfRule type="cellIs" dxfId="119" priority="63" operator="equal">
      <formula>5</formula>
    </cfRule>
    <cfRule type="cellIs" dxfId="118" priority="64" operator="equal">
      <formula>4</formula>
    </cfRule>
    <cfRule type="cellIs" dxfId="117" priority="65" operator="equal">
      <formula>3</formula>
    </cfRule>
    <cfRule type="cellIs" dxfId="116" priority="66" operator="equal">
      <formula>2</formula>
    </cfRule>
    <cfRule type="cellIs" dxfId="115" priority="67" operator="equal">
      <formula>1</formula>
    </cfRule>
  </conditionalFormatting>
  <conditionalFormatting sqref="N105:N111">
    <cfRule type="cellIs" dxfId="114" priority="36" operator="equal">
      <formula>16</formula>
    </cfRule>
    <cfRule type="cellIs" dxfId="113" priority="37" operator="equal">
      <formula>15</formula>
    </cfRule>
    <cfRule type="cellIs" dxfId="112" priority="38" operator="equal">
      <formula>14</formula>
    </cfRule>
    <cfRule type="cellIs" dxfId="111" priority="39" operator="equal">
      <formula>13</formula>
    </cfRule>
    <cfRule type="cellIs" dxfId="110" priority="40" operator="equal">
      <formula>12</formula>
    </cfRule>
    <cfRule type="cellIs" dxfId="109" priority="41" operator="equal">
      <formula>11</formula>
    </cfRule>
    <cfRule type="cellIs" dxfId="108" priority="42" operator="equal">
      <formula>10</formula>
    </cfRule>
    <cfRule type="cellIs" dxfId="107" priority="43" operator="equal">
      <formula>9</formula>
    </cfRule>
    <cfRule type="cellIs" dxfId="106" priority="44" operator="equal">
      <formula>8</formula>
    </cfRule>
    <cfRule type="cellIs" dxfId="105" priority="45" operator="equal">
      <formula>7</formula>
    </cfRule>
    <cfRule type="cellIs" dxfId="104" priority="46" operator="equal">
      <formula>6</formula>
    </cfRule>
    <cfRule type="cellIs" dxfId="103" priority="47" operator="equal">
      <formula>5</formula>
    </cfRule>
    <cfRule type="cellIs" dxfId="102" priority="48" operator="equal">
      <formula>4</formula>
    </cfRule>
    <cfRule type="cellIs" dxfId="101" priority="49" operator="equal">
      <formula>3</formula>
    </cfRule>
    <cfRule type="cellIs" dxfId="100" priority="50" operator="equal">
      <formula>2</formula>
    </cfRule>
    <cfRule type="cellIs" dxfId="99" priority="51" operator="equal">
      <formula>1</formula>
    </cfRule>
  </conditionalFormatting>
  <conditionalFormatting sqref="R31:T31">
    <cfRule type="cellIs" dxfId="98" priority="35" operator="greaterThan">
      <formula>0</formula>
    </cfRule>
  </conditionalFormatting>
  <conditionalFormatting sqref="R32:T32">
    <cfRule type="cellIs" dxfId="97" priority="34" operator="greaterThan">
      <formula>0</formula>
    </cfRule>
  </conditionalFormatting>
  <conditionalFormatting sqref="R30:T30">
    <cfRule type="cellIs" dxfId="96" priority="33" operator="greaterThan">
      <formula>0</formula>
    </cfRule>
  </conditionalFormatting>
  <conditionalFormatting sqref="N37:N50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51:N52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5"/>
      <c r="B2" s="245"/>
      <c r="C2" s="245"/>
      <c r="D2" s="245"/>
      <c r="E2" s="245"/>
      <c r="F2" s="246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2"/>
      <c r="G3" s="259" t="str">
        <f>Poor!A3</f>
        <v>Sources of Food : Poor HHs</v>
      </c>
      <c r="H3" s="259"/>
      <c r="I3" s="259"/>
      <c r="J3" s="259"/>
      <c r="K3" s="243"/>
      <c r="L3" s="259" t="str">
        <f>Middle!A3</f>
        <v>Sources of Food : Middle HHs</v>
      </c>
      <c r="M3" s="259"/>
      <c r="N3" s="259"/>
      <c r="O3" s="259"/>
      <c r="P3" s="259"/>
      <c r="Q3" s="244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100" workbookViewId="0">
      <selection activeCell="A102" sqref="A102:I13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ZAKHC: 59208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1054.2930991339817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3038.5228533498084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19437.119765800642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35776.442853349821</v>
      </c>
      <c r="C100" s="237">
        <f t="shared" si="0"/>
        <v>417.28373872459633</v>
      </c>
      <c r="D100" s="237">
        <f t="shared" si="0"/>
        <v>0</v>
      </c>
      <c r="E100" s="237">
        <f t="shared" si="0"/>
        <v>0</v>
      </c>
      <c r="F100" s="237">
        <f t="shared" si="0"/>
        <v>52175.039765800655</v>
      </c>
      <c r="G100" s="237">
        <f t="shared" si="0"/>
        <v>31426.43942539228</v>
      </c>
      <c r="H100" s="237">
        <f t="shared" si="0"/>
        <v>17218.055436503666</v>
      </c>
      <c r="I100" s="237">
        <f t="shared" si="0"/>
        <v>0</v>
      </c>
    </row>
    <row r="101" spans="1:9" ht="16" thickBot="1">
      <c r="A101" s="250" t="s">
        <v>144</v>
      </c>
      <c r="B101" s="251">
        <f>IF(B92&gt;B$88,B92-B$88,0)</f>
        <v>0</v>
      </c>
      <c r="C101" s="251">
        <f t="shared" si="0"/>
        <v>0</v>
      </c>
      <c r="D101" s="251">
        <f t="shared" si="0"/>
        <v>0</v>
      </c>
      <c r="E101" s="251">
        <f t="shared" si="0"/>
        <v>0</v>
      </c>
      <c r="F101" s="251">
        <f t="shared" si="0"/>
        <v>0</v>
      </c>
      <c r="G101" s="251">
        <f t="shared" si="0"/>
        <v>0</v>
      </c>
      <c r="H101" s="251">
        <f t="shared" si="0"/>
        <v>0</v>
      </c>
      <c r="I101" s="251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2492.8571902326798</v>
      </c>
      <c r="E102" s="109">
        <f>Rich!R37</f>
        <v>1745.9206346047977</v>
      </c>
      <c r="F102" s="109">
        <f>V.Poor!T37</f>
        <v>414.0773225620311</v>
      </c>
      <c r="G102" s="109">
        <f>Poor!T37</f>
        <v>1305.9185369471618</v>
      </c>
      <c r="H102" s="109">
        <f>Middle!T37</f>
        <v>5379.2251456426266</v>
      </c>
      <c r="I102" s="109">
        <f>Rich!T37</f>
        <v>896.03977909982518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25314.285714285714</v>
      </c>
      <c r="E103" s="109">
        <f>Rich!R38</f>
        <v>10032</v>
      </c>
      <c r="F103" s="109">
        <f>V.Poor!T38</f>
        <v>0</v>
      </c>
      <c r="G103" s="109">
        <f>Poor!T38</f>
        <v>444.24851808903816</v>
      </c>
      <c r="H103" s="109">
        <f>Middle!T38</f>
        <v>5795.8952412628869</v>
      </c>
      <c r="I103" s="109">
        <f>Rich!T38</f>
        <v>3250.9527515545969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1656.3641471326373</v>
      </c>
      <c r="E104" s="109">
        <f>Rich!R39</f>
        <v>2032.2021217743129</v>
      </c>
      <c r="F104" s="109">
        <f>V.Poor!T39</f>
        <v>39.331052674964965</v>
      </c>
      <c r="G104" s="109">
        <f>Poor!T39</f>
        <v>188.24371013301172</v>
      </c>
      <c r="H104" s="109">
        <f>Middle!T39</f>
        <v>546.60016855377023</v>
      </c>
      <c r="I104" s="109">
        <f>Rich!T39</f>
        <v>670.6267001855233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28457.142857142859</v>
      </c>
      <c r="E106" s="109">
        <f>Rich!R41</f>
        <v>32750</v>
      </c>
      <c r="F106" s="109">
        <f>V.Poor!T41</f>
        <v>758.57142857142856</v>
      </c>
      <c r="G106" s="109">
        <f>Poor!T41</f>
        <v>5075.8608076190048</v>
      </c>
      <c r="H106" s="109">
        <f>Middle!T41</f>
        <v>19982.215006217557</v>
      </c>
      <c r="I106" s="109">
        <f>Rich!T41</f>
        <v>19378.509143798357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21942.857142857141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10357.028571428571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0</v>
      </c>
      <c r="E109" s="109">
        <f>Rich!R44</f>
        <v>75600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35683.199999999997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8708.5714285714294</v>
      </c>
      <c r="E112" s="109">
        <f>Rich!R47</f>
        <v>62700</v>
      </c>
      <c r="F112" s="109">
        <f>V.Poor!T47</f>
        <v>0</v>
      </c>
      <c r="G112" s="109">
        <f>Poor!T47</f>
        <v>0</v>
      </c>
      <c r="H112" s="109">
        <f>Middle!T47</f>
        <v>10276.114285714286</v>
      </c>
      <c r="I112" s="109">
        <f>Rich!T47</f>
        <v>59188.800000000003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1401.3106912413493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2312.1626405482261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0</v>
      </c>
      <c r="E115" s="109">
        <f>Rich!R50</f>
        <v>7620</v>
      </c>
      <c r="F115" s="109">
        <f>V.Poor!T50</f>
        <v>27268.114285714288</v>
      </c>
      <c r="G115" s="109">
        <f>Poor!T50</f>
        <v>25983.599999999999</v>
      </c>
      <c r="H115" s="109">
        <f>Middle!T50</f>
        <v>0</v>
      </c>
      <c r="I115" s="109">
        <f>Rich!T50</f>
        <v>8991.6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13714.285714285714</v>
      </c>
      <c r="E116" s="109">
        <f>Rich!R51</f>
        <v>26040</v>
      </c>
      <c r="F116" s="109">
        <f>V.Poor!T51</f>
        <v>0</v>
      </c>
      <c r="G116" s="109">
        <f>Poor!T51</f>
        <v>0</v>
      </c>
      <c r="H116" s="109">
        <f>Middle!T51</f>
        <v>15222.857142857143</v>
      </c>
      <c r="I116" s="109">
        <f>Rich!T51</f>
        <v>27030.000000000004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103687.67488574953</v>
      </c>
      <c r="E118" s="109">
        <f>Rich!R53</f>
        <v>218520.1227563791</v>
      </c>
      <c r="F118" s="109">
        <f>V.Poor!T53</f>
        <v>34915.113872928079</v>
      </c>
      <c r="G118" s="109">
        <f>Poor!T53</f>
        <v>55663.71421333644</v>
      </c>
      <c r="H118" s="109">
        <f>Middle!T53</f>
        <v>69872.098202225068</v>
      </c>
      <c r="I118" s="109">
        <f>Rich!T53</f>
        <v>155089.7283746383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24062.6463840672</v>
      </c>
      <c r="E119" s="109">
        <f>Rich!R54</f>
        <v>24062.646384067208</v>
      </c>
      <c r="F119" s="109">
        <f>V.Poor!T54</f>
        <v>35969.406972062061</v>
      </c>
      <c r="G119" s="109">
        <f>Poor!T54</f>
        <v>35969.406972062054</v>
      </c>
      <c r="H119" s="109">
        <f>Middle!T54</f>
        <v>35969.406972062054</v>
      </c>
      <c r="I119" s="109">
        <f>Rich!T54</f>
        <v>35969.406972062061</v>
      </c>
    </row>
    <row r="120" spans="1:9">
      <c r="A120" s="108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42445.473050733868</v>
      </c>
      <c r="E120" s="109">
        <f>Rich!R55</f>
        <v>42445.473050733883</v>
      </c>
      <c r="F120" s="109">
        <f>V.Poor!T55</f>
        <v>54352.233638728721</v>
      </c>
      <c r="G120" s="109">
        <f>Poor!T55</f>
        <v>54352.233638728729</v>
      </c>
      <c r="H120" s="109">
        <f>Middle!T55</f>
        <v>54352.233638728721</v>
      </c>
      <c r="I120" s="109">
        <f>Rich!T55</f>
        <v>54352.233638728729</v>
      </c>
    </row>
    <row r="121" spans="1:9">
      <c r="A121" s="108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75183.393050733866</v>
      </c>
      <c r="E121" s="109">
        <f>Rich!R56</f>
        <v>75183.393050733881</v>
      </c>
      <c r="F121" s="109">
        <f>V.Poor!T56</f>
        <v>87090.153638728734</v>
      </c>
      <c r="G121" s="109">
        <f>Poor!T56</f>
        <v>87090.15363872872</v>
      </c>
      <c r="H121" s="109">
        <f>Middle!T56</f>
        <v>87090.153638728734</v>
      </c>
      <c r="I121" s="109">
        <f>Rich!T56</f>
        <v>87090.15363872872</v>
      </c>
    </row>
    <row r="122" spans="1:9">
      <c r="A122" s="108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35969.406972062054</v>
      </c>
      <c r="I123" s="109">
        <f>Rich!T54</f>
        <v>35969.406972062061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54352.233638728721</v>
      </c>
      <c r="I124" s="109">
        <f>Rich!T55</f>
        <v>54352.233638728729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87090.153638728734</v>
      </c>
      <c r="I125" s="109">
        <f>Rich!T56</f>
        <v>87090.15363872872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7">
        <f>IF(B119&gt;B$88,B119-B$88,0)</f>
        <v>0</v>
      </c>
      <c r="C128" s="237">
        <f t="shared" ref="C128:I128" si="1">IF(C119&gt;C$88,C119-C$88,0)</f>
        <v>0</v>
      </c>
      <c r="D128" s="237">
        <f t="shared" si="1"/>
        <v>0</v>
      </c>
      <c r="E128" s="237">
        <f t="shared" si="1"/>
        <v>0</v>
      </c>
      <c r="F128" s="237">
        <f t="shared" si="1"/>
        <v>1054.2930991339817</v>
      </c>
      <c r="G128" s="237">
        <f t="shared" si="1"/>
        <v>0</v>
      </c>
      <c r="H128" s="237">
        <f t="shared" si="1"/>
        <v>0</v>
      </c>
      <c r="I128" s="237">
        <f t="shared" si="1"/>
        <v>0</v>
      </c>
    </row>
    <row r="129" spans="1:9">
      <c r="A129" t="s">
        <v>142</v>
      </c>
      <c r="B129" s="237">
        <f>IF(B120&gt;B$88,B120-B$88,0)</f>
        <v>0</v>
      </c>
      <c r="C129" s="237">
        <f t="shared" ref="C129:I129" si="2">IF(C120&gt;C$88,C120-C$88,0)</f>
        <v>0</v>
      </c>
      <c r="D129" s="237">
        <f t="shared" si="2"/>
        <v>0</v>
      </c>
      <c r="E129" s="237">
        <f t="shared" si="2"/>
        <v>0</v>
      </c>
      <c r="F129" s="237">
        <f t="shared" si="2"/>
        <v>19437.119765800642</v>
      </c>
      <c r="G129" s="237">
        <f t="shared" si="2"/>
        <v>0</v>
      </c>
      <c r="H129" s="237">
        <f t="shared" si="2"/>
        <v>0</v>
      </c>
      <c r="I129" s="237">
        <f t="shared" si="2"/>
        <v>0</v>
      </c>
    </row>
    <row r="130" spans="1:9">
      <c r="A130" t="s">
        <v>143</v>
      </c>
      <c r="B130" s="237">
        <f>IF(B121&gt;B$88,B121-B$88,0)</f>
        <v>23869.682265354953</v>
      </c>
      <c r="C130" s="237">
        <f t="shared" ref="C130:I130" si="3">IF(C121&gt;C$88,C121-C$88,0)</f>
        <v>0</v>
      </c>
      <c r="D130" s="237">
        <f t="shared" si="3"/>
        <v>0</v>
      </c>
      <c r="E130" s="237">
        <f t="shared" si="3"/>
        <v>0</v>
      </c>
      <c r="F130" s="237">
        <f t="shared" si="3"/>
        <v>52175.039765800655</v>
      </c>
      <c r="G130" s="237">
        <f t="shared" si="3"/>
        <v>31426.43942539228</v>
      </c>
      <c r="H130" s="237">
        <f t="shared" si="3"/>
        <v>17218.055436503666</v>
      </c>
      <c r="I130" s="237">
        <f t="shared" si="3"/>
        <v>0</v>
      </c>
    </row>
    <row r="131" spans="1:9">
      <c r="A131" t="s">
        <v>144</v>
      </c>
      <c r="B131" s="237">
        <f>IF(B122&gt;B$88,B122-B$88,0)</f>
        <v>0</v>
      </c>
      <c r="C131" s="237">
        <f t="shared" ref="C131:I131" si="4">IF(C122&gt;C$88,C122-C$88,0)</f>
        <v>0</v>
      </c>
      <c r="D131" s="237">
        <f t="shared" si="4"/>
        <v>0</v>
      </c>
      <c r="E131" s="237">
        <f t="shared" si="4"/>
        <v>0</v>
      </c>
      <c r="F131" s="237">
        <f t="shared" si="4"/>
        <v>0</v>
      </c>
      <c r="G131" s="237">
        <f t="shared" si="4"/>
        <v>0</v>
      </c>
      <c r="H131" s="237">
        <f t="shared" si="4"/>
        <v>0</v>
      </c>
      <c r="I131" s="237">
        <f t="shared" si="4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8" customFormat="1" ht="19">
      <c r="A2" s="245"/>
      <c r="B2" s="245"/>
      <c r="C2" s="245"/>
      <c r="D2" s="245"/>
      <c r="E2" s="245"/>
      <c r="F2" s="245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47"/>
      <c r="G3" s="259" t="str">
        <f>Poor!A67</f>
        <v>Expenditure : Poor HHs</v>
      </c>
      <c r="H3" s="259"/>
      <c r="I3" s="259"/>
      <c r="J3" s="259"/>
      <c r="K3" s="243"/>
      <c r="L3" s="259" t="str">
        <f>Middle!A67</f>
        <v>Expenditure : Middle HHs</v>
      </c>
      <c r="M3" s="259"/>
      <c r="N3" s="259"/>
      <c r="O3" s="259"/>
      <c r="P3" s="259"/>
      <c r="Q3" s="244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2016-10-18T14:26:20Z</dcterms:modified>
  <cp:category/>
</cp:coreProperties>
</file>