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840" yWindow="120" windowWidth="24460" windowHeight="15560" activeTab="5"/>
  </bookViews>
  <sheets>
    <sheet name="casual" sheetId="12" r:id="rId1"/>
    <sheet name="seasonal" sheetId="1" r:id="rId2"/>
    <sheet name="permanent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  <externalReference r:id="rId10"/>
  </externalReferences>
  <definedNames>
    <definedName name="_xlnm.Print_Area" localSheetId="0">casual!$A$1:$M$132</definedName>
    <definedName name="_xlnm.Print_Area" localSheetId="2">permanent!$A$1:$M$132</definedName>
    <definedName name="_xlnm.Print_Area" localSheetId="3">Rich!$A$1:$M$132</definedName>
    <definedName name="_xlnm.Print_Area" localSheetId="1">seasonal!$A$1:$AK$86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12" l="1"/>
  <c r="A124" i="9"/>
  <c r="F124" i="9"/>
  <c r="G124" i="9"/>
  <c r="H124" i="9"/>
  <c r="I124" i="9"/>
  <c r="A125" i="9"/>
  <c r="F125" i="9"/>
  <c r="G125" i="9"/>
  <c r="H125" i="9"/>
  <c r="I125" i="9"/>
  <c r="A126" i="9"/>
  <c r="F126" i="9"/>
  <c r="G126" i="9"/>
  <c r="H126" i="9"/>
  <c r="I126" i="9"/>
  <c r="I123" i="9"/>
  <c r="H123" i="9"/>
  <c r="G123" i="9"/>
  <c r="F123" i="9"/>
  <c r="A123" i="9"/>
  <c r="A120" i="9"/>
  <c r="B120" i="9"/>
  <c r="C120" i="9"/>
  <c r="D120" i="9"/>
  <c r="E120" i="9"/>
  <c r="A121" i="9"/>
  <c r="B121" i="9"/>
  <c r="C121" i="9"/>
  <c r="D121" i="9"/>
  <c r="E121" i="9"/>
  <c r="A122" i="9"/>
  <c r="B122" i="9"/>
  <c r="C122" i="9"/>
  <c r="D122" i="9"/>
  <c r="E122" i="9"/>
  <c r="E119" i="9"/>
  <c r="D119" i="9"/>
  <c r="C119" i="9"/>
  <c r="B119" i="9"/>
  <c r="A119" i="9"/>
  <c r="A118" i="9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B118" i="9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C118" i="9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D118" i="9"/>
  <c r="E118" i="9"/>
  <c r="F118" i="9"/>
  <c r="G118" i="9"/>
  <c r="H118" i="9"/>
  <c r="I118" i="9"/>
  <c r="A103" i="9"/>
  <c r="B103" i="9"/>
  <c r="C103" i="9"/>
  <c r="D103" i="9"/>
  <c r="E103" i="9"/>
  <c r="F103" i="9"/>
  <c r="G103" i="9"/>
  <c r="H103" i="9"/>
  <c r="I103" i="9"/>
  <c r="A104" i="9"/>
  <c r="B104" i="9"/>
  <c r="C104" i="9"/>
  <c r="D104" i="9"/>
  <c r="E104" i="9"/>
  <c r="F104" i="9"/>
  <c r="G104" i="9"/>
  <c r="H104" i="9"/>
  <c r="I104" i="9"/>
  <c r="A105" i="9"/>
  <c r="B105" i="9"/>
  <c r="C105" i="9"/>
  <c r="D105" i="9"/>
  <c r="E105" i="9"/>
  <c r="F105" i="9"/>
  <c r="G105" i="9"/>
  <c r="H105" i="9"/>
  <c r="I105" i="9"/>
  <c r="A106" i="9"/>
  <c r="B106" i="9"/>
  <c r="C106" i="9"/>
  <c r="D106" i="9"/>
  <c r="E106" i="9"/>
  <c r="F106" i="9"/>
  <c r="G106" i="9"/>
  <c r="H106" i="9"/>
  <c r="I106" i="9"/>
  <c r="A107" i="9"/>
  <c r="B107" i="9"/>
  <c r="C107" i="9"/>
  <c r="D107" i="9"/>
  <c r="E107" i="9"/>
  <c r="F107" i="9"/>
  <c r="G107" i="9"/>
  <c r="H107" i="9"/>
  <c r="I107" i="9"/>
  <c r="A108" i="9"/>
  <c r="B108" i="9"/>
  <c r="C108" i="9"/>
  <c r="D108" i="9"/>
  <c r="E108" i="9"/>
  <c r="F108" i="9"/>
  <c r="G108" i="9"/>
  <c r="H108" i="9"/>
  <c r="I108" i="9"/>
  <c r="A109" i="9"/>
  <c r="B109" i="9"/>
  <c r="C109" i="9"/>
  <c r="D109" i="9"/>
  <c r="E109" i="9"/>
  <c r="F109" i="9"/>
  <c r="G109" i="9"/>
  <c r="H109" i="9"/>
  <c r="I109" i="9"/>
  <c r="A110" i="9"/>
  <c r="B110" i="9"/>
  <c r="C110" i="9"/>
  <c r="D110" i="9"/>
  <c r="E110" i="9"/>
  <c r="F110" i="9"/>
  <c r="G110" i="9"/>
  <c r="H110" i="9"/>
  <c r="I110" i="9"/>
  <c r="A111" i="9"/>
  <c r="B111" i="9"/>
  <c r="C111" i="9"/>
  <c r="D111" i="9"/>
  <c r="E111" i="9"/>
  <c r="F111" i="9"/>
  <c r="G111" i="9"/>
  <c r="H111" i="9"/>
  <c r="I111" i="9"/>
  <c r="A112" i="9"/>
  <c r="B112" i="9"/>
  <c r="C112" i="9"/>
  <c r="D112" i="9"/>
  <c r="E112" i="9"/>
  <c r="F112" i="9"/>
  <c r="G112" i="9"/>
  <c r="H112" i="9"/>
  <c r="I112" i="9"/>
  <c r="A113" i="9"/>
  <c r="B113" i="9"/>
  <c r="C113" i="9"/>
  <c r="D113" i="9"/>
  <c r="E113" i="9"/>
  <c r="F113" i="9"/>
  <c r="G113" i="9"/>
  <c r="H113" i="9"/>
  <c r="I113" i="9"/>
  <c r="A114" i="9"/>
  <c r="B114" i="9"/>
  <c r="C114" i="9"/>
  <c r="D114" i="9"/>
  <c r="E114" i="9"/>
  <c r="F114" i="9"/>
  <c r="G114" i="9"/>
  <c r="H114" i="9"/>
  <c r="I114" i="9"/>
  <c r="A115" i="9"/>
  <c r="B115" i="9"/>
  <c r="C115" i="9"/>
  <c r="D115" i="9"/>
  <c r="E115" i="9"/>
  <c r="F115" i="9"/>
  <c r="G115" i="9"/>
  <c r="H115" i="9"/>
  <c r="I115" i="9"/>
  <c r="A116" i="9"/>
  <c r="B116" i="9"/>
  <c r="C116" i="9"/>
  <c r="D116" i="9"/>
  <c r="E116" i="9"/>
  <c r="F116" i="9"/>
  <c r="G116" i="9"/>
  <c r="H116" i="9"/>
  <c r="I116" i="9"/>
  <c r="A117" i="9"/>
  <c r="B117" i="9"/>
  <c r="C117" i="9"/>
  <c r="D117" i="9"/>
  <c r="E117" i="9"/>
  <c r="F117" i="9"/>
  <c r="G117" i="9"/>
  <c r="H117" i="9"/>
  <c r="I117" i="9"/>
  <c r="I102" i="9"/>
  <c r="H102" i="9"/>
  <c r="G102" i="9"/>
  <c r="F102" i="9"/>
  <c r="E102" i="9"/>
  <c r="D102" i="9"/>
  <c r="C102" i="9"/>
  <c r="B102" i="9"/>
  <c r="A102" i="9"/>
  <c r="I131" i="9"/>
  <c r="H131" i="9"/>
  <c r="G131" i="9"/>
  <c r="F131" i="9"/>
  <c r="E131" i="9"/>
  <c r="D131" i="9"/>
  <c r="C131" i="9"/>
  <c r="B131" i="9"/>
  <c r="I130" i="9"/>
  <c r="H130" i="9"/>
  <c r="G130" i="9"/>
  <c r="F130" i="9"/>
  <c r="E130" i="9"/>
  <c r="D130" i="9"/>
  <c r="C130" i="9"/>
  <c r="B130" i="9"/>
  <c r="I129" i="9"/>
  <c r="H129" i="9"/>
  <c r="G129" i="9"/>
  <c r="F129" i="9"/>
  <c r="E129" i="9"/>
  <c r="D129" i="9"/>
  <c r="C129" i="9"/>
  <c r="B129" i="9"/>
  <c r="I128" i="9"/>
  <c r="H128" i="9"/>
  <c r="G128" i="9"/>
  <c r="F128" i="9"/>
  <c r="E128" i="9"/>
  <c r="D128" i="9"/>
  <c r="C128" i="9"/>
  <c r="B128" i="9"/>
  <c r="T56" i="7"/>
  <c r="S56" i="7"/>
  <c r="R56" i="7"/>
  <c r="T55" i="7"/>
  <c r="S55" i="7"/>
  <c r="R55" i="7"/>
  <c r="T54" i="7"/>
  <c r="S54" i="7"/>
  <c r="R54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T56" i="12"/>
  <c r="S56" i="12"/>
  <c r="R56" i="12"/>
  <c r="T55" i="12"/>
  <c r="S55" i="12"/>
  <c r="R55" i="12"/>
  <c r="T54" i="12"/>
  <c r="S54" i="12"/>
  <c r="R54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T56" i="1"/>
  <c r="S56" i="1"/>
  <c r="R56" i="1"/>
  <c r="T55" i="1"/>
  <c r="S55" i="1"/>
  <c r="R55" i="1"/>
  <c r="T54" i="1"/>
  <c r="S54" i="1"/>
  <c r="R54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37" i="1"/>
  <c r="T37" i="1"/>
  <c r="T53" i="1"/>
  <c r="S53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<sst xmlns="http://schemas.openxmlformats.org/spreadsheetml/2006/main" count="852" uniqueCount="143">
  <si>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</si>
  <si>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</si>
  <si>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</si>
  <si>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</si>
  <si>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</si>
  <si>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</si>
  <si>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</si>
  <si>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</si>
  <si>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</si>
  <si>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</si>
  <si>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</si>
  <si>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</si>
  <si>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</si>
  <si>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</si>
  <si>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</si>
  <si>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</si>
  <si>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</si>
  <si>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</si>
  <si>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</si>
  <si>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</si>
  <si>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</si>
  <si>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</si>
  <si>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</si>
  <si>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</si>
  <si>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</si>
  <si>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</si>
  <si>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</si>
  <si>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</si>
  <si>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</si>
  <si>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</si>
  <si>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</si>
  <si>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</si>
  <si>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</si>
  <si>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</si>
  <si>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</si>
  <si>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</si>
  <si>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</si>
  <si>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</si>
  <si>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</si>
  <si>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</si>
  <si>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</si>
  <si>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</si>
  <si>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</si>
  <si>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</si>
  <si>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</si>
  <si>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</si>
  <si>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</si>
  <si>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</si>
  <si>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</si>
  <si>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</si>
  <si>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</si>
  <si>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</si>
  <si>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</si>
  <si>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</si>
  <si>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</si>
  <si>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</si>
  <si>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</si>
  <si>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</si>
  <si>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</si>
  <si>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</si>
  <si>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</si>
  <si>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</si>
  <si>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</si>
  <si>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</si>
  <si>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</si>
  <si>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</si>
  <si>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</si>
  <si>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</si>
  <si>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</si>
  <si>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</si>
  <si>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</si>
  <si>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</si>
  <si>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</si>
  <si>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</si>
  <si>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</si>
  <si>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</si>
  <si>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</si>
  <si>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</si>
  <si>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</si>
  <si>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</si>
  <si>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</si>
  <si>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</si>
  <si>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</si>
  <si>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</si>
  <si>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</si>
  <si>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</si>
  <si>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</si>
  <si>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</si>
  <si>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</si>
  <si>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</si>
  <si>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</si>
  <si>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</si>
  <si>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</si>
  <si>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</si>
  <si>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</si>
  <si>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</si>
  <si>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</si>
  <si>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</si>
  <si>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</si>
  <si>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</si>
  <si>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</si>
  <si>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</si>
  <si>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</si>
  <si>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</si>
  <si>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</si>
  <si>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</si>
  <si>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</si>
  <si>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</si>
  <si>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</si>
  <si>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</si>
  <si>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</si>
  <si>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</si>
  <si>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</si>
  <si>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</si>
  <si>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</si>
  <si>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</si>
  <si>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</si>
  <si>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</si>
  <si>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</si>
  <si>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</si>
  <si>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</si>
  <si>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</si>
  <si>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</si>
  <si>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</si>
  <si>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</si>
  <si>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</si>
  <si>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</si>
  <si>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</si>
  <si>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</si>
  <si>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</si>
  <si>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</si>
  <si>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</si>
  <si>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</si>
  <si>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</si>
  <si>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</si>
  <si>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</si>
  <si>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</si>
  <si>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</t>
    </r>
  </si>
  <si>
    <t>Baseline: seasonal</t>
  </si>
  <si>
    <t>Baseline: permanent</t>
  </si>
  <si>
    <r>
      <t xml:space="preserve">Current: </t>
    </r>
    <r>
      <rPr>
        <sz val="12"/>
        <rFont val="Arial"/>
        <family val="2"/>
      </rPr>
      <t>casual</t>
    </r>
  </si>
  <si>
    <t>Current: seasonal</t>
  </si>
  <si>
    <t>Current: 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</si>
</sst>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2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16365C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2"/>
        <bgColor rgb="FF000000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" fontId="7" fillId="0" borderId="0" xfId="0" applyNumberFormat="1" applyFont="1" applyAlignment="1" applyProtection="1">
      <alignment horizontal="lef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34" xfId="0" applyBorder="1" applyAlignment="1"/>
    <xf numFmtId="3" fontId="0" fillId="0" borderId="34" xfId="1" applyNumberFormat="1" applyFont="1" applyBorder="1" applyAlignment="1"/>
    <xf numFmtId="1" fontId="7" fillId="0" borderId="0" xfId="0" applyNumberFormat="1" applyFont="1" applyBorder="1" applyAlignment="1" applyProtection="1">
      <alignment horizontal="right"/>
      <protection locked="0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364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seasonal!$A$18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seasonal!$A$19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seasonal!$A$20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seasonal!$A$21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seasonal!$A$22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seasonal!$A$27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0.10671019944782</c:v>
                </c:pt>
                <c:pt idx="2" formatCode="0.0%">
                  <c:v>0.342030439517416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444264"/>
        <c:axId val="-2038476440"/>
      </c:barChart>
      <c:catAx>
        <c:axId val="-202944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47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47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44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permanent!$A$41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permanent!$A$43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permanent!$A$45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permanent!$A$46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permanent!$A$47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permanent!$A$48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permanent!$A$49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permanent!$A$50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permanent!$A$51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permanent!$A$52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permanent!$A$53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permanent!$A$60</c:f>
              <c:strCache>
                <c:ptCount val="1"/>
              </c:strCache>
            </c:strRef>
          </c:tx>
          <c:invertIfNegative val="0"/>
          <c:val>
            <c:numRef>
              <c:f>permanent!$K$60:$M$60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permanent!$A$61</c:f>
              <c:strCache>
                <c:ptCount val="1"/>
              </c:strCache>
            </c:strRef>
          </c:tx>
          <c:invertIfNegative val="0"/>
          <c:val>
            <c:numRef>
              <c:f>permanent!$K$61:$M$61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permanent!$A$62</c:f>
              <c:strCache>
                <c:ptCount val="1"/>
              </c:strCache>
            </c:strRef>
          </c:tx>
          <c:invertIfNegative val="0"/>
          <c:val>
            <c:numRef>
              <c:f>permanent!$K$62:$M$62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permanent!$A$63</c:f>
              <c:strCache>
                <c:ptCount val="1"/>
              </c:strCache>
            </c:strRef>
          </c:tx>
          <c:invertIfNegative val="0"/>
          <c:val>
            <c:numRef>
              <c:f>permanent!$K$63:$M$63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permanent!$A$64</c:f>
              <c:strCache>
                <c:ptCount val="1"/>
              </c:strCache>
            </c:strRef>
          </c:tx>
          <c:invertIfNegative val="0"/>
          <c:val>
            <c:numRef>
              <c:f>permanent!$K$64:$M$64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420104"/>
        <c:axId val="-2026417080"/>
      </c:barChart>
      <c:catAx>
        <c:axId val="-202642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4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4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42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277640"/>
        <c:axId val="-2026274648"/>
      </c:barChart>
      <c:catAx>
        <c:axId val="-202627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27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27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27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casual!$A$60</c:f>
              <c:strCache>
                <c:ptCount val="1"/>
              </c:strCache>
            </c:strRef>
          </c:tx>
          <c:invertIfNegative val="0"/>
          <c:val>
            <c:numRef>
              <c:f>casual!$K$60:$M$60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casual!$A$61</c:f>
              <c:strCache>
                <c:ptCount val="1"/>
              </c:strCache>
            </c:strRef>
          </c:tx>
          <c:invertIfNegative val="0"/>
          <c:val>
            <c:numRef>
              <c:f>casual!$K$61:$M$61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casual!$A$62</c:f>
              <c:strCache>
                <c:ptCount val="1"/>
              </c:strCache>
            </c:strRef>
          </c:tx>
          <c:invertIfNegative val="0"/>
          <c:val>
            <c:numRef>
              <c:f>casual!$K$62:$M$62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casual!$A$63</c:f>
              <c:strCache>
                <c:ptCount val="1"/>
              </c:strCache>
            </c:strRef>
          </c:tx>
          <c:invertIfNegative val="0"/>
          <c:val>
            <c:numRef>
              <c:f>casual!$K$63:$M$63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casual!$A$64</c:f>
              <c:strCache>
                <c:ptCount val="1"/>
              </c:strCache>
            </c:strRef>
          </c:tx>
          <c:invertIfNegative val="0"/>
          <c:val>
            <c:numRef>
              <c:f>casual!$K$64:$M$64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133544"/>
        <c:axId val="-2026130520"/>
      </c:barChart>
      <c:catAx>
        <c:axId val="-202613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13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13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13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Affected Area without Grants</a:t>
            </a:r>
          </a:p>
        </c:rich>
      </c:tx>
      <c:layout>
        <c:manualLayout>
          <c:xMode val="edge"/>
          <c:yMode val="edge"/>
          <c:x val="0.31153645302109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7355704"/>
        <c:axId val="-20286068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55704"/>
        <c:axId val="-2028606872"/>
      </c:lineChart>
      <c:catAx>
        <c:axId val="-202735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60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60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35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961560"/>
        <c:axId val="-20259583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61560"/>
        <c:axId val="-2025958328"/>
      </c:lineChart>
      <c:catAx>
        <c:axId val="-202596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5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95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6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868552"/>
        <c:axId val="-20268326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4">
                  <c:v>Current: casual</c:v>
                </c:pt>
                <c:pt idx="5">
                  <c:v>Current: seasonal</c:v>
                </c:pt>
                <c:pt idx="6">
                  <c:v>Current: permanent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68552"/>
        <c:axId val="-2026832600"/>
      </c:lineChart>
      <c:catAx>
        <c:axId val="-2025868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3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83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86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 without Grants</a:t>
            </a:r>
          </a:p>
        </c:rich>
      </c:tx>
      <c:layout>
        <c:manualLayout>
          <c:xMode val="edge"/>
          <c:yMode val="edge"/>
          <c:x val="0.33917030448914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(Income!$B$108:$D$108,Income!$F$108:$H$108)</c:f>
              <c:numCache>
                <c:formatCode>#,##0</c:formatCode>
                <c:ptCount val="6"/>
                <c:pt idx="0">
                  <c:v>10630.0</c:v>
                </c:pt>
                <c:pt idx="1">
                  <c:v>14500.0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(Income!$B$109:$D$109,Income!$F$109:$H$109)</c:f>
              <c:numCache>
                <c:formatCode>#,##0</c:formatCode>
                <c:ptCount val="6"/>
                <c:pt idx="0">
                  <c:v>4200.0</c:v>
                </c:pt>
                <c:pt idx="1">
                  <c:v>6000.0</c:v>
                </c:pt>
                <c:pt idx="2">
                  <c:v>30000.0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(Income!$B$110:$D$110,Income!$F$110:$H$110)</c:f>
              <c:numCache>
                <c:formatCode>#,##0</c:formatCode>
                <c:ptCount val="6"/>
                <c:pt idx="0">
                  <c:v>1286.0</c:v>
                </c:pt>
                <c:pt idx="1">
                  <c:v>1286.0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(Income!$B$111:$D$111,Income!$F$111:$H$111)</c:f>
              <c:numCache>
                <c:formatCode>#,##0</c:formatCode>
                <c:ptCount val="6"/>
                <c:pt idx="0">
                  <c:v>4500.0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Income!$A$112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(Income!$B$112:$D$112,Income!$F$112:$H$112)</c:f>
              <c:numCache>
                <c:formatCode>#,##0</c:formatCode>
                <c:ptCount val="6"/>
                <c:pt idx="0">
                  <c:v>0.0</c:v>
                </c:pt>
                <c:pt idx="1">
                  <c:v>4800.0</c:v>
                </c:pt>
                <c:pt idx="2">
                  <c:v>27600.0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(Income!$B$113:$D$113,Income!$F$113:$H$113)</c:f>
              <c:numCache>
                <c:formatCode>#,##0</c:formatCode>
                <c:ptCount val="6"/>
                <c:pt idx="0">
                  <c:v>972.2885562307183</c:v>
                </c:pt>
                <c:pt idx="1">
                  <c:v>972.2885562307183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(Income!$B$115:$D$115,Income!$F$115:$H$115)</c:f>
              <c:numCache>
                <c:formatCode>#,##0</c:formatCode>
                <c:ptCount val="6"/>
                <c:pt idx="0">
                  <c:v>5400.0</c:v>
                </c:pt>
                <c:pt idx="1">
                  <c:v>5400.0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315832"/>
        <c:axId val="-2063258072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(Income!$B$119:$D$119,Income!$F$119:$H$119)</c:f>
              <c:numCache>
                <c:formatCode>#,##0</c:formatCode>
                <c:ptCount val="6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(Income!$B$123:$D$123,Income!$F$123:$H$123)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(Income!$B$120:$D$120,Income!$F$120:$H$120)</c:f>
              <c:numCache>
                <c:formatCode>#,##0</c:formatCode>
                <c:ptCount val="6"/>
                <c:pt idx="0">
                  <c:v>26991.92898836975</c:v>
                </c:pt>
                <c:pt idx="1">
                  <c:v>26991.92898836975</c:v>
                </c:pt>
                <c:pt idx="2">
                  <c:v>26991.92898836975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(Income!$B$124:$D$124,Income!$F$124:$H$124)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Income!$B$121:$D$121</c:f>
              <c:numCache>
                <c:formatCode>#,##0</c:formatCode>
                <c:ptCount val="3"/>
                <c:pt idx="0">
                  <c:v>43360.88898836975</c:v>
                </c:pt>
                <c:pt idx="1">
                  <c:v>43360.88898836975</c:v>
                </c:pt>
                <c:pt idx="2">
                  <c:v>43360.88898836975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</c:v>
                </c:pt>
                <c:pt idx="1">
                  <c:v>Baseline: seasonal</c:v>
                </c:pt>
                <c:pt idx="2">
                  <c:v>Baseline: permanent</c:v>
                </c:pt>
                <c:pt idx="3">
                  <c:v>Current: casual</c:v>
                </c:pt>
                <c:pt idx="4">
                  <c:v>Current: seasonal</c:v>
                </c:pt>
                <c:pt idx="5">
                  <c:v>Current: permanent</c:v>
                </c:pt>
              </c:strCache>
            </c:strRef>
          </c:cat>
          <c:val>
            <c:numRef>
              <c:f>(Income!$B$125:$D$125,Income!$F$125:$H$125)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15832"/>
        <c:axId val="-2063258072"/>
      </c:lineChart>
      <c:catAx>
        <c:axId val="-20163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25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25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31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seasonal!$A$71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0.192133001173151</c:v>
                </c:pt>
                <c:pt idx="2">
                  <c:v>0.192133001173151</c:v>
                </c:pt>
              </c:numCache>
            </c:numRef>
          </c:val>
        </c:ser>
        <c:ser>
          <c:idx val="1"/>
          <c:order val="2"/>
          <c:tx>
            <c:strRef>
              <c:f>seasonal!$A$72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seasonal!$A$75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seasonal!$K$75:$M$75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seasonal!$K$74:$M$74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0.0599436439184275</c:v>
                </c:pt>
                <c:pt idx="2">
                  <c:v>0.192133001173151</c:v>
                </c:pt>
              </c:numCache>
            </c:numRef>
          </c:val>
        </c:ser>
        <c:ser>
          <c:idx val="4"/>
          <c:order val="6"/>
          <c:tx>
            <c:strRef>
              <c:f>seasonal!$A$77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-0.287357385522833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636920"/>
        <c:axId val="-2022633544"/>
      </c:barChart>
      <c:catAx>
        <c:axId val="-20226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63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63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63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permanent!$A$73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permanent!$A$72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permanent!$K$72:$M$72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permanent!$A$75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permanent!$A$77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574520"/>
        <c:axId val="-2022571112"/>
      </c:barChart>
      <c:catAx>
        <c:axId val="-202257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7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57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7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519416"/>
        <c:axId val="-2022515912"/>
      </c:barChart>
      <c:catAx>
        <c:axId val="-202251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1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51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1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permanent!$A$18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permanent!$A$19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permanent!$A$20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permanent!$A$21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permanent!$A$22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670856"/>
        <c:axId val="-2024613816"/>
      </c:barChart>
      <c:catAx>
        <c:axId val="-202467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613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61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67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0.0502504680013989</c:v>
                </c:pt>
                <c:pt idx="2">
                  <c:v>0.0829072945696645</c:v>
                </c:pt>
              </c:numCache>
            </c:numRef>
          </c:val>
        </c:ser>
        <c:ser>
          <c:idx val="5"/>
          <c:order val="2"/>
          <c:tx>
            <c:strRef>
              <c:f>casual!$A$72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0.0203321262069813</c:v>
                </c:pt>
                <c:pt idx="2">
                  <c:v>0.0829072945696645</c:v>
                </c:pt>
              </c:numCache>
            </c:numRef>
          </c:val>
        </c:ser>
        <c:ser>
          <c:idx val="3"/>
          <c:order val="5"/>
          <c:tx>
            <c:strRef>
              <c:f>casual!$A$75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458456"/>
        <c:axId val="-2022455080"/>
      </c:barChart>
      <c:catAx>
        <c:axId val="-202245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45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45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45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2329224"/>
        <c:axId val="-20223258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329224"/>
        <c:axId val="-20223258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329224"/>
        <c:axId val="-2022325800"/>
      </c:scatterChart>
      <c:catAx>
        <c:axId val="-2022329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325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325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329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958632"/>
        <c:axId val="-20254339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958632"/>
        <c:axId val="-2025433960"/>
      </c:lineChart>
      <c:catAx>
        <c:axId val="-2044958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433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5433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958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58136"/>
        <c:axId val="-2059173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62808"/>
        <c:axId val="-2058988296"/>
      </c:scatterChart>
      <c:valAx>
        <c:axId val="-20589581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173224"/>
        <c:crosses val="autoZero"/>
        <c:crossBetween val="midCat"/>
      </c:valAx>
      <c:valAx>
        <c:axId val="-2059173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958136"/>
        <c:crosses val="autoZero"/>
        <c:crossBetween val="midCat"/>
      </c:valAx>
      <c:valAx>
        <c:axId val="-20589628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8988296"/>
        <c:crosses val="autoZero"/>
        <c:crossBetween val="midCat"/>
      </c:valAx>
      <c:valAx>
        <c:axId val="-20589882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9628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81928"/>
        <c:axId val="-20592382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81928"/>
        <c:axId val="-2059238216"/>
      </c:lineChart>
      <c:catAx>
        <c:axId val="-205898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238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238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981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348328"/>
        <c:axId val="-2128841432"/>
      </c:barChart>
      <c:catAx>
        <c:axId val="-202334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884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84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34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0.0294392119074205</c:v>
                </c:pt>
                <c:pt idx="2" formatCode="0.0%">
                  <c:v>0.12004280263956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063064"/>
        <c:axId val="-2042485704"/>
      </c:barChart>
      <c:catAx>
        <c:axId val="-203906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48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48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6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(seasonal!$AA$6,seasonal!$AC$6,seasonal!$AE$6,seasonal!$AG$6)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(seasonal!$AA$7,seasonal!$AC$7,seasonal!$AE$7,seasonal!$AG$7)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(seasonal!$AA$8,seasonal!$AC$8,seasonal!$AE$8,seasonal!$AG$8)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(seasonal!$AA$9,seasonal!$AC$9,seasonal!$AE$9,seasonal!$AG$9)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(seasonal!$AA$10,seasonal!$AC$10,seasonal!$AE$10,seasonal!$AG$10)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(seasonal!$AA$11,seasonal!$AC$11,seasonal!$AE$11,seasonal!$AG$11)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(seasonal!$AA$12,seasonal!$AC$12,seasonal!$AE$12,seasonal!$AG$12)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(seasonal!$AA$13,seasonal!$AC$13,seasonal!$AE$13,seasonal!$AG$13)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(seasonal!$AA$14,seasonal!$AC$14,seasonal!$AE$14,seasonal!$AG$14)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(seasonal!$AA$15,seasonal!$AC$15,seasonal!$AE$15,seasonal!$AG$15)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(seasonal!$AA$16,seasonal!$AC$16,seasonal!$AE$16,seasonal!$AG$16)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(seasonal!$AA$17,seasonal!$AC$17,seasonal!$AE$17,seasonal!$AG$17)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(seasonal!$AA$28,seasonal!$AC$28,seasonal!$AE$28,seasonal!$AG$28)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(seasonal!$AA$29,seasonal!$AC$29,seasonal!$AE$29,seasonal!$AG$29)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(seasonal!$AA$30,seasonal!$AC$30,seasonal!$AE$30,seasonal!$AG$30)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220568"/>
        <c:axId val="-2023139624"/>
      </c:barChart>
      <c:catAx>
        <c:axId val="-20392205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13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313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22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(casual!$AA$6,casual!$AC$6,casual!$AE$6,casual!$AG$6)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(casual!$AA$7,casual!$AC$7,casual!$AE$7,casual!$AG$7)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(casual!$AA$8,casual!$AC$8,casual!$AE$8,casual!$AG$8)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(casual!$AA$9,casual!$AC$9,casual!$AE$9,casual!$AG$9)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(casual!$AA$10,casual!$AC$10,casual!$AE$10,casual!$AG$10)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(casual!$AA$11,casual!$AC$11,casual!$AE$11,casual!$AG$11)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(casual!$AA$12,casual!$AC$12,casual!$AE$12,casual!$AG$12)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(casual!$AA$13,casual!$AC$13,casual!$AE$13,casual!$AG$13)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(casual!$AA$14,casual!$AC$14,casual!$AE$14,casual!$AG$14)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(casual!$AA$15,casual!$AC$15,casual!$AE$15,casual!$AG$15)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(casual!$AA$24,casual!$AC$24,casual!$AE$24,casual!$AG$24)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(casual!$AA$25,casual!$AC$25,casual!$AE$25,casual!$AG$25)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(casual!$AA$28,casual!$AC$28,casual!$AE$28,casual!$AG$28)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(casual!$AA$29,casual!$AC$29,casual!$AE$29,casual!$AG$29)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(casual!$AA$30,casual!$AC$30,casual!$AE$30,casual!$AG$30)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683240"/>
        <c:axId val="-2023679928"/>
      </c:barChart>
      <c:catAx>
        <c:axId val="-2023683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79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367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8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(permanent!$AA$6,permanent!$AC$6,permanent!$AE$6,permanent!$AG$6)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(permanent!$AA$7,permanent!$AC$7,permanent!$AE$7,permanent!$AG$7)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(permanent!$AA$8,permanent!$AC$8,permanent!$AE$8,permanent!$AG$8)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(permanent!$AA$9,permanent!$AC$9,permanent!$AE$9,permanent!$AG$9)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(permanent!$AA$10,permanent!$AC$10,permanent!$AE$10,permanent!$AG$10)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(permanent!$AA$11,permanent!$AC$11,permanent!$AE$11,permanent!$AG$11)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(permanent!$AA$12,permanent!$AC$12,permanent!$AE$12,permanent!$AG$12)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(permanent!$AA$13,permanent!$AC$13,permanent!$AE$13,permanent!$AG$13)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(permanent!$AA$14,permanent!$AC$14,permanent!$AE$14,permanent!$AG$14)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(permanent!$AA$15,permanent!$AC$15,permanent!$AE$15,permanent!$AG$15)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(permanent!$AA$16,permanent!$AC$16,permanent!$AE$16,permanent!$AG$16)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(permanent!$AA$17,permanent!$AC$17,permanent!$AE$17,permanent!$AG$17)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(permanent!$AA$28,permanent!$AC$28,permanent!$AE$28,permanent!$AG$28)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(permanent!$AA$29,permanent!$AC$29,permanent!$AE$29,permanent!$AG$29)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(permanent!$AA$30,permanent!$AC$30,permanent!$AE$30,permanent!$AG$30)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756664"/>
        <c:axId val="-2024753352"/>
      </c:barChart>
      <c:catAx>
        <c:axId val="-2024756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753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475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75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785416"/>
        <c:axId val="-2023782104"/>
      </c:barChart>
      <c:catAx>
        <c:axId val="-2023785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782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378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78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seasonal!$A$38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seasonal!$A$40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seasonal!$A$41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seasonal!$A$43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seasonal!$A$45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seasonal!$A$46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seasonal!$A$47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seasonal!$A$48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seasonal!$A$49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seasonal!$A$50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seasonal!$A$51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seasonal!$A$52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seasonal!$A$53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seasonal!$A$58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seasonal!$A$60</c:f>
              <c:strCache>
                <c:ptCount val="1"/>
              </c:strCache>
            </c:strRef>
          </c:tx>
          <c:invertIfNegative val="0"/>
          <c:val>
            <c:numRef>
              <c:f>seasonal!$K$60:$M$60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seasonal!$A$61</c:f>
              <c:strCache>
                <c:ptCount val="1"/>
              </c:strCache>
            </c:strRef>
          </c:tx>
          <c:invertIfNegative val="0"/>
          <c:val>
            <c:numRef>
              <c:f>seasonal!$K$61:$M$61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seasonal!$A$62</c:f>
              <c:strCache>
                <c:ptCount val="1"/>
              </c:strCache>
            </c:strRef>
          </c:tx>
          <c:invertIfNegative val="0"/>
          <c:val>
            <c:numRef>
              <c:f>seasonal!$K$62:$M$62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seasonal!$A$63</c:f>
              <c:strCache>
                <c:ptCount val="1"/>
              </c:strCache>
            </c:strRef>
          </c:tx>
          <c:invertIfNegative val="0"/>
          <c:val>
            <c:numRef>
              <c:f>seasonal!$K$63:$M$63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seasonal!$A$64</c:f>
              <c:strCache>
                <c:ptCount val="1"/>
              </c:strCache>
            </c:strRef>
          </c:tx>
          <c:invertIfNegative val="0"/>
          <c:val>
            <c:numRef>
              <c:f>seasonal!$K$64:$M$64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144568"/>
        <c:axId val="-2026790296"/>
      </c:barChart>
      <c:catAx>
        <c:axId val="-202814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9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79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14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469900</xdr:colOff>
      <xdr:row>131</xdr:row>
      <xdr:rowOff>88900</xdr:rowOff>
    </xdr:from>
    <xdr:to>
      <xdr:col>17</xdr:col>
      <xdr:colOff>508000</xdr:colOff>
      <xdr:row>151</xdr:row>
      <xdr:rowOff>127000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sual"/>
      <sheetName val="seasonal"/>
      <sheetName val="permanent"/>
      <sheetName val="Rich"/>
      <sheetName val="Food"/>
      <sheetName val="Income"/>
      <sheetName val="Expenditure"/>
      <sheetName val="Percentiles"/>
    </sheetNames>
    <sheetDataSet>
      <sheetData sheetId="0"/>
      <sheetData sheetId="1"/>
      <sheetData sheetId="2"/>
      <sheetData sheetId="3"/>
      <sheetData sheetId="4"/>
      <sheetData sheetId="5">
        <row r="71">
          <cell r="B71" t="str">
            <v>Baseline: casuals</v>
          </cell>
          <cell r="C71" t="str">
            <v>Baseline: temporary</v>
          </cell>
          <cell r="D71" t="str">
            <v>Baseline: full-time</v>
          </cell>
          <cell r="F71" t="str">
            <v>Current: casuals</v>
          </cell>
          <cell r="G71" t="str">
            <v>Current: temporary</v>
          </cell>
          <cell r="H71" t="str">
            <v>Current: full-time</v>
          </cell>
        </row>
        <row r="108">
          <cell r="A108" t="str">
            <v>Labour - casual</v>
          </cell>
          <cell r="B108">
            <v>10630</v>
          </cell>
          <cell r="C108">
            <v>14500</v>
          </cell>
          <cell r="D108">
            <v>0</v>
          </cell>
          <cell r="F108">
            <v>5899.65</v>
          </cell>
          <cell r="G108">
            <v>8047.5</v>
          </cell>
          <cell r="H108">
            <v>0</v>
          </cell>
        </row>
        <row r="109">
          <cell r="A109" t="str">
            <v>Labour - formal emp</v>
          </cell>
          <cell r="B109">
            <v>4200</v>
          </cell>
          <cell r="C109">
            <v>6000</v>
          </cell>
          <cell r="D109">
            <v>30000</v>
          </cell>
          <cell r="F109">
            <v>2973.5999999999995</v>
          </cell>
          <cell r="G109">
            <v>4248</v>
          </cell>
          <cell r="H109">
            <v>21239.999999999996</v>
          </cell>
        </row>
        <row r="110">
          <cell r="A110" t="str">
            <v>Labour - public works</v>
          </cell>
          <cell r="B110">
            <v>1286</v>
          </cell>
          <cell r="C110">
            <v>1286</v>
          </cell>
          <cell r="D110">
            <v>0</v>
          </cell>
          <cell r="F110">
            <v>1286</v>
          </cell>
          <cell r="G110">
            <v>1286</v>
          </cell>
          <cell r="H110">
            <v>0</v>
          </cell>
        </row>
        <row r="111">
          <cell r="A111" t="str">
            <v>Self - employment</v>
          </cell>
          <cell r="B111">
            <v>4500</v>
          </cell>
          <cell r="C111">
            <v>0</v>
          </cell>
          <cell r="D111">
            <v>0</v>
          </cell>
          <cell r="F111">
            <v>5097.6000000000004</v>
          </cell>
          <cell r="G111">
            <v>0</v>
          </cell>
          <cell r="H111">
            <v>0</v>
          </cell>
        </row>
        <row r="112">
          <cell r="A112" t="str">
            <v>Small business/petty trading</v>
          </cell>
          <cell r="B112">
            <v>0</v>
          </cell>
          <cell r="C112">
            <v>4800</v>
          </cell>
          <cell r="D112">
            <v>27600</v>
          </cell>
          <cell r="F112">
            <v>0</v>
          </cell>
          <cell r="G112">
            <v>5664.0000000000009</v>
          </cell>
          <cell r="H112">
            <v>32568</v>
          </cell>
        </row>
        <row r="113">
          <cell r="A113" t="str">
            <v>Food transfer - official</v>
          </cell>
          <cell r="B113">
            <v>972.28855623071831</v>
          </cell>
          <cell r="C113">
            <v>972.28855623071831</v>
          </cell>
          <cell r="D113">
            <v>0</v>
          </cell>
          <cell r="F113">
            <v>1604.2761177806851</v>
          </cell>
          <cell r="G113">
            <v>1604.2761177806851</v>
          </cell>
          <cell r="H113">
            <v>0</v>
          </cell>
        </row>
        <row r="115">
          <cell r="A115" t="str">
            <v>Cash transfer - official</v>
          </cell>
          <cell r="B115">
            <v>5400</v>
          </cell>
          <cell r="C115">
            <v>5400</v>
          </cell>
          <cell r="D115">
            <v>0</v>
          </cell>
          <cell r="F115">
            <v>6372</v>
          </cell>
          <cell r="G115">
            <v>6372</v>
          </cell>
          <cell r="H115">
            <v>0</v>
          </cell>
        </row>
        <row r="119">
          <cell r="A119" t="str">
            <v>Food Poverty line</v>
          </cell>
          <cell r="B119">
            <v>17800.515655036419</v>
          </cell>
          <cell r="C119">
            <v>17800.515655036419</v>
          </cell>
          <cell r="D119">
            <v>17800.515655036419</v>
          </cell>
        </row>
        <row r="120">
          <cell r="A120" t="str">
            <v>Lower Bound Poverty line</v>
          </cell>
          <cell r="B120">
            <v>26991.928988369749</v>
          </cell>
          <cell r="C120">
            <v>26991.928988369749</v>
          </cell>
          <cell r="D120">
            <v>26991.928988369753</v>
          </cell>
        </row>
        <row r="121">
          <cell r="A121" t="str">
            <v>Upper Bound Poverty line</v>
          </cell>
          <cell r="B121">
            <v>43360.888988369748</v>
          </cell>
          <cell r="C121">
            <v>43360.888988369748</v>
          </cell>
          <cell r="D121">
            <v>43360.888988369756</v>
          </cell>
        </row>
        <row r="123">
          <cell r="A123" t="str">
            <v>Food Poverty line</v>
          </cell>
          <cell r="F123">
            <v>27031.576933582299</v>
          </cell>
          <cell r="G123">
            <v>27031.576933582299</v>
          </cell>
          <cell r="H123">
            <v>27031.576933582302</v>
          </cell>
        </row>
        <row r="124">
          <cell r="A124" t="str">
            <v>Lower Bound Poverty line</v>
          </cell>
          <cell r="F124">
            <v>36222.990266915629</v>
          </cell>
          <cell r="G124">
            <v>36222.990266915636</v>
          </cell>
          <cell r="H124">
            <v>36222.990266915636</v>
          </cell>
        </row>
        <row r="125">
          <cell r="A125" t="str">
            <v>Upper Bound Poverty line</v>
          </cell>
          <cell r="F125">
            <v>52591.950266915635</v>
          </cell>
          <cell r="G125">
            <v>52591.950266915635</v>
          </cell>
          <cell r="H125">
            <v>52591.950266915635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E30" activePane="bottomRight" state="frozen"/>
      <selection pane="topRight" activeCell="B1" sqref="B1"/>
      <selection pane="bottomLeft" activeCell="A3" sqref="A3"/>
      <selection pane="bottomRight" activeCell="N37" sqref="N37:N4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seasonal!Z1</f>
        <v>Apr-Jun</v>
      </c>
      <c r="AA1" s="260"/>
      <c r="AB1" s="259" t="str">
        <f>seasonal!AB1</f>
        <v>Jul-Sep</v>
      </c>
      <c r="AC1" s="260"/>
      <c r="AD1" s="259" t="str">
        <f>seasonal!AD1</f>
        <v>Oct-Dec</v>
      </c>
      <c r="AE1" s="260"/>
      <c r="AF1" s="259" t="str">
        <f>seasonal!AF1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seasonal!Z2</f>
        <v>Q1</v>
      </c>
      <c r="AA2" s="262"/>
      <c r="AB2" s="261" t="str">
        <f>seasonal!AB2</f>
        <v>Q2</v>
      </c>
      <c r="AC2" s="262"/>
      <c r="AD2" s="261" t="str">
        <f>seasonal!AD2</f>
        <v>Q3</v>
      </c>
      <c r="AE2" s="262"/>
      <c r="AF2" s="261" t="str">
        <f>seasonal!AF2</f>
        <v>Q4</v>
      </c>
      <c r="AG2" s="262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16142.547124621035</v>
      </c>
      <c r="S13" s="222">
        <f>IF($B$81=0,0,(SUMIF($N$6:$N$28,$U13,L$6:L$28)+SUMIF($N$91:$N$118,$U13,L$91:L$118))*$I$83*seasonal!$B$81/$B$81)</f>
        <v>5899.65</v>
      </c>
      <c r="T13" s="222">
        <f>IF($B$81=0,0,(SUMIF($N$6:$N$28,$U13,M$6:M$28)+SUMIF($N$91:$N$118,$U13,M$91:M$118))*$I$83*seasonal!$B$81/$B$81)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6378.0524857392611</v>
      </c>
      <c r="S14" s="222">
        <f>IF($B$81=0,0,(SUMIF($N$6:$N$28,$U14,L$6:L$28)+SUMIF($N$91:$N$118,$U14,L$91:L$118))*$I$83*seasonal!$B$81/$B$81)</f>
        <v>2973.5999999999995</v>
      </c>
      <c r="T14" s="222">
        <f>IF($B$81=0,0,(SUMIF($N$6:$N$28,$U14,M$6:M$28)+SUMIF($N$91:$N$118,$U14,M$91:M$118))*$I$83*seasonal!$B$81/$B$81)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120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seasonal!E16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6833.6276632920653</v>
      </c>
      <c r="S16" s="222">
        <f>IF($B$81=0,0,(SUMIF($N$6:$N$28,$U16,L$6:L$28)+SUMIF($N$91:$N$118,$U16,L$91:L$118))*$I$83*seasonal!$B$81/$B$81)</f>
        <v>4248</v>
      </c>
      <c r="T16" s="222">
        <f>IF($B$81=0,0,(SUMIF($N$6:$N$28,$U16,M$6:M$28)+SUMIF($N$91:$N$118,$U16,M$91:M$118))*$I$83*seasonal!$B$81/$B$81)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seasonal!E17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seasonal!E18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56"/>
      <c r="O23" s="2"/>
      <c r="P23" s="22"/>
      <c r="Q23" s="171" t="s">
        <v>92</v>
      </c>
      <c r="R23" s="179">
        <f>SUM(R7:R22)</f>
        <v>40983.981169503757</v>
      </c>
      <c r="S23" s="179">
        <f>SUM(S7:S22)</f>
        <v>16011.526117780686</v>
      </c>
      <c r="T23" s="179">
        <f>SUM(T7:T22)</f>
        <v>16861.126117780685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seasonal!Z16</f>
        <v>0</v>
      </c>
      <c r="AA24" s="121">
        <f t="shared" si="16"/>
        <v>0</v>
      </c>
      <c r="AB24" s="156">
        <f>seasonal!AB16</f>
        <v>0</v>
      </c>
      <c r="AC24" s="121">
        <f t="shared" si="7"/>
        <v>0</v>
      </c>
      <c r="AD24" s="156">
        <f>seasonal!AD16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seasonal!Z17</f>
        <v>0.29409999999999997</v>
      </c>
      <c r="AA25" s="121">
        <f t="shared" si="16"/>
        <v>0</v>
      </c>
      <c r="AB25" s="156">
        <f>seasonal!AB17</f>
        <v>0.17649999999999999</v>
      </c>
      <c r="AC25" s="121">
        <f t="shared" si="7"/>
        <v>0</v>
      </c>
      <c r="AD25" s="156">
        <f>seasonal!AD17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seasonal!E26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seasonal!Z26</f>
        <v>0.25</v>
      </c>
      <c r="AA26" s="121">
        <f t="shared" si="16"/>
        <v>8.9285714285714288E-2</v>
      </c>
      <c r="AB26" s="156">
        <f>seasonal!AB26</f>
        <v>0.25</v>
      </c>
      <c r="AC26" s="121">
        <f t="shared" si="7"/>
        <v>8.9285714285714288E-2</v>
      </c>
      <c r="AD26" s="156">
        <f>seasonal!AD26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seasonal!Z29</f>
        <v>0.25</v>
      </c>
      <c r="AA29" s="121">
        <f t="shared" si="16"/>
        <v>0.22463677394199716</v>
      </c>
      <c r="AB29" s="156">
        <f>seasonal!AB29</f>
        <v>0.25</v>
      </c>
      <c r="AC29" s="121">
        <f t="shared" si="7"/>
        <v>0.22463677394199716</v>
      </c>
      <c r="AD29" s="156">
        <f>seasonal!AD29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seasonal!E30</f>
        <v>1</v>
      </c>
      <c r="H30" s="96">
        <f>(E30*F$7/F$9)</f>
        <v>1</v>
      </c>
      <c r="I30" s="29">
        <f>IF(E30&gt;=1,I119-I124,MIN(I119-I124,B30*H30))</f>
        <v>0.12004280263956013</v>
      </c>
      <c r="J30" s="231">
        <f>IF(I$32&lt;=1,I30,1-SUM(J6:J29))</f>
        <v>0.12004280263956013</v>
      </c>
      <c r="K30" s="22">
        <f t="shared" si="4"/>
        <v>0.61897901469489414</v>
      </c>
      <c r="L30" s="22">
        <f>IF(L124=L119,0,IF(K30="",0,(L119-L124)/(B119-B124)*K30))</f>
        <v>2.9439211907420534E-2</v>
      </c>
      <c r="M30" s="175">
        <f t="shared" si="6"/>
        <v>0.12004280263956013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11020.050815801613</v>
      </c>
      <c r="T30" s="234">
        <f t="shared" si="24"/>
        <v>10170.450815801614</v>
      </c>
      <c r="V30" s="56"/>
      <c r="W30" s="110"/>
      <c r="X30" s="118"/>
      <c r="Y30" s="183">
        <f>M30*4</f>
        <v>0.48017121055824052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0.56603470913272846</v>
      </c>
      <c r="K31" s="22" t="str">
        <f t="shared" si="4"/>
        <v/>
      </c>
      <c r="L31" s="22">
        <f>(1-SUM(L6:L30))</f>
        <v>0.4874603903697543</v>
      </c>
      <c r="M31" s="241">
        <f t="shared" si="6"/>
        <v>0.56603470913272846</v>
      </c>
      <c r="N31" s="167">
        <f>M31*I83</f>
        <v>10170.450815801616</v>
      </c>
      <c r="P31" s="22"/>
      <c r="Q31" s="238" t="s">
        <v>134</v>
      </c>
      <c r="R31" s="234">
        <f t="shared" si="24"/>
        <v>0</v>
      </c>
      <c r="S31" s="234">
        <f t="shared" si="24"/>
        <v>20211.464149134943</v>
      </c>
      <c r="T31" s="234">
        <f>IF(T25&gt;T$23,T25-T$23,0)</f>
        <v>19361.864149134944</v>
      </c>
      <c r="V31" s="56"/>
      <c r="W31" s="129" t="s">
        <v>84</v>
      </c>
      <c r="X31" s="130"/>
      <c r="Y31" s="121">
        <f>M31*4</f>
        <v>2.2641388365309139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0.43396529086727159</v>
      </c>
      <c r="J32" s="17"/>
      <c r="L32" s="22">
        <f>SUM(L6:L30)</f>
        <v>0.5125396096302457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36580.424149134953</v>
      </c>
      <c r="T32" s="234">
        <f t="shared" si="24"/>
        <v>35730.824149134947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-10.193103753021749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IF(seasonal!A37=0,"",seasonal!A37)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75">
        <v>7</v>
      </c>
      <c r="O37" s="2"/>
      <c r="P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IF(seasonal!A38=0,"",seasonal!A38)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75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IF(seasonal!A39=0,"",seasonal!A39)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75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IF(seasonal!A40=0,"",seasonal!A40)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75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IF(seasonal!A41=0,"",seasonal!A41)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75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IF(seasonal!A42=0,"",seasonal!A42)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75">
        <v>11</v>
      </c>
      <c r="O42" s="2"/>
      <c r="P42" s="176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>
        <v>1</v>
      </c>
      <c r="Y42" s="110"/>
      <c r="Z42" s="156">
        <f>seasonal!Z42</f>
        <v>0.25</v>
      </c>
      <c r="AA42" s="147">
        <f t="shared" si="40"/>
        <v>0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IF(seasonal!A43=0,"",seasonal!A43)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seasonal!E43</f>
        <v>0</v>
      </c>
      <c r="F43" s="75">
        <f>seasonal!F43</f>
        <v>1.18</v>
      </c>
      <c r="G43" s="75">
        <f>seasonal!G43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0.20756457564575645</v>
      </c>
      <c r="L43" s="22">
        <f t="shared" si="34"/>
        <v>0</v>
      </c>
      <c r="M43" s="24">
        <f t="shared" si="35"/>
        <v>0</v>
      </c>
      <c r="N43" s="275">
        <v>14</v>
      </c>
      <c r="O43" s="2"/>
      <c r="P43" s="176"/>
      <c r="Q43" s="59" t="s">
        <v>76</v>
      </c>
      <c r="R43" s="222">
        <f>IF($B$81=0,0,(SUMIF($N$6:$N$28,$U13,K$6:K$28)*$B$83+SUMIF($N$37:$N$64,$U13,B$37:B$64))*seasonal!$B$81/$B$81)</f>
        <v>10630</v>
      </c>
      <c r="S43" s="222">
        <f>IF($B$81=0,0,(SUMIF($N$6:$N$28,$U13,L$6:L$28)+SUMIF($N$91:$N$118,$U13,L$91:L$118))*$I$83*seasonal!$B$81/$B$81)</f>
        <v>5899.65</v>
      </c>
      <c r="T43" s="222">
        <f>IF($B$81=0,0,(SUMIF($N$6:$N$28,$U13,M$6:M$28)+SUMIF($N$91:$N$118,$U13,M$91:M$118))*$I$83*seasonal!$B$81/$B$81)</f>
        <v>5899.65</v>
      </c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IF(seasonal!A44=0,"",seasonal!A44)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75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4200</v>
      </c>
      <c r="S44" s="222">
        <f>IF($B$81=0,0,(SUMIF($N$6:$N$28,$U14,L$6:L$28)+SUMIF($N$91:$N$118,$U14,L$91:L$118))*$I$83*seasonal!$B$81/$B$81)</f>
        <v>2973.5999999999995</v>
      </c>
      <c r="T44" s="222">
        <f>IF($B$81=0,0,(SUMIF($N$6:$N$28,$U14,M$6:M$28)+SUMIF($N$91:$N$118,$U14,M$91:M$118))*$I$83*seasonal!$B$81/$B$81)</f>
        <v>2973.5999999999995</v>
      </c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321.5</v>
      </c>
      <c r="AB44" s="156">
        <f>seasonal!AB44</f>
        <v>0.25</v>
      </c>
      <c r="AC44" s="147">
        <f t="shared" si="41"/>
        <v>321.5</v>
      </c>
      <c r="AD44" s="156">
        <f>seasonal!AD44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IF(seasonal!A45=0,"",seasonal!A45)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59" t="s">
        <v>119</v>
      </c>
      <c r="R45" s="222">
        <f>IF($B$81=0,0,(SUMIF($N$6:$N$28,$U15,K$6:K$28)*$B$83+SUMIF($N$37:$N$64,$U15,B$37:B$64))*seasonal!$B$81/$B$81)</f>
        <v>1286</v>
      </c>
      <c r="S45" s="222">
        <f>IF($B$81=0,0,(SUMIF($N$6:$N$28,$U15,L$6:L$28)+SUMIF($N$91:$N$118,$U15,L$91:L$118))*$I$83*seasonal!$B$81/$B$81)</f>
        <v>1286</v>
      </c>
      <c r="T45" s="222">
        <f>IF($B$81=0,0,(SUMIF($N$6:$N$28,$U15,M$6:M$28)+SUMIF($N$91:$N$118,$U15,M$91:M$118))*$I$83*seasonal!$B$81/$B$81)</f>
        <v>1286</v>
      </c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IF(seasonal!A46=0,"",seasonal!A46)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4500</v>
      </c>
      <c r="S46" s="222">
        <f>IF($B$81=0,0,(SUMIF($N$6:$N$28,$U16,L$6:L$28)+SUMIF($N$91:$N$118,$U16,L$91:L$118))*$I$83*seasonal!$B$81/$B$81)</f>
        <v>4248</v>
      </c>
      <c r="T46" s="222">
        <f>IF($B$81=0,0,(SUMIF($N$6:$N$28,$U16,M$6:M$28)+SUMIF($N$91:$N$118,$U16,M$91:M$118))*$I$83*seasonal!$B$81/$B$81)</f>
        <v>5097.6000000000004</v>
      </c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IF(seasonal!A47=0,"",seasonal!A47)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126" t="s">
        <v>117</v>
      </c>
      <c r="R47" s="222">
        <f>IF($B$81=0,0,(SUMIF($N$6:$N$28,$U17,K$6:K$28)*$B$83+SUMIF($N$37:$N$64,$U17,B$37:B$64))*seasonal!$B$81/$B$81)</f>
        <v>0</v>
      </c>
      <c r="S47" s="222">
        <f>IF($B$81=0,0,(SUMIF($N$6:$N$28,$U17,L$6:L$28)+SUMIF($N$91:$N$118,$U17,L$91:L$118))*$I$83*seasonal!$B$81/$B$81)</f>
        <v>0</v>
      </c>
      <c r="T47" s="222">
        <f>IF($B$81=0,0,(SUMIF($N$6:$N$28,$U17,M$6:M$28)+SUMIF($N$91:$N$118,$U17,M$91:M$118))*$I$83*seasonal!$B$81/$B$81)</f>
        <v>0</v>
      </c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IF(seasonal!A48=0,"",seasonal!A48)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59" t="s">
        <v>79</v>
      </c>
      <c r="R48" s="222">
        <f>IF($B$81=0,0,(SUMIF($N$6:$N$28,$U18,K$6:K$28)*$B$83+SUMIF($N$37:$N$64,$U18,B$37:B$64))*seasonal!$B$81/$B$81)</f>
        <v>972.28855623071831</v>
      </c>
      <c r="S48" s="222">
        <f>IF($B$81=0,0,(SUMIF($N$6:$N$28,$U18,L$6:L$28)+SUMIF($N$91:$N$118,$U18,L$91:L$118))*$I$83*seasonal!$B$81/$B$81)</f>
        <v>1604.2761177806851</v>
      </c>
      <c r="T48" s="222">
        <f>IF($B$81=0,0,(SUMIF($N$6:$N$28,$U18,M$6:M$28)+SUMIF($N$91:$N$118,$U18,M$91:M$118))*$I$83*seasonal!$B$81/$B$81)</f>
        <v>1604.2761177806851</v>
      </c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IF(seasonal!A49=0,"",seasonal!A49)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IF(seasonal!A50=0,"",seasonal!A50)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59" t="s">
        <v>81</v>
      </c>
      <c r="R50" s="222">
        <f>IF($B$81=0,0,(SUMIF($N$6:$N$28,$U20,K$6:K$28)*$B$83+SUMIF($N$37:$N$64,$U20,B$37:B$64))*seasonal!$B$81/$B$81)</f>
        <v>5400</v>
      </c>
      <c r="S50" s="222">
        <f>IF($B$81=0,0,(SUMIF($N$6:$N$28,$U20,L$6:L$28)+SUMIF($N$91:$N$118,$U20,L$91:L$118))*$I$83*seasonal!$B$81/$B$81)</f>
        <v>0</v>
      </c>
      <c r="T50" s="222">
        <f>IF($B$81=0,0,(SUMIF($N$6:$N$28,$U20,M$6:M$28)+SUMIF($N$91:$N$118,$U20,M$91:M$118))*$I$83*seasonal!$B$81/$B$81)</f>
        <v>0</v>
      </c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IF(seasonal!A51=0,"",seasonal!A51)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IF(seasonal!A52=0,"",seasonal!A52)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6" t="str">
        <f>IF(seasonal!A53=0,"",seasonal!A53)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92</v>
      </c>
      <c r="R53" s="179">
        <f>SUM(R37:R52)</f>
        <v>26988.28855623072</v>
      </c>
      <c r="S53" s="179">
        <f>SUM(S37:S52)</f>
        <v>16011.526117780686</v>
      </c>
      <c r="T53" s="179">
        <f>SUM(T37:T52)</f>
        <v>16861.126117780685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6" t="str">
        <f>IF(seasonal!A54=0,"",seasonal!A54)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27031.576933582299</v>
      </c>
      <c r="T54" s="41">
        <f>IF($B$81=0,0,(SUM(($B$70*$H$70))+((1-$D$29)*$I$83))*seasonal!$B$81/$B$81)</f>
        <v>27031.576933582299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IF(seasonal!A55=0,"",seasonal!A55)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26991.928988369749</v>
      </c>
      <c r="S55" s="41">
        <f>IF($B$81=0,0,(SUM(($B$70*$H$70),($B$71*$H$71))+((1-$D$29)*$I$83))*seasonal!$B$81/$B$81)</f>
        <v>36222.990266915629</v>
      </c>
      <c r="T55" s="41">
        <f>IF($B$81=0,0,(SUM(($B$70*$H$70),($B$71*$H$71))+((1-$D$29)*$I$83))*seasonal!$B$81/$B$81)</f>
        <v>36222.990266915629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IF(seasonal!A56=0,"",seasonal!A56)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43360.888988369748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IF(seasonal!A57=0,"",seasonal!A57)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IF(seasonal!A58=0,"",seasonal!A58)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IF(seasonal!A59=0,"",seasonal!A59)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IF(seasonal!A60=0,"",seasonal!A60)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IF(seasonal!A61=0,"",seasonal!A61)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IF(seasonal!A62=0,"",seasonal!A62)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IF(seasonal!A63=0,"",seasonal!A63)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IF(seasonal!A64=0,"",seasonal!A64)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15256.849999999999</v>
      </c>
      <c r="J65" s="39">
        <f>SUM(J37:J64)</f>
        <v>15256.85</v>
      </c>
      <c r="K65" s="40">
        <f>SUM(K37:K64)</f>
        <v>1</v>
      </c>
      <c r="L65" s="22">
        <f>SUM(L37:L64)</f>
        <v>0.55378420971709719</v>
      </c>
      <c r="M65" s="24">
        <f>SUM(M37:M64)</f>
        <v>0.58644103628536293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3274.9834561189014</v>
      </c>
      <c r="AB70" s="156">
        <f>seasonal!AB70</f>
        <v>0.25</v>
      </c>
      <c r="AC70" s="147">
        <f>$J70*AB70</f>
        <v>3274.9834561189014</v>
      </c>
      <c r="AD70" s="156">
        <f>seasonal!AD70</f>
        <v>0.25</v>
      </c>
      <c r="AE70" s="147">
        <f>$J70*AD70</f>
        <v>3274.9834561189014</v>
      </c>
      <c r="AF70" s="156">
        <f>seasonal!AF70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2156.9161755243927</v>
      </c>
      <c r="J71" s="51">
        <f t="shared" si="44"/>
        <v>2156.9161755243927</v>
      </c>
      <c r="K71" s="40">
        <f t="shared" ref="K71:K72" si="47">B71/B$76</f>
        <v>0.29940549405494055</v>
      </c>
      <c r="L71" s="22">
        <f t="shared" si="45"/>
        <v>5.0250468001398936E-2</v>
      </c>
      <c r="M71" s="24">
        <f t="shared" ref="M71:M72" si="48">J71/B$76</f>
        <v>8.2907294569664544E-2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506.8925999999999</v>
      </c>
      <c r="AB73" s="156">
        <f>seasonal!AB73</f>
        <v>0.09</v>
      </c>
      <c r="AC73" s="147">
        <f>$H$73*$B$73*AB73</f>
        <v>506.8925999999999</v>
      </c>
      <c r="AD73" s="156">
        <f>seasonal!AD73</f>
        <v>0.23</v>
      </c>
      <c r="AE73" s="147">
        <f>$H$73*$B$73*AD73</f>
        <v>1295.3922</v>
      </c>
      <c r="AF73" s="156">
        <f>seasonal!AF73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2156.9161755243927</v>
      </c>
      <c r="J74" s="51">
        <f t="shared" si="44"/>
        <v>2156.9161755243927</v>
      </c>
      <c r="K74" s="40">
        <f>B74/B$76</f>
        <v>0.25908877538399006</v>
      </c>
      <c r="L74" s="22">
        <f t="shared" si="45"/>
        <v>2.0332126206981351E-2</v>
      </c>
      <c r="M74" s="24">
        <f>J74/B$76</f>
        <v>8.2907294569664544E-2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15256.849999999999</v>
      </c>
      <c r="J76" s="51">
        <f t="shared" si="44"/>
        <v>15256.849999999999</v>
      </c>
      <c r="K76" s="40">
        <f>SUM(K70:K75)</f>
        <v>1.6348355820508291</v>
      </c>
      <c r="L76" s="22">
        <f>SUM(L70:L75)</f>
        <v>0.57411633592407862</v>
      </c>
      <c r="M76" s="24">
        <f>SUM(M70:M75)</f>
        <v>0.66934833085502721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9191.4133333333357</v>
      </c>
      <c r="K77" s="40"/>
      <c r="L77" s="22">
        <f>-(L131*G$37*F$9/F$7)/B$130</f>
        <v>-0.35329848298482991</v>
      </c>
      <c r="M77" s="24">
        <f>-J77/B$76</f>
        <v>-0.35329848298482996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0.49588453350925538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0.84911739001915632</v>
      </c>
      <c r="J119" s="24">
        <f>SUM(J91:J118)</f>
        <v>0.84911739001915632</v>
      </c>
      <c r="K119" s="22">
        <f>SUM(K91:K118)</f>
        <v>2.3890614858845902</v>
      </c>
      <c r="L119" s="22">
        <f>SUM(L91:L118)</f>
        <v>0.80183304662191024</v>
      </c>
      <c r="M119" s="57">
        <f t="shared" si="49"/>
        <v>0.84911739001915632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0.12004280263956013</v>
      </c>
      <c r="J125" s="237">
        <f>IF(SUMPRODUCT($B$124:$B125,$H$124:$H125)&lt;J$119,($B125*$H125),IF(SUMPRODUCT($B$124:$B124,$H$124:$H124)&lt;J$119,J$119-SUMPRODUCT($B$124:$B124,$H$124:$H124),0))</f>
        <v>0.12004280263956013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7.2758459242314055E-2</v>
      </c>
      <c r="M125" s="240">
        <f t="shared" si="66"/>
        <v>0.12004280263956013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0.12004280263956013</v>
      </c>
      <c r="J128" s="228">
        <f>(J30)</f>
        <v>0.12004280263956013</v>
      </c>
      <c r="K128" s="29">
        <f>(B128)</f>
        <v>0.61897901469489414</v>
      </c>
      <c r="L128" s="29">
        <f>IF(L124=L119,0,(L119-L124)/(B119-B124)*K128)</f>
        <v>2.9439211907420534E-2</v>
      </c>
      <c r="M128" s="240">
        <f t="shared" si="66"/>
        <v>0.12004280263956013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0.84911739001915632</v>
      </c>
      <c r="J130" s="228">
        <f>(J119)</f>
        <v>0.84911739001915632</v>
      </c>
      <c r="K130" s="29">
        <f>(B130)</f>
        <v>2.3890614858845902</v>
      </c>
      <c r="L130" s="29">
        <f>(L119)</f>
        <v>0.80183304662191024</v>
      </c>
      <c r="M130" s="240">
        <f t="shared" si="66"/>
        <v>0.84911739001915632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0.51154654467909666</v>
      </c>
      <c r="J131" s="237">
        <f>IF(SUMPRODUCT($B124:$B125,$H124:$H125)&gt;(J119-J128),SUMPRODUCT($B124:$B125,$H124:$H125)+J128-J119,0)</f>
        <v>0.51154654467909666</v>
      </c>
      <c r="K131" s="29"/>
      <c r="L131" s="29">
        <f>IF(I131&lt;SUM(L126:L127),0,I131-(SUM(L126:L127)))</f>
        <v>0.51154654467909666</v>
      </c>
      <c r="M131" s="237">
        <f>IF(I131&lt;SUM(M126:M127),0,I131-(SUM(M126:M127)))</f>
        <v>0.51154654467909666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63" priority="132" operator="equal">
      <formula>16</formula>
    </cfRule>
    <cfRule type="cellIs" dxfId="362" priority="133" operator="equal">
      <formula>15</formula>
    </cfRule>
    <cfRule type="cellIs" dxfId="361" priority="134" operator="equal">
      <formula>14</formula>
    </cfRule>
    <cfRule type="cellIs" dxfId="360" priority="135" operator="equal">
      <formula>13</formula>
    </cfRule>
    <cfRule type="cellIs" dxfId="359" priority="136" operator="equal">
      <formula>12</formula>
    </cfRule>
    <cfRule type="cellIs" dxfId="358" priority="137" operator="equal">
      <formula>11</formula>
    </cfRule>
    <cfRule type="cellIs" dxfId="357" priority="138" operator="equal">
      <formula>10</formula>
    </cfRule>
    <cfRule type="cellIs" dxfId="356" priority="139" operator="equal">
      <formula>9</formula>
    </cfRule>
    <cfRule type="cellIs" dxfId="355" priority="140" operator="equal">
      <formula>8</formula>
    </cfRule>
    <cfRule type="cellIs" dxfId="354" priority="141" operator="equal">
      <formula>7</formula>
    </cfRule>
    <cfRule type="cellIs" dxfId="353" priority="142" operator="equal">
      <formula>6</formula>
    </cfRule>
    <cfRule type="cellIs" dxfId="352" priority="143" operator="equal">
      <formula>5</formula>
    </cfRule>
    <cfRule type="cellIs" dxfId="351" priority="144" operator="equal">
      <formula>4</formula>
    </cfRule>
    <cfRule type="cellIs" dxfId="350" priority="145" operator="equal">
      <formula>3</formula>
    </cfRule>
    <cfRule type="cellIs" dxfId="349" priority="146" operator="equal">
      <formula>2</formula>
    </cfRule>
    <cfRule type="cellIs" dxfId="348" priority="147" operator="equal">
      <formula>1</formula>
    </cfRule>
  </conditionalFormatting>
  <conditionalFormatting sqref="N29">
    <cfRule type="cellIs" dxfId="347" priority="116" operator="equal">
      <formula>16</formula>
    </cfRule>
    <cfRule type="cellIs" dxfId="346" priority="117" operator="equal">
      <formula>15</formula>
    </cfRule>
    <cfRule type="cellIs" dxfId="345" priority="118" operator="equal">
      <formula>14</formula>
    </cfRule>
    <cfRule type="cellIs" dxfId="344" priority="119" operator="equal">
      <formula>13</formula>
    </cfRule>
    <cfRule type="cellIs" dxfId="343" priority="120" operator="equal">
      <formula>12</formula>
    </cfRule>
    <cfRule type="cellIs" dxfId="342" priority="121" operator="equal">
      <formula>11</formula>
    </cfRule>
    <cfRule type="cellIs" dxfId="341" priority="122" operator="equal">
      <formula>10</formula>
    </cfRule>
    <cfRule type="cellIs" dxfId="340" priority="123" operator="equal">
      <formula>9</formula>
    </cfRule>
    <cfRule type="cellIs" dxfId="339" priority="124" operator="equal">
      <formula>8</formula>
    </cfRule>
    <cfRule type="cellIs" dxfId="338" priority="125" operator="equal">
      <formula>7</formula>
    </cfRule>
    <cfRule type="cellIs" dxfId="337" priority="126" operator="equal">
      <formula>6</formula>
    </cfRule>
    <cfRule type="cellIs" dxfId="336" priority="127" operator="equal">
      <formula>5</formula>
    </cfRule>
    <cfRule type="cellIs" dxfId="335" priority="128" operator="equal">
      <formula>4</formula>
    </cfRule>
    <cfRule type="cellIs" dxfId="334" priority="129" operator="equal">
      <formula>3</formula>
    </cfRule>
    <cfRule type="cellIs" dxfId="333" priority="130" operator="equal">
      <formula>2</formula>
    </cfRule>
    <cfRule type="cellIs" dxfId="332" priority="131" operator="equal">
      <formula>1</formula>
    </cfRule>
  </conditionalFormatting>
  <conditionalFormatting sqref="N119">
    <cfRule type="cellIs" dxfId="331" priority="100" operator="equal">
      <formula>16</formula>
    </cfRule>
    <cfRule type="cellIs" dxfId="330" priority="101" operator="equal">
      <formula>15</formula>
    </cfRule>
    <cfRule type="cellIs" dxfId="329" priority="102" operator="equal">
      <formula>14</formula>
    </cfRule>
    <cfRule type="cellIs" dxfId="328" priority="103" operator="equal">
      <formula>13</formula>
    </cfRule>
    <cfRule type="cellIs" dxfId="327" priority="104" operator="equal">
      <formula>12</formula>
    </cfRule>
    <cfRule type="cellIs" dxfId="326" priority="105" operator="equal">
      <formula>11</formula>
    </cfRule>
    <cfRule type="cellIs" dxfId="325" priority="106" operator="equal">
      <formula>10</formula>
    </cfRule>
    <cfRule type="cellIs" dxfId="324" priority="107" operator="equal">
      <formula>9</formula>
    </cfRule>
    <cfRule type="cellIs" dxfId="323" priority="108" operator="equal">
      <formula>8</formula>
    </cfRule>
    <cfRule type="cellIs" dxfId="322" priority="109" operator="equal">
      <formula>7</formula>
    </cfRule>
    <cfRule type="cellIs" dxfId="321" priority="110" operator="equal">
      <formula>6</formula>
    </cfRule>
    <cfRule type="cellIs" dxfId="320" priority="111" operator="equal">
      <formula>5</formula>
    </cfRule>
    <cfRule type="cellIs" dxfId="319" priority="112" operator="equal">
      <formula>4</formula>
    </cfRule>
    <cfRule type="cellIs" dxfId="318" priority="113" operator="equal">
      <formula>3</formula>
    </cfRule>
    <cfRule type="cellIs" dxfId="317" priority="114" operator="equal">
      <formula>2</formula>
    </cfRule>
    <cfRule type="cellIs" dxfId="316" priority="115" operator="equal">
      <formula>1</formula>
    </cfRule>
  </conditionalFormatting>
  <conditionalFormatting sqref="N27:N28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R31:T31">
    <cfRule type="cellIs" dxfId="299" priority="51" operator="greaterThan">
      <formula>0</formula>
    </cfRule>
  </conditionalFormatting>
  <conditionalFormatting sqref="R32:T32">
    <cfRule type="cellIs" dxfId="298" priority="50" operator="greaterThan">
      <formula>0</formula>
    </cfRule>
  </conditionalFormatting>
  <conditionalFormatting sqref="R30:T30">
    <cfRule type="cellIs" dxfId="297" priority="49" operator="greaterThan">
      <formula>0</formula>
    </cfRule>
  </conditionalFormatting>
  <conditionalFormatting sqref="N91:N104">
    <cfRule type="cellIs" dxfId="296" priority="33" operator="equal">
      <formula>16</formula>
    </cfRule>
    <cfRule type="cellIs" dxfId="295" priority="34" operator="equal">
      <formula>15</formula>
    </cfRule>
    <cfRule type="cellIs" dxfId="294" priority="35" operator="equal">
      <formula>14</formula>
    </cfRule>
    <cfRule type="cellIs" dxfId="293" priority="36" operator="equal">
      <formula>13</formula>
    </cfRule>
    <cfRule type="cellIs" dxfId="292" priority="37" operator="equal">
      <formula>12</formula>
    </cfRule>
    <cfRule type="cellIs" dxfId="291" priority="38" operator="equal">
      <formula>11</formula>
    </cfRule>
    <cfRule type="cellIs" dxfId="290" priority="39" operator="equal">
      <formula>10</formula>
    </cfRule>
    <cfRule type="cellIs" dxfId="289" priority="40" operator="equal">
      <formula>9</formula>
    </cfRule>
    <cfRule type="cellIs" dxfId="288" priority="41" operator="equal">
      <formula>8</formula>
    </cfRule>
    <cfRule type="cellIs" dxfId="287" priority="42" operator="equal">
      <formula>7</formula>
    </cfRule>
    <cfRule type="cellIs" dxfId="286" priority="43" operator="equal">
      <formula>6</formula>
    </cfRule>
    <cfRule type="cellIs" dxfId="285" priority="44" operator="equal">
      <formula>5</formula>
    </cfRule>
    <cfRule type="cellIs" dxfId="284" priority="45" operator="equal">
      <formula>4</formula>
    </cfRule>
    <cfRule type="cellIs" dxfId="283" priority="46" operator="equal">
      <formula>3</formula>
    </cfRule>
    <cfRule type="cellIs" dxfId="282" priority="47" operator="equal">
      <formula>2</formula>
    </cfRule>
    <cfRule type="cellIs" dxfId="281" priority="48" operator="equal">
      <formula>1</formula>
    </cfRule>
  </conditionalFormatting>
  <conditionalFormatting sqref="N105:N118">
    <cfRule type="cellIs" dxfId="280" priority="17" operator="equal">
      <formula>16</formula>
    </cfRule>
    <cfRule type="cellIs" dxfId="279" priority="18" operator="equal">
      <formula>15</formula>
    </cfRule>
    <cfRule type="cellIs" dxfId="278" priority="19" operator="equal">
      <formula>14</formula>
    </cfRule>
    <cfRule type="cellIs" dxfId="277" priority="20" operator="equal">
      <formula>13</formula>
    </cfRule>
    <cfRule type="cellIs" dxfId="276" priority="21" operator="equal">
      <formula>12</formula>
    </cfRule>
    <cfRule type="cellIs" dxfId="275" priority="22" operator="equal">
      <formula>11</formula>
    </cfRule>
    <cfRule type="cellIs" dxfId="274" priority="23" operator="equal">
      <formula>10</formula>
    </cfRule>
    <cfRule type="cellIs" dxfId="273" priority="24" operator="equal">
      <formula>9</formula>
    </cfRule>
    <cfRule type="cellIs" dxfId="272" priority="25" operator="equal">
      <formula>8</formula>
    </cfRule>
    <cfRule type="cellIs" dxfId="271" priority="26" operator="equal">
      <formula>7</formula>
    </cfRule>
    <cfRule type="cellIs" dxfId="270" priority="27" operator="equal">
      <formula>6</formula>
    </cfRule>
    <cfRule type="cellIs" dxfId="269" priority="28" operator="equal">
      <formula>5</formula>
    </cfRule>
    <cfRule type="cellIs" dxfId="268" priority="29" operator="equal">
      <formula>4</formula>
    </cfRule>
    <cfRule type="cellIs" dxfId="267" priority="30" operator="equal">
      <formula>3</formula>
    </cfRule>
    <cfRule type="cellIs" dxfId="266" priority="31" operator="equal">
      <formula>2</formula>
    </cfRule>
    <cfRule type="cellIs" dxfId="265" priority="32" operator="equal">
      <formula>1</formula>
    </cfRule>
  </conditionalFormatting>
  <conditionalFormatting sqref="N37:N44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G32" activePane="bottomRight" state="frozen"/>
      <selection pane="topRight" activeCell="B1" sqref="B1"/>
      <selection pane="bottomLeft" activeCell="A3" sqref="A3"/>
      <selection pane="bottomRight" activeCell="N37" sqref="N37:N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97</v>
      </c>
      <c r="AA1" s="264"/>
      <c r="AB1" s="263" t="s">
        <v>98</v>
      </c>
      <c r="AC1" s="264"/>
      <c r="AD1" s="263" t="s">
        <v>99</v>
      </c>
      <c r="AE1" s="264"/>
      <c r="AF1" s="263" t="s">
        <v>100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101</v>
      </c>
      <c r="AA2" s="265"/>
      <c r="AB2" s="261" t="s">
        <v>102</v>
      </c>
      <c r="AC2" s="265"/>
      <c r="AD2" s="261" t="s">
        <v>103</v>
      </c>
      <c r="AE2" s="265"/>
      <c r="AF2" s="261" t="s">
        <v>104</v>
      </c>
      <c r="AG2" s="265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22019.46691505221</v>
      </c>
      <c r="S13" s="222">
        <f>IF($B$81=0,0,(SUMIF($N$6:$N$28,$U13,L$6:L$28)+SUMIF($N$91:$N$118,$U13,L$91:L$118))*$I$83*seasonal!$B$81/$B$81)</f>
        <v>8047.5</v>
      </c>
      <c r="T13" s="222">
        <f>IF($B$81=0,0,(SUMIF($N$6:$N$28,$U13,M$6:M$28)+SUMIF($N$91:$N$118,$U13,M$91:M$118))*$I$83*seasonal!$B$81/$B$81)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9111.5035510560865</v>
      </c>
      <c r="S14" s="222">
        <f>IF($B$81=0,0,(SUMIF($N$6:$N$28,$U14,L$6:L$28)+SUMIF($N$91:$N$118,$U14,L$91:L$118))*$I$83*seasonal!$B$81/$B$81)</f>
        <v>4248</v>
      </c>
      <c r="T14" s="222">
        <f>IF($B$81=0,0,(SUMIF($N$6:$N$28,$U14,M$6:M$28)+SUMIF($N$91:$N$118,$U14,M$91:M$118))*$I$83*seasonal!$B$81/$B$81)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119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7289.2028408448696</v>
      </c>
      <c r="S17" s="222">
        <f>IF($B$81=0,0,(SUMIF($N$6:$N$28,$U17,L$6:L$28)+SUMIF($N$91:$N$118,$U17,L$91:L$118))*$I$83*seasonal!$B$81/$B$81)</f>
        <v>5664.0000000000009</v>
      </c>
      <c r="T17" s="222">
        <f>IF($B$81=0,0,(SUMIF($N$6:$N$28,$U17,M$6:M$28)+SUMIF($N$91:$N$118,$U17,M$91:M$118))*$I$83*seasonal!$B$81/$B$81)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56"/>
      <c r="O23" s="2"/>
      <c r="P23" s="22"/>
      <c r="Q23" s="171" t="s">
        <v>92</v>
      </c>
      <c r="R23" s="179">
        <f>SUM(R7:R22)</f>
        <v>50049.92720280456</v>
      </c>
      <c r="S23" s="179">
        <f>SUM(S7:S22)</f>
        <v>20849.776117780686</v>
      </c>
      <c r="T23" s="179">
        <f>SUM(T7:T22)</f>
        <v>20849.776117780686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0.34203043951741574</v>
      </c>
      <c r="J30" s="231">
        <f>IF(I$32&lt;=1,I30,1-SUM(J6:J29))</f>
        <v>0.34203043951741574</v>
      </c>
      <c r="K30" s="22">
        <f t="shared" si="4"/>
        <v>0.64832311232876716</v>
      </c>
      <c r="L30" s="22">
        <f>IF(L124=L119,0,IF(K30="",0,(L119-L124)/(B119-B124)*K30))</f>
        <v>0.10671019944782043</v>
      </c>
      <c r="M30" s="175">
        <f t="shared" si="6"/>
        <v>0.34203043951741574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6181.8008158016128</v>
      </c>
      <c r="T30" s="234">
        <f t="shared" si="50"/>
        <v>6181.8008158016128</v>
      </c>
      <c r="V30" s="56"/>
      <c r="W30" s="110"/>
      <c r="X30" s="118"/>
      <c r="Y30" s="183">
        <f>M30*4</f>
        <v>1.368121758069663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0.34404707225487285</v>
      </c>
      <c r="K31" s="22" t="str">
        <f t="shared" si="4"/>
        <v/>
      </c>
      <c r="L31" s="22">
        <f>(1-SUM(L6:L30))</f>
        <v>0.43273320918053748</v>
      </c>
      <c r="M31" s="178">
        <f t="shared" si="6"/>
        <v>0.34404707225487285</v>
      </c>
      <c r="N31" s="167">
        <f>M31*I83</f>
        <v>6181.8008158016128</v>
      </c>
      <c r="P31" s="22"/>
      <c r="Q31" s="238" t="s">
        <v>134</v>
      </c>
      <c r="R31" s="234">
        <f t="shared" si="50"/>
        <v>0</v>
      </c>
      <c r="S31" s="234">
        <f t="shared" si="50"/>
        <v>15373.21414913495</v>
      </c>
      <c r="T31" s="234">
        <f>IF(T25&gt;T$23,T25-T$23,0)</f>
        <v>15373.21414913495</v>
      </c>
      <c r="V31" s="56"/>
      <c r="W31" s="129" t="s">
        <v>84</v>
      </c>
      <c r="X31" s="130"/>
      <c r="Y31" s="121">
        <f>M31*4</f>
        <v>1.3761882890194914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0.65595292774512715</v>
      </c>
      <c r="J32" s="17"/>
      <c r="L32" s="22">
        <f>SUM(L6:L30)</f>
        <v>0.56726679081946252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31742.174149134949</v>
      </c>
      <c r="T32" s="234">
        <f t="shared" si="50"/>
        <v>31742.174149134949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6.8276520059218582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75">
        <v>7</v>
      </c>
      <c r="O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75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75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75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75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75">
        <v>11</v>
      </c>
      <c r="O42" s="2"/>
      <c r="P42" s="56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33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0.16882386043894204</v>
      </c>
      <c r="L43" s="22">
        <f t="shared" si="55"/>
        <v>0</v>
      </c>
      <c r="M43" s="24">
        <f t="shared" si="56"/>
        <v>0</v>
      </c>
      <c r="N43" s="275">
        <v>14</v>
      </c>
      <c r="O43" s="2"/>
      <c r="P43" s="59"/>
      <c r="Q43" s="59" t="s">
        <v>76</v>
      </c>
      <c r="R43" s="222">
        <f>IF($B$81=0,0,(SUMIF($N$6:$N$28,$U13,K$6:K$28)*$B$83+SUMIF($N$37:$N$64,$U13,B$37:B$64))*seasonal!$B$81/$B$81)</f>
        <v>14500</v>
      </c>
      <c r="S43" s="222">
        <f>IF($B$81=0,0,(SUMIF($N$6:$N$28,$U13,L$6:L$28)+SUMIF($N$91:$N$118,$U13,L$91:L$118))*$I$83*seasonal!$B$81/$B$81)</f>
        <v>8047.5</v>
      </c>
      <c r="T43" s="222">
        <f>IF($B$81=0,0,(SUMIF($N$6:$N$28,$U13,M$6:M$28)+SUMIF($N$91:$N$118,$U13,M$91:M$118))*$I$83*seasonal!$B$81/$B$81)</f>
        <v>8047.5</v>
      </c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75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6000</v>
      </c>
      <c r="S44" s="222">
        <f>IF($B$81=0,0,(SUMIF($N$6:$N$28,$U14,L$6:L$28)+SUMIF($N$91:$N$118,$U14,L$91:L$118))*$I$83*seasonal!$B$81/$B$81)</f>
        <v>4248</v>
      </c>
      <c r="T44" s="222">
        <f>IF($B$81=0,0,(SUMIF($N$6:$N$28,$U14,M$6:M$28)+SUMIF($N$91:$N$118,$U14,M$91:M$118))*$I$83*seasonal!$B$81/$B$81)</f>
        <v>4248</v>
      </c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59" t="s">
        <v>119</v>
      </c>
      <c r="R45" s="222">
        <f>IF($B$81=0,0,(SUMIF($N$6:$N$28,$U15,K$6:K$28)*$B$83+SUMIF($N$37:$N$64,$U15,B$37:B$64))*seasonal!$B$81/$B$81)</f>
        <v>1286</v>
      </c>
      <c r="S45" s="222">
        <f>IF($B$81=0,0,(SUMIF($N$6:$N$28,$U15,L$6:L$28)+SUMIF($N$91:$N$118,$U15,L$91:L$118))*$I$83*seasonal!$B$81/$B$81)</f>
        <v>1286</v>
      </c>
      <c r="T45" s="222">
        <f>IF($B$81=0,0,(SUMIF($N$6:$N$28,$U15,M$6:M$28)+SUMIF($N$91:$N$118,$U15,M$91:M$118))*$I$83*seasonal!$B$81/$B$81)</f>
        <v>1286</v>
      </c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0</v>
      </c>
      <c r="S46" s="222">
        <f>IF($B$81=0,0,(SUMIF($N$6:$N$28,$U16,L$6:L$28)+SUMIF($N$91:$N$118,$U16,L$91:L$118))*$I$83*seasonal!$B$81/$B$81)</f>
        <v>0</v>
      </c>
      <c r="T46" s="222">
        <f>IF($B$81=0,0,(SUMIF($N$6:$N$28,$U16,M$6:M$28)+SUMIF($N$91:$N$118,$U16,M$91:M$118))*$I$83*seasonal!$B$81/$B$81)</f>
        <v>0</v>
      </c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126" t="s">
        <v>117</v>
      </c>
      <c r="R47" s="222">
        <f>IF($B$81=0,0,(SUMIF($N$6:$N$28,$U17,K$6:K$28)*$B$83+SUMIF($N$37:$N$64,$U17,B$37:B$64))*seasonal!$B$81/$B$81)</f>
        <v>4800</v>
      </c>
      <c r="S47" s="222">
        <f>IF($B$81=0,0,(SUMIF($N$6:$N$28,$U17,L$6:L$28)+SUMIF($N$91:$N$118,$U17,L$91:L$118))*$I$83*seasonal!$B$81/$B$81)</f>
        <v>5664.0000000000009</v>
      </c>
      <c r="T47" s="222">
        <f>IF($B$81=0,0,(SUMIF($N$6:$N$28,$U17,M$6:M$28)+SUMIF($N$91:$N$118,$U17,M$91:M$118))*$I$83*seasonal!$B$81/$B$81)</f>
        <v>5664.0000000000009</v>
      </c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59" t="s">
        <v>79</v>
      </c>
      <c r="R48" s="222">
        <f>IF($B$81=0,0,(SUMIF($N$6:$N$28,$U18,K$6:K$28)*$B$83+SUMIF($N$37:$N$64,$U18,B$37:B$64))*seasonal!$B$81/$B$81)</f>
        <v>972.28855623071831</v>
      </c>
      <c r="S48" s="222">
        <f>IF($B$81=0,0,(SUMIF($N$6:$N$28,$U18,L$6:L$28)+SUMIF($N$91:$N$118,$U18,L$91:L$118))*$I$83*seasonal!$B$81/$B$81)</f>
        <v>1604.2761177806851</v>
      </c>
      <c r="T48" s="222">
        <f>IF($B$81=0,0,(SUMIF($N$6:$N$28,$U18,M$6:M$28)+SUMIF($N$91:$N$118,$U18,M$91:M$118))*$I$83*seasonal!$B$81/$B$81)</f>
        <v>1604.2761177806851</v>
      </c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59" t="s">
        <v>81</v>
      </c>
      <c r="R50" s="222">
        <f>IF($B$81=0,0,(SUMIF($N$6:$N$28,$U20,K$6:K$28)*$B$83+SUMIF($N$37:$N$64,$U20,B$37:B$64))*seasonal!$B$81/$B$81)</f>
        <v>5400</v>
      </c>
      <c r="S50" s="222">
        <f>IF($B$81=0,0,(SUMIF($N$6:$N$28,$U20,L$6:L$28)+SUMIF($N$91:$N$118,$U20,L$91:L$118))*$I$83*seasonal!$B$81/$B$81)</f>
        <v>0</v>
      </c>
      <c r="T50" s="222">
        <f>IF($B$81=0,0,(SUMIF($N$6:$N$28,$U20,M$6:M$28)+SUMIF($N$91:$N$118,$U20,M$91:M$118))*$I$83*seasonal!$B$81/$B$81)</f>
        <v>0</v>
      </c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171" t="s">
        <v>92</v>
      </c>
      <c r="R53" s="179">
        <f>SUM(R37:R52)</f>
        <v>32958.28855623072</v>
      </c>
      <c r="S53" s="179">
        <f>SUM(S37:S52)</f>
        <v>20849.776117780686</v>
      </c>
      <c r="T53" s="179">
        <f>SUM(T37:T52)</f>
        <v>20849.776117780686</v>
      </c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27031.576933582299</v>
      </c>
      <c r="T54" s="41">
        <f>IF($B$81=0,0,(SUM(($B$70*$H$70))+((1-$D$29)*$I$83))*seasonal!$B$81/$B$81)</f>
        <v>27031.576933582299</v>
      </c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26991.928988369749</v>
      </c>
      <c r="S55" s="41">
        <f>IF($B$81=0,0,(SUM(($B$70*$H$70),($B$71*$H$71))+((1-$D$29)*$I$83))*seasonal!$B$81/$B$81)</f>
        <v>36222.990266915636</v>
      </c>
      <c r="T55" s="41">
        <f>IF($B$81=0,0,(SUM(($B$70*$H$70),($B$71*$H$71))+((1-$D$29)*$I$83))*seasonal!$B$81/$B$81)</f>
        <v>36222.990266915636</v>
      </c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43360.888988369748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19245.5</v>
      </c>
      <c r="J65" s="39">
        <f>SUM(J37:J64)</f>
        <v>19245.5</v>
      </c>
      <c r="K65" s="40">
        <f>SUM(K37:K64)</f>
        <v>0.99999999999999989</v>
      </c>
      <c r="L65" s="22">
        <f>SUM(L37:L64)</f>
        <v>0.60168511223660348</v>
      </c>
      <c r="M65" s="24">
        <f>SUM(M37:M64)</f>
        <v>0.60168511223660348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6145.5661755243964</v>
      </c>
      <c r="J71" s="51">
        <f t="shared" si="75"/>
        <v>6145.5661755243964</v>
      </c>
      <c r="K71" s="40">
        <f t="shared" ref="K71:K72" si="78">B71/B$76</f>
        <v>0.24352320807019739</v>
      </c>
      <c r="L71" s="22">
        <f t="shared" si="76"/>
        <v>0.19213300117315063</v>
      </c>
      <c r="M71" s="24">
        <f t="shared" ref="M71:M72" si="79">J71/B$76</f>
        <v>0.19213300117315063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6145.5661755243964</v>
      </c>
      <c r="J74" s="51">
        <f t="shared" si="75"/>
        <v>6145.5661755243964</v>
      </c>
      <c r="K74" s="40">
        <f>B74/B$76</f>
        <v>0.22072156568498716</v>
      </c>
      <c r="L74" s="22">
        <f t="shared" si="76"/>
        <v>5.9943643918427499E-2</v>
      </c>
      <c r="M74" s="24">
        <f>J74/B$76</f>
        <v>0.19213300117315063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19245.500000000004</v>
      </c>
      <c r="J76" s="51">
        <f t="shared" si="75"/>
        <v>19245.500000000004</v>
      </c>
      <c r="K76" s="40">
        <f>SUM(K70:K75)</f>
        <v>1.2727264716514877</v>
      </c>
      <c r="L76" s="22">
        <f>SUM(L70:L75)</f>
        <v>0.66162875615503114</v>
      </c>
      <c r="M76" s="24">
        <f>SUM(M70:M75)</f>
        <v>0.79381811340975417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9191.4133333333339</v>
      </c>
      <c r="K77" s="40"/>
      <c r="L77" s="22">
        <f>-(L131*G$37*F$9/F$7)/B$130</f>
        <v>-0.28735738552283291</v>
      </c>
      <c r="M77" s="24">
        <f>-J77/B$76</f>
        <v>-0.28735738552283291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0.49588453350925538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1.0711050268970119</v>
      </c>
      <c r="J119" s="24">
        <f>SUM(J91:J118)</f>
        <v>1.0711050268970119</v>
      </c>
      <c r="K119" s="22">
        <f>SUM(K91:K118)</f>
        <v>2.9372893868198227</v>
      </c>
      <c r="L119" s="22">
        <f>SUM(L91:L118)</f>
        <v>1.0711050268970119</v>
      </c>
      <c r="M119" s="57">
        <f t="shared" si="80"/>
        <v>1.0711050268970119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0.34203043951741574</v>
      </c>
      <c r="J125" s="237">
        <f>IF(SUMPRODUCT($B$124:$B125,$H$124:$H125)&lt;J$119,($B125*$H125),IF(SUMPRODUCT($B$124:$B124,$H$124:$H124)&lt;J$119,J$119-SUMPRODUCT($B$124:$B124,$H$124:$H124),0))</f>
        <v>0.34203043951741574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0.34203043951741574</v>
      </c>
      <c r="M125" s="240">
        <f t="shared" si="93"/>
        <v>0.34203043951741574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0.34203043951741574</v>
      </c>
      <c r="J128" s="228">
        <f>(J30)</f>
        <v>0.34203043951741574</v>
      </c>
      <c r="K128" s="29">
        <f>(B128)</f>
        <v>0.64832311232876716</v>
      </c>
      <c r="L128" s="29">
        <f>IF(L124=L119,0,(L119-L124)/(B119-B124)*K128)</f>
        <v>0.10671019944782043</v>
      </c>
      <c r="M128" s="240">
        <f t="shared" si="93"/>
        <v>0.34203043951741574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1.0711050268970119</v>
      </c>
      <c r="J130" s="228">
        <f>(J119)</f>
        <v>1.0711050268970119</v>
      </c>
      <c r="K130" s="29">
        <f>(B130)</f>
        <v>2.9372893868198227</v>
      </c>
      <c r="L130" s="29">
        <f>(L119)</f>
        <v>1.0711050268970119</v>
      </c>
      <c r="M130" s="240">
        <f t="shared" si="93"/>
        <v>1.0711050268970119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64" priority="116" operator="equal">
      <formula>16</formula>
    </cfRule>
    <cfRule type="cellIs" dxfId="263" priority="117" operator="equal">
      <formula>15</formula>
    </cfRule>
    <cfRule type="cellIs" dxfId="262" priority="118" operator="equal">
      <formula>14</formula>
    </cfRule>
    <cfRule type="cellIs" dxfId="261" priority="119" operator="equal">
      <formula>13</formula>
    </cfRule>
    <cfRule type="cellIs" dxfId="260" priority="120" operator="equal">
      <formula>12</formula>
    </cfRule>
    <cfRule type="cellIs" dxfId="259" priority="121" operator="equal">
      <formula>11</formula>
    </cfRule>
    <cfRule type="cellIs" dxfId="258" priority="122" operator="equal">
      <formula>10</formula>
    </cfRule>
    <cfRule type="cellIs" dxfId="257" priority="123" operator="equal">
      <formula>9</formula>
    </cfRule>
    <cfRule type="cellIs" dxfId="256" priority="124" operator="equal">
      <formula>8</formula>
    </cfRule>
    <cfRule type="cellIs" dxfId="255" priority="125" operator="equal">
      <formula>7</formula>
    </cfRule>
    <cfRule type="cellIs" dxfId="254" priority="126" operator="equal">
      <formula>6</formula>
    </cfRule>
    <cfRule type="cellIs" dxfId="253" priority="127" operator="equal">
      <formula>5</formula>
    </cfRule>
    <cfRule type="cellIs" dxfId="252" priority="128" operator="equal">
      <formula>4</formula>
    </cfRule>
    <cfRule type="cellIs" dxfId="251" priority="129" operator="equal">
      <formula>3</formula>
    </cfRule>
    <cfRule type="cellIs" dxfId="250" priority="130" operator="equal">
      <formula>2</formula>
    </cfRule>
    <cfRule type="cellIs" dxfId="249" priority="131" operator="equal">
      <formula>1</formula>
    </cfRule>
  </conditionalFormatting>
  <conditionalFormatting sqref="R31:T31">
    <cfRule type="cellIs" dxfId="248" priority="51" operator="greaterThan">
      <formula>0</formula>
    </cfRule>
  </conditionalFormatting>
  <conditionalFormatting sqref="R32:T32">
    <cfRule type="cellIs" dxfId="247" priority="50" operator="greaterThan">
      <formula>0</formula>
    </cfRule>
  </conditionalFormatting>
  <conditionalFormatting sqref="R30:T30">
    <cfRule type="cellIs" dxfId="246" priority="49" operator="greaterThan">
      <formula>0</formula>
    </cfRule>
  </conditionalFormatting>
  <conditionalFormatting sqref="N91:N104">
    <cfRule type="cellIs" dxfId="245" priority="33" operator="equal">
      <formula>16</formula>
    </cfRule>
    <cfRule type="cellIs" dxfId="244" priority="34" operator="equal">
      <formula>15</formula>
    </cfRule>
    <cfRule type="cellIs" dxfId="243" priority="35" operator="equal">
      <formula>14</formula>
    </cfRule>
    <cfRule type="cellIs" dxfId="242" priority="36" operator="equal">
      <formula>13</formula>
    </cfRule>
    <cfRule type="cellIs" dxfId="241" priority="37" operator="equal">
      <formula>12</formula>
    </cfRule>
    <cfRule type="cellIs" dxfId="240" priority="38" operator="equal">
      <formula>11</formula>
    </cfRule>
    <cfRule type="cellIs" dxfId="239" priority="39" operator="equal">
      <formula>10</formula>
    </cfRule>
    <cfRule type="cellIs" dxfId="238" priority="40" operator="equal">
      <formula>9</formula>
    </cfRule>
    <cfRule type="cellIs" dxfId="237" priority="41" operator="equal">
      <formula>8</formula>
    </cfRule>
    <cfRule type="cellIs" dxfId="236" priority="42" operator="equal">
      <formula>7</formula>
    </cfRule>
    <cfRule type="cellIs" dxfId="235" priority="43" operator="equal">
      <formula>6</formula>
    </cfRule>
    <cfRule type="cellIs" dxfId="234" priority="44" operator="equal">
      <formula>5</formula>
    </cfRule>
    <cfRule type="cellIs" dxfId="233" priority="45" operator="equal">
      <formula>4</formula>
    </cfRule>
    <cfRule type="cellIs" dxfId="232" priority="46" operator="equal">
      <formula>3</formula>
    </cfRule>
    <cfRule type="cellIs" dxfId="231" priority="47" operator="equal">
      <formula>2</formula>
    </cfRule>
    <cfRule type="cellIs" dxfId="230" priority="48" operator="equal">
      <formula>1</formula>
    </cfRule>
  </conditionalFormatting>
  <conditionalFormatting sqref="N105:N118">
    <cfRule type="cellIs" dxfId="229" priority="17" operator="equal">
      <formula>16</formula>
    </cfRule>
    <cfRule type="cellIs" dxfId="228" priority="18" operator="equal">
      <formula>15</formula>
    </cfRule>
    <cfRule type="cellIs" dxfId="227" priority="19" operator="equal">
      <formula>14</formula>
    </cfRule>
    <cfRule type="cellIs" dxfId="226" priority="20" operator="equal">
      <formula>13</formula>
    </cfRule>
    <cfRule type="cellIs" dxfId="225" priority="21" operator="equal">
      <formula>12</formula>
    </cfRule>
    <cfRule type="cellIs" dxfId="224" priority="22" operator="equal">
      <formula>11</formula>
    </cfRule>
    <cfRule type="cellIs" dxfId="223" priority="23" operator="equal">
      <formula>10</formula>
    </cfRule>
    <cfRule type="cellIs" dxfId="222" priority="24" operator="equal">
      <formula>9</formula>
    </cfRule>
    <cfRule type="cellIs" dxfId="221" priority="25" operator="equal">
      <formula>8</formula>
    </cfRule>
    <cfRule type="cellIs" dxfId="220" priority="26" operator="equal">
      <formula>7</formula>
    </cfRule>
    <cfRule type="cellIs" dxfId="219" priority="27" operator="equal">
      <formula>6</formula>
    </cfRule>
    <cfRule type="cellIs" dxfId="218" priority="28" operator="equal">
      <formula>5</formula>
    </cfRule>
    <cfRule type="cellIs" dxfId="217" priority="29" operator="equal">
      <formula>4</formula>
    </cfRule>
    <cfRule type="cellIs" dxfId="216" priority="30" operator="equal">
      <formula>3</formula>
    </cfRule>
    <cfRule type="cellIs" dxfId="215" priority="31" operator="equal">
      <formula>2</formula>
    </cfRule>
    <cfRule type="cellIs" dxfId="214" priority="32" operator="equal">
      <formula>1</formula>
    </cfRule>
  </conditionalFormatting>
  <conditionalFormatting sqref="N37:N44">
    <cfRule type="cellIs" dxfId="47" priority="1" operator="equal">
      <formula>16</formula>
    </cfRule>
    <cfRule type="cellIs" dxfId="46" priority="2" operator="equal">
      <formula>15</formula>
    </cfRule>
    <cfRule type="cellIs" dxfId="45" priority="3" operator="equal">
      <formula>14</formula>
    </cfRule>
    <cfRule type="cellIs" dxfId="44" priority="4" operator="equal">
      <formula>13</formula>
    </cfRule>
    <cfRule type="cellIs" dxfId="43" priority="5" operator="equal">
      <formula>12</formula>
    </cfRule>
    <cfRule type="cellIs" dxfId="42" priority="6" operator="equal">
      <formula>11</formula>
    </cfRule>
    <cfRule type="cellIs" dxfId="41" priority="7" operator="equal">
      <formula>10</formula>
    </cfRule>
    <cfRule type="cellIs" dxfId="40" priority="8" operator="equal">
      <formula>9</formula>
    </cfRule>
    <cfRule type="cellIs" dxfId="39" priority="9" operator="equal">
      <formula>8</formula>
    </cfRule>
    <cfRule type="cellIs" dxfId="38" priority="10" operator="equal">
      <formula>7</formula>
    </cfRule>
    <cfRule type="cellIs" dxfId="37" priority="11" operator="equal">
      <formula>6</formula>
    </cfRule>
    <cfRule type="cellIs" dxfId="36" priority="12" operator="equal">
      <formula>5</formula>
    </cfRule>
    <cfRule type="cellIs" dxfId="35" priority="13" operator="equal">
      <formula>4</formula>
    </cfRule>
    <cfRule type="cellIs" dxfId="34" priority="14" operator="equal">
      <formula>3</formula>
    </cfRule>
    <cfRule type="cellIs" dxfId="33" priority="15" operator="equal">
      <formula>2</formula>
    </cfRule>
    <cfRule type="cellIs" dxfId="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E36" activePane="bottomRight" state="frozen"/>
      <selection pane="topRight" activeCell="B1" sqref="B1"/>
      <selection pane="bottomLeft" activeCell="A3" sqref="A3"/>
      <selection pane="bottomRight" activeCell="N37" sqref="N37:N4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seasonal!Z2</f>
        <v>Q1</v>
      </c>
      <c r="AA2" s="262"/>
      <c r="AB2" s="261" t="str">
        <f>seasonal!AB2</f>
        <v>Q2</v>
      </c>
      <c r="AC2" s="262"/>
      <c r="AD2" s="261" t="str">
        <f>seasonal!AD2</f>
        <v>Q3</v>
      </c>
      <c r="AE2" s="262"/>
      <c r="AF2" s="261" t="str">
        <f>seasonal!AF2</f>
        <v>Q4</v>
      </c>
      <c r="AG2" s="262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45557.517755280438</v>
      </c>
      <c r="S14" s="222">
        <f>IF($B$81=0,0,(SUMIF($N$6:$N$28,$U14,L$6:L$28)+SUMIF($N$91:$N$118,$U14,L$91:L$118))*$I$83*seasonal!$B$81/$B$81)</f>
        <v>21239.999999999996</v>
      </c>
      <c r="T14" s="222">
        <f>IF($B$81=0,0,(SUMIF($N$6:$N$28,$U14,M$6:M$28)+SUMIF($N$91:$N$118,$U14,M$91:M$118))*$I$83*seasonal!$B$81/$B$81)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seasonal!E16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seasonal!E17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41912.916334858004</v>
      </c>
      <c r="S17" s="222">
        <f>IF($B$81=0,0,(SUMIF($N$6:$N$28,$U17,L$6:L$28)+SUMIF($N$91:$N$118,$U17,L$91:L$118))*$I$83*seasonal!$B$81/$B$81)</f>
        <v>32568</v>
      </c>
      <c r="T17" s="222">
        <f>IF($B$81=0,0,(SUMIF($N$6:$N$28,$U17,M$6:M$28)+SUMIF($N$91:$N$118,$U17,M$91:M$118))*$I$83*seasonal!$B$81/$B$81)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seasonal!E18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27031.576933582302</v>
      </c>
      <c r="S24" s="41">
        <f>IF($B$81=0,0,(SUM(($B$70*$H$70))+((1-$D$29)*$I$83))*seasonal!$B$81/$B$81)</f>
        <v>27031.576933582302</v>
      </c>
      <c r="T24" s="41">
        <f>IF($B$81=0,0,(SUM(($B$70*$H$70))+((1-$D$29)*$I$83))*seasonal!$B$81/$B$81)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seasonal!E26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seasonal!Z27</f>
        <v>0.25</v>
      </c>
      <c r="AA27" s="121">
        <f t="shared" si="16"/>
        <v>2.1734050468759772E-2</v>
      </c>
      <c r="AB27" s="156">
        <f>seasonal!AB27</f>
        <v>0.25</v>
      </c>
      <c r="AC27" s="121">
        <f t="shared" si="7"/>
        <v>2.1734050468759772E-2</v>
      </c>
      <c r="AD27" s="156">
        <f>seasonal!AD27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seasonal!Z29</f>
        <v>0.25</v>
      </c>
      <c r="AA29" s="121">
        <f t="shared" si="16"/>
        <v>0.35541370538202427</v>
      </c>
      <c r="AB29" s="156">
        <f>seasonal!AB29</f>
        <v>0.25</v>
      </c>
      <c r="AC29" s="121">
        <f t="shared" si="7"/>
        <v>0.35541370538202427</v>
      </c>
      <c r="AD29" s="156">
        <f>seasonal!AD29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seasonal!E30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IF(seasonal!A37=0,"",seasonal!A37)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75">
        <v>7</v>
      </c>
      <c r="O37" s="2"/>
      <c r="P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IF(seasonal!A38=0,"",seasonal!A38)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75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IF(seasonal!A39=0,"",seasonal!A39)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75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IF(seasonal!A40=0,"",seasonal!A40)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75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IF(seasonal!A41=0,"",seasonal!A41)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75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IF(seasonal!A42=0,"",seasonal!A42)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75">
        <v>11</v>
      </c>
      <c r="O42" s="2"/>
      <c r="P42" s="2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/>
      <c r="Y42" s="110"/>
      <c r="Z42" s="156">
        <f>seasonal!Z42</f>
        <v>0.25</v>
      </c>
      <c r="AA42" s="147">
        <f t="shared" si="40"/>
        <v>8142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IF(seasonal!A43=0,"",seasonal!A43)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seasonal!E43</f>
        <v>0</v>
      </c>
      <c r="F43" s="75">
        <f>seasonal!F43</f>
        <v>1.18</v>
      </c>
      <c r="G43" s="75">
        <f>seasonal!G43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75">
        <v>14</v>
      </c>
      <c r="O43" s="2"/>
      <c r="P43" s="2"/>
      <c r="Q43" s="59" t="s">
        <v>76</v>
      </c>
      <c r="R43" s="222">
        <f>IF($B$81=0,0,(SUMIF($N$6:$N$28,$U13,K$6:K$28)*$B$83+SUMIF($N$37:$N$64,$U13,B$37:B$64))*seasonal!$B$81/$B$81)</f>
        <v>0</v>
      </c>
      <c r="S43" s="222">
        <f>IF($B$81=0,0,(SUMIF($N$6:$N$28,$U13,L$6:L$28)+SUMIF($N$91:$N$118,$U13,L$91:L$118))*$I$83*seasonal!$B$81/$B$81)</f>
        <v>0</v>
      </c>
      <c r="T43" s="222">
        <f>IF($B$81=0,0,(SUMIF($N$6:$N$28,$U13,M$6:M$28)+SUMIF($N$91:$N$118,$U13,M$91:M$118))*$I$83*seasonal!$B$81/$B$81)</f>
        <v>0</v>
      </c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IF(seasonal!A44=0,"",seasonal!A44)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75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30000</v>
      </c>
      <c r="S44" s="222">
        <f>IF($B$81=0,0,(SUMIF($N$6:$N$28,$U14,L$6:L$28)+SUMIF($N$91:$N$118,$U14,L$91:L$118))*$I$83*seasonal!$B$81/$B$81)</f>
        <v>21239.999999999996</v>
      </c>
      <c r="T44" s="222">
        <f>IF($B$81=0,0,(SUMIF($N$6:$N$28,$U14,M$6:M$28)+SUMIF($N$91:$N$118,$U14,M$91:M$118))*$I$83*seasonal!$B$81/$B$81)</f>
        <v>21239.999999999996</v>
      </c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IF(seasonal!A45=0,"",seasonal!A45)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59" t="s">
        <v>119</v>
      </c>
      <c r="R45" s="222">
        <f>IF($B$81=0,0,(SUMIF($N$6:$N$28,$U15,K$6:K$28)*$B$83+SUMIF($N$37:$N$64,$U15,B$37:B$64))*seasonal!$B$81/$B$81)</f>
        <v>0</v>
      </c>
      <c r="S45" s="222">
        <f>IF($B$81=0,0,(SUMIF($N$6:$N$28,$U15,L$6:L$28)+SUMIF($N$91:$N$118,$U15,L$91:L$118))*$I$83*seasonal!$B$81/$B$81)</f>
        <v>0</v>
      </c>
      <c r="T45" s="222">
        <f>IF($B$81=0,0,(SUMIF($N$6:$N$28,$U15,M$6:M$28)+SUMIF($N$91:$N$118,$U15,M$91:M$118))*$I$83*seasonal!$B$81/$B$81)</f>
        <v>0</v>
      </c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IF(seasonal!A46=0,"",seasonal!A46)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0</v>
      </c>
      <c r="S46" s="222">
        <f>IF($B$81=0,0,(SUMIF($N$6:$N$28,$U16,L$6:L$28)+SUMIF($N$91:$N$118,$U16,L$91:L$118))*$I$83*seasonal!$B$81/$B$81)</f>
        <v>0</v>
      </c>
      <c r="T46" s="222">
        <f>IF($B$81=0,0,(SUMIF($N$6:$N$28,$U16,M$6:M$28)+SUMIF($N$91:$N$118,$U16,M$91:M$118))*$I$83*seasonal!$B$81/$B$81)</f>
        <v>0</v>
      </c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IF(seasonal!A47=0,"",seasonal!A47)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126" t="s">
        <v>117</v>
      </c>
      <c r="R47" s="222">
        <f>IF($B$81=0,0,(SUMIF($N$6:$N$28,$U17,K$6:K$28)*$B$83+SUMIF($N$37:$N$64,$U17,B$37:B$64))*seasonal!$B$81/$B$81)</f>
        <v>27600</v>
      </c>
      <c r="S47" s="222">
        <f>IF($B$81=0,0,(SUMIF($N$6:$N$28,$U17,L$6:L$28)+SUMIF($N$91:$N$118,$U17,L$91:L$118))*$I$83*seasonal!$B$81/$B$81)</f>
        <v>32568</v>
      </c>
      <c r="T47" s="222">
        <f>IF($B$81=0,0,(SUMIF($N$6:$N$28,$U17,M$6:M$28)+SUMIF($N$91:$N$118,$U17,M$91:M$118))*$I$83*seasonal!$B$81/$B$81)</f>
        <v>32568</v>
      </c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IF(seasonal!A48=0,"",seasonal!A48)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59" t="s">
        <v>79</v>
      </c>
      <c r="R48" s="222">
        <f>IF($B$81=0,0,(SUMIF($N$6:$N$28,$U18,K$6:K$28)*$B$83+SUMIF($N$37:$N$64,$U18,B$37:B$64))*seasonal!$B$81/$B$81)</f>
        <v>0</v>
      </c>
      <c r="S48" s="222">
        <f>IF($B$81=0,0,(SUMIF($N$6:$N$28,$U18,L$6:L$28)+SUMIF($N$91:$N$118,$U18,L$91:L$118))*$I$83*seasonal!$B$81/$B$81)</f>
        <v>0</v>
      </c>
      <c r="T48" s="222">
        <f>IF($B$81=0,0,(SUMIF($N$6:$N$28,$U18,M$6:M$28)+SUMIF($N$91:$N$118,$U18,M$91:M$118))*$I$83*seasonal!$B$81/$B$81)</f>
        <v>0</v>
      </c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IF(seasonal!A49=0,"",seasonal!A49)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IF(seasonal!A50=0,"",seasonal!A50)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59" t="s">
        <v>81</v>
      </c>
      <c r="R50" s="222">
        <f>IF($B$81=0,0,(SUMIF($N$6:$N$28,$U20,K$6:K$28)*$B$83+SUMIF($N$37:$N$64,$U20,B$37:B$64))*seasonal!$B$81/$B$81)</f>
        <v>0</v>
      </c>
      <c r="S50" s="222">
        <f>IF($B$81=0,0,(SUMIF($N$6:$N$28,$U20,L$6:L$28)+SUMIF($N$91:$N$118,$U20,L$91:L$118))*$I$83*seasonal!$B$81/$B$81)</f>
        <v>0</v>
      </c>
      <c r="T50" s="222">
        <f>IF($B$81=0,0,(SUMIF($N$6:$N$28,$U20,M$6:M$28)+SUMIF($N$91:$N$118,$U20,M$91:M$118))*$I$83*seasonal!$B$81/$B$81)</f>
        <v>0</v>
      </c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IF(seasonal!A51=0,"",seasonal!A51)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IF(seasonal!A52=0,"",seasonal!A52)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74" t="str">
        <f>IF(seasonal!A53=0,"",seasonal!A53)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92</v>
      </c>
      <c r="R53" s="179">
        <f>SUM(R37:R52)</f>
        <v>57600</v>
      </c>
      <c r="S53" s="179">
        <f>SUM(S37:S52)</f>
        <v>53808</v>
      </c>
      <c r="T53" s="179">
        <f>SUM(T37:T52)</f>
        <v>53808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74" t="str">
        <f>IF(seasonal!A54=0,"",seasonal!A54)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27031.576933582302</v>
      </c>
      <c r="T54" s="41">
        <f>IF($B$81=0,0,(SUM(($B$70*$H$70))+((1-$D$29)*$I$83))*seasonal!$B$81/$B$81)</f>
        <v>27031.576933582302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IF(seasonal!A55=0,"",seasonal!A55)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26991.928988369753</v>
      </c>
      <c r="S55" s="41">
        <f>IF($B$81=0,0,(SUM(($B$70*$H$70),($B$71*$H$71))+((1-$D$29)*$I$83))*seasonal!$B$81/$B$81)</f>
        <v>36222.990266915636</v>
      </c>
      <c r="T55" s="41">
        <f>IF($B$81=0,0,(SUM(($B$70*$H$70),($B$71*$H$71))+((1-$D$29)*$I$83))*seasonal!$B$81/$B$81)</f>
        <v>36222.990266915636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IF(seasonal!A56=0,"",seasonal!A56)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43360.888988369756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IF(seasonal!A57=0,"",seasonal!A57)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IF(seasonal!A58=0,"",seasonal!A58)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IF(seasonal!A59=0,"",seasonal!A59)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IF(seasonal!A60=0,"",seasonal!A60)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IF(seasonal!A61=0,"",seasonal!A61)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IF(seasonal!A62=0,"",seasonal!A62)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IF(seasonal!A63=0,"",seasonal!A63)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IF(seasonal!A64=0,"",seasonal!A64)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3274.9834561189023</v>
      </c>
      <c r="AB70" s="156">
        <f>seasonal!AB70</f>
        <v>0.25</v>
      </c>
      <c r="AC70" s="147">
        <f>$J70*AB70</f>
        <v>3274.9834561189023</v>
      </c>
      <c r="AD70" s="156">
        <f>seasonal!AD70</f>
        <v>0.25</v>
      </c>
      <c r="AE70" s="147">
        <f>$J70*AD70</f>
        <v>3274.9834561189023</v>
      </c>
      <c r="AF70" s="156">
        <f>seasonal!AF70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541.62</v>
      </c>
      <c r="AB73" s="156">
        <f>seasonal!AB73</f>
        <v>0.09</v>
      </c>
      <c r="AC73" s="147">
        <f>$H$73*$B$73*AB73</f>
        <v>541.62</v>
      </c>
      <c r="AD73" s="156">
        <f>seasonal!AD73</f>
        <v>0.23</v>
      </c>
      <c r="AE73" s="147">
        <f>$H$73*$B$73*AD73</f>
        <v>1384.14</v>
      </c>
      <c r="AF73" s="156">
        <f>seasonal!AF73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27:N28">
    <cfRule type="cellIs" dxfId="181" priority="84" operator="equal">
      <formula>16</formula>
    </cfRule>
    <cfRule type="cellIs" dxfId="180" priority="85" operator="equal">
      <formula>15</formula>
    </cfRule>
    <cfRule type="cellIs" dxfId="179" priority="86" operator="equal">
      <formula>14</formula>
    </cfRule>
    <cfRule type="cellIs" dxfId="178" priority="87" operator="equal">
      <formula>13</formula>
    </cfRule>
    <cfRule type="cellIs" dxfId="177" priority="88" operator="equal">
      <formula>12</formula>
    </cfRule>
    <cfRule type="cellIs" dxfId="176" priority="89" operator="equal">
      <formula>11</formula>
    </cfRule>
    <cfRule type="cellIs" dxfId="175" priority="90" operator="equal">
      <formula>10</formula>
    </cfRule>
    <cfRule type="cellIs" dxfId="174" priority="91" operator="equal">
      <formula>9</formula>
    </cfRule>
    <cfRule type="cellIs" dxfId="173" priority="92" operator="equal">
      <formula>8</formula>
    </cfRule>
    <cfRule type="cellIs" dxfId="172" priority="93" operator="equal">
      <formula>7</formula>
    </cfRule>
    <cfRule type="cellIs" dxfId="171" priority="94" operator="equal">
      <formula>6</formula>
    </cfRule>
    <cfRule type="cellIs" dxfId="170" priority="95" operator="equal">
      <formula>5</formula>
    </cfRule>
    <cfRule type="cellIs" dxfId="169" priority="96" operator="equal">
      <formula>4</formula>
    </cfRule>
    <cfRule type="cellIs" dxfId="168" priority="97" operator="equal">
      <formula>3</formula>
    </cfRule>
    <cfRule type="cellIs" dxfId="167" priority="98" operator="equal">
      <formula>2</formula>
    </cfRule>
    <cfRule type="cellIs" dxfId="166" priority="99" operator="equal">
      <formula>1</formula>
    </cfRule>
  </conditionalFormatting>
  <conditionalFormatting sqref="R31:T31">
    <cfRule type="cellIs" dxfId="165" priority="51" operator="greaterThan">
      <formula>0</formula>
    </cfRule>
  </conditionalFormatting>
  <conditionalFormatting sqref="R32:T32">
    <cfRule type="cellIs" dxfId="164" priority="50" operator="greaterThan">
      <formula>0</formula>
    </cfRule>
  </conditionalFormatting>
  <conditionalFormatting sqref="R30:T30">
    <cfRule type="cellIs" dxfId="163" priority="49" operator="greaterThan">
      <formula>0</formula>
    </cfRule>
  </conditionalFormatting>
  <conditionalFormatting sqref="N91:N104">
    <cfRule type="cellIs" dxfId="162" priority="33" operator="equal">
      <formula>16</formula>
    </cfRule>
    <cfRule type="cellIs" dxfId="161" priority="34" operator="equal">
      <formula>15</formula>
    </cfRule>
    <cfRule type="cellIs" dxfId="160" priority="35" operator="equal">
      <formula>14</formula>
    </cfRule>
    <cfRule type="cellIs" dxfId="159" priority="36" operator="equal">
      <formula>13</formula>
    </cfRule>
    <cfRule type="cellIs" dxfId="158" priority="37" operator="equal">
      <formula>12</formula>
    </cfRule>
    <cfRule type="cellIs" dxfId="157" priority="38" operator="equal">
      <formula>11</formula>
    </cfRule>
    <cfRule type="cellIs" dxfId="156" priority="39" operator="equal">
      <formula>10</formula>
    </cfRule>
    <cfRule type="cellIs" dxfId="155" priority="40" operator="equal">
      <formula>9</formula>
    </cfRule>
    <cfRule type="cellIs" dxfId="154" priority="41" operator="equal">
      <formula>8</formula>
    </cfRule>
    <cfRule type="cellIs" dxfId="153" priority="42" operator="equal">
      <formula>7</formula>
    </cfRule>
    <cfRule type="cellIs" dxfId="152" priority="43" operator="equal">
      <formula>6</formula>
    </cfRule>
    <cfRule type="cellIs" dxfId="151" priority="44" operator="equal">
      <formula>5</formula>
    </cfRule>
    <cfRule type="cellIs" dxfId="150" priority="45" operator="equal">
      <formula>4</formula>
    </cfRule>
    <cfRule type="cellIs" dxfId="149" priority="46" operator="equal">
      <formula>3</formula>
    </cfRule>
    <cfRule type="cellIs" dxfId="148" priority="47" operator="equal">
      <formula>2</formula>
    </cfRule>
    <cfRule type="cellIs" dxfId="147" priority="48" operator="equal">
      <formula>1</formula>
    </cfRule>
  </conditionalFormatting>
  <conditionalFormatting sqref="N105:N118">
    <cfRule type="cellIs" dxfId="146" priority="17" operator="equal">
      <formula>16</formula>
    </cfRule>
    <cfRule type="cellIs" dxfId="145" priority="18" operator="equal">
      <formula>15</formula>
    </cfRule>
    <cfRule type="cellIs" dxfId="144" priority="19" operator="equal">
      <formula>14</formula>
    </cfRule>
    <cfRule type="cellIs" dxfId="143" priority="20" operator="equal">
      <formula>13</formula>
    </cfRule>
    <cfRule type="cellIs" dxfId="142" priority="21" operator="equal">
      <formula>12</formula>
    </cfRule>
    <cfRule type="cellIs" dxfId="141" priority="22" operator="equal">
      <formula>11</formula>
    </cfRule>
    <cfRule type="cellIs" dxfId="140" priority="23" operator="equal">
      <formula>10</formula>
    </cfRule>
    <cfRule type="cellIs" dxfId="139" priority="24" operator="equal">
      <formula>9</formula>
    </cfRule>
    <cfRule type="cellIs" dxfId="138" priority="25" operator="equal">
      <formula>8</formula>
    </cfRule>
    <cfRule type="cellIs" dxfId="137" priority="26" operator="equal">
      <formula>7</formula>
    </cfRule>
    <cfRule type="cellIs" dxfId="136" priority="27" operator="equal">
      <formula>6</formula>
    </cfRule>
    <cfRule type="cellIs" dxfId="135" priority="28" operator="equal">
      <formula>5</formula>
    </cfRule>
    <cfRule type="cellIs" dxfId="134" priority="29" operator="equal">
      <formula>4</formula>
    </cfRule>
    <cfRule type="cellIs" dxfId="133" priority="30" operator="equal">
      <formula>3</formula>
    </cfRule>
    <cfRule type="cellIs" dxfId="132" priority="31" operator="equal">
      <formula>2</formula>
    </cfRule>
    <cfRule type="cellIs" dxfId="131" priority="32" operator="equal">
      <formula>1</formula>
    </cfRule>
  </conditionalFormatting>
  <conditionalFormatting sqref="N37:N44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seasonal!Z2</f>
        <v>Q1</v>
      </c>
      <c r="AA2" s="262"/>
      <c r="AB2" s="261" t="str">
        <f>seasonal!AB2</f>
        <v>Q2</v>
      </c>
      <c r="AC2" s="262"/>
      <c r="AD2" s="261" t="str">
        <f>seasonal!AD2</f>
        <v>Q3</v>
      </c>
      <c r="AE2" s="262"/>
      <c r="AF2" s="261" t="str">
        <f>seasonal!AF2</f>
        <v>Q4</v>
      </c>
      <c r="AG2" s="262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IF(seasonal!A6=0,"",seasonal!A6)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permanent!E6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IF(seasonal!A7=0,"",seasonal!A7)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permanent!E7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IF(seasonal!A8=0,"",seasonal!A8)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permanent!E8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IF(seasonal!A9=0,"",seasonal!A9)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permanent!E9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IF(seasonal!A10=0,"",seasonal!A10)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permanent!E10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IF(seasonal!A11=0,"",seasonal!A11)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permanent!E11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IF(seasonal!A12=0,"",seasonal!A12)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permanent!E12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IF(seasonal!A13=0,"",seasonal!A13)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permanent!E13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IF(seasonal!A14=0,"",seasonal!A14)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permanent!E14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IF(seasonal!A15=0,"",seasonal!A15)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permanent!E15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IF(seasonal!A16=0,"",seasonal!A16)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permanent!E16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IF(seasonal!A17=0,"",seasonal!A17)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permanent!E17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IF(seasonal!A18=0,"",seasonal!A18)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permanent!E18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IF(seasonal!A19=0,"",seasonal!A19)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permanent!E19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IF(seasonal!A20=0,"",seasonal!A20)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permanent!E20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IF(seasonal!A21=0,"",seasonal!A21)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permanent!E21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IF(seasonal!A22=0,"",seasonal!A22)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permanent!E22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IF(seasonal!A23=0,"",seasonal!A23)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permanent!E23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IF(seasonal!A24=0,"",seasonal!A24)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permanent!E24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IF(seasonal!A25=0,"",seasonal!A25)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permanent!E25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IF(seasonal!A26=0,"",seasonal!A26)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permanent!E26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52591.950266915628</v>
      </c>
      <c r="S26" s="41">
        <f>IF($B$81=0,0,(SUM(($B$70*$H$70),($B$71*$H$71),($B$72*$H$72))+((1-$D$29)*$I$83))*seasonal!$B$81/$B$81)</f>
        <v>52591.950266915628</v>
      </c>
      <c r="T26" s="41">
        <f>IF($B$81=0,0,(SUM(($B$70*$H$70),($B$71*$H$71),($B$72*$H$72))+((1-$D$29)*$I$83))*seasonal!$B$81/$B$81)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IF(seasonal!A27=0,"",seasonal!A27)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permanent!E27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IF(seasonal!A28=0,"",seasonal!A28)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permanent!E28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IF(seasonal!A29=0,"",seasonal!A29)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permanent!E29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permanent!E30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IF(seasonal!A37=0,"",seasonal!A37)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permanent!E37</f>
        <v>0.5</v>
      </c>
      <c r="F37" s="75">
        <f>permanent!F37</f>
        <v>1.1100000000000001</v>
      </c>
      <c r="G37" s="75">
        <f>permanent!G37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IF(seasonal!A38=0,"",seasonal!A38)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permanent!E38</f>
        <v>0.5</v>
      </c>
      <c r="F38" s="75">
        <f>permanent!F38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IF(seasonal!A39=0,"",seasonal!A39)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permanent!E39</f>
        <v>0.5</v>
      </c>
      <c r="F39" s="75">
        <f>permanent!F39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IF(seasonal!A40=0,"",seasonal!A40)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permanent!E40</f>
        <v>0.6</v>
      </c>
      <c r="F40" s="75">
        <f>permanent!F40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IF(seasonal!A41=0,"",seasonal!A41)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permanent!E41</f>
        <v>0.8</v>
      </c>
      <c r="F41" s="75">
        <f>permanent!F41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IF(seasonal!A42=0,"",seasonal!A42)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permanent!E42</f>
        <v>1</v>
      </c>
      <c r="F42" s="75">
        <f>permanent!F42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ref="AA42:AA64" si="38">$J42*Z42</f>
        <v>0</v>
      </c>
      <c r="AB42" s="156">
        <f>seasonal!AB42</f>
        <v>0</v>
      </c>
      <c r="AC42" s="147">
        <f t="shared" ref="AC42:AC64" si="39">$J42*AB42</f>
        <v>0</v>
      </c>
      <c r="AD42" s="156">
        <f>seasonal!AD42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IF(seasonal!A43=0,"",seasonal!A43)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permanent!E43</f>
        <v>0</v>
      </c>
      <c r="F43" s="75">
        <f>permanent!F43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38"/>
        <v>0</v>
      </c>
      <c r="AB43" s="156">
        <f>seasonal!AB43</f>
        <v>0.25</v>
      </c>
      <c r="AC43" s="147">
        <f t="shared" si="39"/>
        <v>0</v>
      </c>
      <c r="AD43" s="156">
        <f>seasonal!AD43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IF(seasonal!A44=0,"",seasonal!A44)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permanent!E44</f>
        <v>1</v>
      </c>
      <c r="F44" s="75">
        <f>permanent!F44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38"/>
        <v>0</v>
      </c>
      <c r="AB44" s="156">
        <f>seasonal!AB44</f>
        <v>0.25</v>
      </c>
      <c r="AC44" s="147">
        <f t="shared" si="39"/>
        <v>0</v>
      </c>
      <c r="AD44" s="156">
        <f>seasonal!AD44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IF(seasonal!A45=0,"",seasonal!A45)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permanent!E45</f>
        <v>1</v>
      </c>
      <c r="F45" s="75">
        <f>permanent!F45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38"/>
        <v>0</v>
      </c>
      <c r="AB45" s="156">
        <f>seasonal!AB45</f>
        <v>0.25</v>
      </c>
      <c r="AC45" s="147">
        <f t="shared" si="39"/>
        <v>0</v>
      </c>
      <c r="AD45" s="156">
        <f>seasonal!AD45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IF(seasonal!A46=0,"",seasonal!A46)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permanent!E46</f>
        <v>1</v>
      </c>
      <c r="F46" s="75">
        <f>permanent!F46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38"/>
        <v>0</v>
      </c>
      <c r="AB46" s="156">
        <f>seasonal!AB46</f>
        <v>0.25</v>
      </c>
      <c r="AC46" s="147">
        <f t="shared" si="39"/>
        <v>0</v>
      </c>
      <c r="AD46" s="156">
        <f>seasonal!AD46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IF(seasonal!A47=0,"",seasonal!A47)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permanent!E47</f>
        <v>1</v>
      </c>
      <c r="F47" s="75">
        <f>permanent!F47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38"/>
        <v>0</v>
      </c>
      <c r="AB47" s="156">
        <f>seasonal!AB47</f>
        <v>0.25</v>
      </c>
      <c r="AC47" s="147">
        <f t="shared" si="39"/>
        <v>0</v>
      </c>
      <c r="AD47" s="156">
        <f>seasonal!AD47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IF(seasonal!A48=0,"",seasonal!A48)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permanent!E48</f>
        <v>1</v>
      </c>
      <c r="F48" s="75">
        <f>permanent!F48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38"/>
        <v>0</v>
      </c>
      <c r="AB48" s="156">
        <f>seasonal!AB48</f>
        <v>0.25</v>
      </c>
      <c r="AC48" s="147">
        <f t="shared" si="39"/>
        <v>0</v>
      </c>
      <c r="AD48" s="156">
        <f>seasonal!AD48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IF(seasonal!A49=0,"",seasonal!A49)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permanent!E49</f>
        <v>1</v>
      </c>
      <c r="F49" s="75">
        <f>permanent!F49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38"/>
        <v>0</v>
      </c>
      <c r="AB49" s="156">
        <f>seasonal!AB49</f>
        <v>0.25</v>
      </c>
      <c r="AC49" s="147">
        <f t="shared" si="39"/>
        <v>0</v>
      </c>
      <c r="AD49" s="156">
        <f>seasonal!AD49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IF(seasonal!A50=0,"",seasonal!A50)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permanent!E50</f>
        <v>1</v>
      </c>
      <c r="F50" s="75">
        <f>permanent!F50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38"/>
        <v>0</v>
      </c>
      <c r="AB50" s="156">
        <f>seasonal!AB55</f>
        <v>0.25</v>
      </c>
      <c r="AC50" s="147">
        <f t="shared" si="39"/>
        <v>0</v>
      </c>
      <c r="AD50" s="156">
        <f>seasonal!AD55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IF(seasonal!A51=0,"",seasonal!A51)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permanent!E51</f>
        <v>1</v>
      </c>
      <c r="F51" s="75">
        <f>permanent!F51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38"/>
        <v>0</v>
      </c>
      <c r="AB51" s="156">
        <f>seasonal!AB56</f>
        <v>0.25</v>
      </c>
      <c r="AC51" s="147">
        <f t="shared" si="39"/>
        <v>0</v>
      </c>
      <c r="AD51" s="156">
        <f>seasonal!AD56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IF(seasonal!A52=0,"",seasonal!A52)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permanent!E52</f>
        <v>1</v>
      </c>
      <c r="F52" s="75">
        <f>permanent!F52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38"/>
        <v>0</v>
      </c>
      <c r="AB52" s="156">
        <f>seasonal!AB57</f>
        <v>0.25</v>
      </c>
      <c r="AC52" s="147">
        <f t="shared" si="39"/>
        <v>0</v>
      </c>
      <c r="AD52" s="156">
        <f>seasonal!AD57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IF(seasonal!A53=0,"",seasonal!A53)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permanent!E53</f>
        <v>1</v>
      </c>
      <c r="F53" s="75">
        <f>permanent!F53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IF(seasonal!A54=0,"",seasonal!A54)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permanent!E54</f>
        <v>1</v>
      </c>
      <c r="F54" s="75">
        <f>permanent!F54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IF(seasonal!A55=0,"",seasonal!A55)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permanent!E55</f>
        <v>1</v>
      </c>
      <c r="F55" s="75">
        <f>permanent!F55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IF(seasonal!A56=0,"",seasonal!A56)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permanent!E56</f>
        <v>1</v>
      </c>
      <c r="F56" s="75">
        <f>permanent!F56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IF(seasonal!A57=0,"",seasonal!A57)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permanent!E57</f>
        <v>1</v>
      </c>
      <c r="F57" s="75">
        <f>permanent!F57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IF(seasonal!A58=0,"",seasonal!A58)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permanent!E58</f>
        <v>1</v>
      </c>
      <c r="F58" s="75">
        <f>permanent!F58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38"/>
        <v>0</v>
      </c>
      <c r="AB58" s="156">
        <f>seasonal!AB58</f>
        <v>0.25</v>
      </c>
      <c r="AC58" s="147">
        <f t="shared" si="39"/>
        <v>0</v>
      </c>
      <c r="AD58" s="156">
        <f>seasonal!AD58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IF(seasonal!A59=0,"",seasonal!A59)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permanent!E59</f>
        <v>1</v>
      </c>
      <c r="F59" s="75">
        <f>permanent!F59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38"/>
        <v>0</v>
      </c>
      <c r="AB59" s="156">
        <f>seasonal!AB59</f>
        <v>0.25</v>
      </c>
      <c r="AC59" s="147">
        <f t="shared" si="39"/>
        <v>0</v>
      </c>
      <c r="AD59" s="156">
        <f>seasonal!AD59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IF(seasonal!A60=0,"",seasonal!A60)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permanent!E60</f>
        <v>1</v>
      </c>
      <c r="F60" s="75">
        <f>permanent!F60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38"/>
        <v>0</v>
      </c>
      <c r="AB60" s="156">
        <f>seasonal!AB60</f>
        <v>0.25</v>
      </c>
      <c r="AC60" s="147">
        <f t="shared" si="39"/>
        <v>0</v>
      </c>
      <c r="AD60" s="156">
        <f>seasonal!AD60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IF(seasonal!A61=0,"",seasonal!A61)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permanent!E61</f>
        <v>1</v>
      </c>
      <c r="F61" s="75">
        <f>permanent!F61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38"/>
        <v>0</v>
      </c>
      <c r="AB61" s="156">
        <f>seasonal!AB61</f>
        <v>0.25</v>
      </c>
      <c r="AC61" s="147">
        <f t="shared" si="39"/>
        <v>0</v>
      </c>
      <c r="AD61" s="156">
        <f>seasonal!AD61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IF(seasonal!A62=0,"",seasonal!A62)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permanent!E62</f>
        <v>1</v>
      </c>
      <c r="F62" s="75">
        <f>permanent!F62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38"/>
        <v>0</v>
      </c>
      <c r="AB62" s="156">
        <f>seasonal!AB62</f>
        <v>0.25</v>
      </c>
      <c r="AC62" s="147">
        <f t="shared" si="39"/>
        <v>0</v>
      </c>
      <c r="AD62" s="156">
        <f>seasonal!AD62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IF(seasonal!A63=0,"",seasonal!A63)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permanent!E63</f>
        <v>1</v>
      </c>
      <c r="F63" s="75">
        <f>permanent!F63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38"/>
        <v>0</v>
      </c>
      <c r="AB63" s="156">
        <f>seasonal!AB63</f>
        <v>0.25</v>
      </c>
      <c r="AC63" s="147">
        <f t="shared" si="39"/>
        <v>0</v>
      </c>
      <c r="AD63" s="156">
        <f>seasonal!AD63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IF(seasonal!A64=0,"",seasonal!A64)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permanent!E64</f>
        <v>1</v>
      </c>
      <c r="F64" s="75">
        <f>permanent!F64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38"/>
        <v>0</v>
      </c>
      <c r="AB64" s="156">
        <f>seasonal!AB64</f>
        <v>0.25</v>
      </c>
      <c r="AC64" s="149">
        <f t="shared" si="39"/>
        <v>0</v>
      </c>
      <c r="AD64" s="156">
        <f>seasonal!AD64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permanent!E70</f>
        <v>1</v>
      </c>
      <c r="F70" s="75">
        <f>permanent!F70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0</v>
      </c>
      <c r="AB70" s="156">
        <f>seasonal!AB70</f>
        <v>0.25</v>
      </c>
      <c r="AC70" s="147">
        <f>$J70*AB70</f>
        <v>0</v>
      </c>
      <c r="AD70" s="156">
        <f>seasonal!AD70</f>
        <v>0.25</v>
      </c>
      <c r="AE70" s="147">
        <f>$J70*AD70</f>
        <v>0</v>
      </c>
      <c r="AF70" s="156">
        <f>seasonal!AF70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permanent!E71</f>
        <v>1</v>
      </c>
      <c r="F71" s="75">
        <f>permanent!F71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permanent!E72</f>
        <v>1</v>
      </c>
      <c r="F72" s="75">
        <f>permanent!F72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permanent!E73</f>
        <v>1</v>
      </c>
      <c r="F73" s="75">
        <f>permanent!F73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0</v>
      </c>
      <c r="AB73" s="156">
        <f>seasonal!AB73</f>
        <v>0.09</v>
      </c>
      <c r="AC73" s="147">
        <f>$H$73*$B$73*AB73</f>
        <v>0</v>
      </c>
      <c r="AD73" s="156">
        <f>seasonal!AD73</f>
        <v>0.23</v>
      </c>
      <c r="AE73" s="147">
        <f>$H$73*$B$73*AD73</f>
        <v>0</v>
      </c>
      <c r="AF73" s="156">
        <f>seasonal!AF73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48" operator="equal">
      <formula>16</formula>
    </cfRule>
    <cfRule type="cellIs" dxfId="129" priority="149" operator="equal">
      <formula>15</formula>
    </cfRule>
    <cfRule type="cellIs" dxfId="128" priority="150" operator="equal">
      <formula>14</formula>
    </cfRule>
    <cfRule type="cellIs" dxfId="127" priority="151" operator="equal">
      <formula>13</formula>
    </cfRule>
    <cfRule type="cellIs" dxfId="126" priority="152" operator="equal">
      <formula>12</formula>
    </cfRule>
    <cfRule type="cellIs" dxfId="125" priority="153" operator="equal">
      <formula>11</formula>
    </cfRule>
    <cfRule type="cellIs" dxfId="124" priority="154" operator="equal">
      <formula>10</formula>
    </cfRule>
    <cfRule type="cellIs" dxfId="123" priority="155" operator="equal">
      <formula>9</formula>
    </cfRule>
    <cfRule type="cellIs" dxfId="122" priority="156" operator="equal">
      <formula>8</formula>
    </cfRule>
    <cfRule type="cellIs" dxfId="121" priority="157" operator="equal">
      <formula>7</formula>
    </cfRule>
    <cfRule type="cellIs" dxfId="120" priority="158" operator="equal">
      <formula>6</formula>
    </cfRule>
    <cfRule type="cellIs" dxfId="119" priority="159" operator="equal">
      <formula>5</formula>
    </cfRule>
    <cfRule type="cellIs" dxfId="118" priority="160" operator="equal">
      <formula>4</formula>
    </cfRule>
    <cfRule type="cellIs" dxfId="117" priority="161" operator="equal">
      <formula>3</formula>
    </cfRule>
    <cfRule type="cellIs" dxfId="116" priority="162" operator="equal">
      <formula>2</formula>
    </cfRule>
    <cfRule type="cellIs" dxfId="115" priority="163" operator="equal">
      <formula>1</formula>
    </cfRule>
  </conditionalFormatting>
  <conditionalFormatting sqref="N29">
    <cfRule type="cellIs" dxfId="114" priority="132" operator="equal">
      <formula>16</formula>
    </cfRule>
    <cfRule type="cellIs" dxfId="113" priority="133" operator="equal">
      <formula>15</formula>
    </cfRule>
    <cfRule type="cellIs" dxfId="112" priority="134" operator="equal">
      <formula>14</formula>
    </cfRule>
    <cfRule type="cellIs" dxfId="111" priority="135" operator="equal">
      <formula>13</formula>
    </cfRule>
    <cfRule type="cellIs" dxfId="110" priority="136" operator="equal">
      <formula>12</formula>
    </cfRule>
    <cfRule type="cellIs" dxfId="109" priority="137" operator="equal">
      <formula>11</formula>
    </cfRule>
    <cfRule type="cellIs" dxfId="108" priority="138" operator="equal">
      <formula>10</formula>
    </cfRule>
    <cfRule type="cellIs" dxfId="107" priority="139" operator="equal">
      <formula>9</formula>
    </cfRule>
    <cfRule type="cellIs" dxfId="106" priority="140" operator="equal">
      <formula>8</formula>
    </cfRule>
    <cfRule type="cellIs" dxfId="105" priority="141" operator="equal">
      <formula>7</formula>
    </cfRule>
    <cfRule type="cellIs" dxfId="104" priority="142" operator="equal">
      <formula>6</formula>
    </cfRule>
    <cfRule type="cellIs" dxfId="103" priority="143" operator="equal">
      <formula>5</formula>
    </cfRule>
    <cfRule type="cellIs" dxfId="102" priority="144" operator="equal">
      <formula>4</formula>
    </cfRule>
    <cfRule type="cellIs" dxfId="101" priority="145" operator="equal">
      <formula>3</formula>
    </cfRule>
    <cfRule type="cellIs" dxfId="100" priority="146" operator="equal">
      <formula>2</formula>
    </cfRule>
    <cfRule type="cellIs" dxfId="99" priority="147" operator="equal">
      <formula>1</formula>
    </cfRule>
  </conditionalFormatting>
  <conditionalFormatting sqref="N27:N28">
    <cfRule type="cellIs" dxfId="98" priority="68" operator="equal">
      <formula>16</formula>
    </cfRule>
    <cfRule type="cellIs" dxfId="97" priority="69" operator="equal">
      <formula>15</formula>
    </cfRule>
    <cfRule type="cellIs" dxfId="96" priority="70" operator="equal">
      <formula>14</formula>
    </cfRule>
    <cfRule type="cellIs" dxfId="95" priority="71" operator="equal">
      <formula>13</formula>
    </cfRule>
    <cfRule type="cellIs" dxfId="94" priority="72" operator="equal">
      <formula>12</formula>
    </cfRule>
    <cfRule type="cellIs" dxfId="93" priority="73" operator="equal">
      <formula>11</formula>
    </cfRule>
    <cfRule type="cellIs" dxfId="92" priority="74" operator="equal">
      <formula>10</formula>
    </cfRule>
    <cfRule type="cellIs" dxfId="91" priority="75" operator="equal">
      <formula>9</formula>
    </cfRule>
    <cfRule type="cellIs" dxfId="90" priority="76" operator="equal">
      <formula>8</formula>
    </cfRule>
    <cfRule type="cellIs" dxfId="89" priority="77" operator="equal">
      <formula>7</formula>
    </cfRule>
    <cfRule type="cellIs" dxfId="88" priority="78" operator="equal">
      <formula>6</formula>
    </cfRule>
    <cfRule type="cellIs" dxfId="87" priority="79" operator="equal">
      <formula>5</formula>
    </cfRule>
    <cfRule type="cellIs" dxfId="86" priority="80" operator="equal">
      <formula>4</formula>
    </cfRule>
    <cfRule type="cellIs" dxfId="85" priority="81" operator="equal">
      <formula>3</formula>
    </cfRule>
    <cfRule type="cellIs" dxfId="84" priority="82" operator="equal">
      <formula>2</formula>
    </cfRule>
    <cfRule type="cellIs" dxfId="83" priority="83" operator="equal">
      <formula>1</formula>
    </cfRule>
  </conditionalFormatting>
  <conditionalFormatting sqref="R31:T31">
    <cfRule type="cellIs" dxfId="82" priority="35" operator="greaterThan">
      <formula>0</formula>
    </cfRule>
  </conditionalFormatting>
  <conditionalFormatting sqref="R32:T32">
    <cfRule type="cellIs" dxfId="81" priority="34" operator="greaterThan">
      <formula>0</formula>
    </cfRule>
  </conditionalFormatting>
  <conditionalFormatting sqref="R30:T30">
    <cfRule type="cellIs" dxfId="80" priority="33" operator="greaterThan">
      <formula>0</formula>
    </cfRule>
  </conditionalFormatting>
  <conditionalFormatting sqref="N91:N104">
    <cfRule type="cellIs" dxfId="79" priority="17" operator="equal">
      <formula>16</formula>
    </cfRule>
    <cfRule type="cellIs" dxfId="78" priority="18" operator="equal">
      <formula>15</formula>
    </cfRule>
    <cfRule type="cellIs" dxfId="77" priority="19" operator="equal">
      <formula>14</formula>
    </cfRule>
    <cfRule type="cellIs" dxfId="76" priority="20" operator="equal">
      <formula>13</formula>
    </cfRule>
    <cfRule type="cellIs" dxfId="75" priority="21" operator="equal">
      <formula>12</formula>
    </cfRule>
    <cfRule type="cellIs" dxfId="74" priority="22" operator="equal">
      <formula>11</formula>
    </cfRule>
    <cfRule type="cellIs" dxfId="73" priority="23" operator="equal">
      <formula>10</formula>
    </cfRule>
    <cfRule type="cellIs" dxfId="72" priority="24" operator="equal">
      <formula>9</formula>
    </cfRule>
    <cfRule type="cellIs" dxfId="71" priority="25" operator="equal">
      <formula>8</formula>
    </cfRule>
    <cfRule type="cellIs" dxfId="70" priority="26" operator="equal">
      <formula>7</formula>
    </cfRule>
    <cfRule type="cellIs" dxfId="69" priority="27" operator="equal">
      <formula>6</formula>
    </cfRule>
    <cfRule type="cellIs" dxfId="68" priority="28" operator="equal">
      <formula>5</formula>
    </cfRule>
    <cfRule type="cellIs" dxfId="67" priority="29" operator="equal">
      <formula>4</formula>
    </cfRule>
    <cfRule type="cellIs" dxfId="66" priority="30" operator="equal">
      <formula>3</formula>
    </cfRule>
    <cfRule type="cellIs" dxfId="65" priority="31" operator="equal">
      <formula>2</formula>
    </cfRule>
    <cfRule type="cellIs" dxfId="64" priority="32" operator="equal">
      <formula>1</formula>
    </cfRule>
  </conditionalFormatting>
  <conditionalFormatting sqref="N105:N118">
    <cfRule type="cellIs" dxfId="63" priority="1" operator="equal">
      <formula>16</formula>
    </cfRule>
    <cfRule type="cellIs" dxfId="62" priority="2" operator="equal">
      <formula>15</formula>
    </cfRule>
    <cfRule type="cellIs" dxfId="61" priority="3" operator="equal">
      <formula>14</formula>
    </cfRule>
    <cfRule type="cellIs" dxfId="60" priority="4" operator="equal">
      <formula>13</formula>
    </cfRule>
    <cfRule type="cellIs" dxfId="59" priority="5" operator="equal">
      <formula>12</formula>
    </cfRule>
    <cfRule type="cellIs" dxfId="58" priority="6" operator="equal">
      <formula>11</formula>
    </cfRule>
    <cfRule type="cellIs" dxfId="57" priority="7" operator="equal">
      <formula>10</formula>
    </cfRule>
    <cfRule type="cellIs" dxfId="56" priority="8" operator="equal">
      <formula>9</formula>
    </cfRule>
    <cfRule type="cellIs" dxfId="55" priority="9" operator="equal">
      <formula>8</formula>
    </cfRule>
    <cfRule type="cellIs" dxfId="54" priority="10" operator="equal">
      <formula>7</formula>
    </cfRule>
    <cfRule type="cellIs" dxfId="53" priority="11" operator="equal">
      <formula>6</formula>
    </cfRule>
    <cfRule type="cellIs" dxfId="52" priority="12" operator="equal">
      <formula>5</formula>
    </cfRule>
    <cfRule type="cellIs" dxfId="51" priority="13" operator="equal">
      <formula>4</formula>
    </cfRule>
    <cfRule type="cellIs" dxfId="50" priority="14" operator="equal">
      <formula>3</formula>
    </cfRule>
    <cfRule type="cellIs" dxfId="49" priority="15" operator="equal">
      <formula>2</formula>
    </cfRule>
    <cfRule type="cellIs" dxfId="4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7" t="str">
        <f>seasonal!A1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casual!A3</f>
        <v>Sources of Food : Very Poor HHs</v>
      </c>
      <c r="C3" s="269"/>
      <c r="D3" s="269"/>
      <c r="E3" s="269"/>
      <c r="F3" s="245"/>
      <c r="G3" s="266" t="str">
        <f>seasonal!A3</f>
        <v>Sources of Food : Poor HHs</v>
      </c>
      <c r="H3" s="266"/>
      <c r="I3" s="266"/>
      <c r="J3" s="266"/>
      <c r="K3" s="246"/>
      <c r="L3" s="266" t="str">
        <f>permanent!A3</f>
        <v>Sources of Food : Middle HHs</v>
      </c>
      <c r="M3" s="266"/>
      <c r="N3" s="266"/>
      <c r="O3" s="266"/>
      <c r="P3" s="266"/>
      <c r="Q3" s="247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topLeftCell="A71" workbookViewId="0">
      <selection activeCell="B72" sqref="B7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seasonal!A1</f>
        <v>ZAFW: 59050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casual!A34</f>
        <v>Income : Very Poor HHs</v>
      </c>
      <c r="D3" s="272"/>
      <c r="E3" s="272"/>
      <c r="F3" s="90"/>
      <c r="G3" s="270" t="str">
        <f>seasonal!A34</f>
        <v>Income : Poor HHs</v>
      </c>
      <c r="H3" s="270"/>
      <c r="I3" s="270"/>
      <c r="J3" s="270"/>
      <c r="K3" s="89"/>
      <c r="L3" s="270" t="str">
        <f>permanent!A34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8" t="s">
        <v>137</v>
      </c>
      <c r="C71" s="258" t="s">
        <v>138</v>
      </c>
      <c r="D71" s="258" t="s">
        <v>139</v>
      </c>
      <c r="E71" s="170"/>
      <c r="F71" s="258" t="s">
        <v>140</v>
      </c>
      <c r="G71" s="258" t="s">
        <v>141</v>
      </c>
      <c r="H71" s="258" t="s">
        <v>142</v>
      </c>
      <c r="I71" s="170"/>
    </row>
    <row r="72" spans="1:9">
      <c r="A72" t="str">
        <f>casual!Q7</f>
        <v>Own crops Consumed</v>
      </c>
      <c r="B72" s="109">
        <f>casual!R7</f>
        <v>0</v>
      </c>
      <c r="C72" s="109">
        <f>seasonal!R7</f>
        <v>0</v>
      </c>
      <c r="D72" s="109">
        <f>permanent!R7</f>
        <v>0</v>
      </c>
      <c r="E72" s="109">
        <f>Rich!R7</f>
        <v>0</v>
      </c>
      <c r="F72" s="109">
        <f>casual!T7</f>
        <v>0</v>
      </c>
      <c r="G72" s="109">
        <f>seasonal!T7</f>
        <v>0</v>
      </c>
      <c r="H72" s="109">
        <f>permanent!T7</f>
        <v>0</v>
      </c>
      <c r="I72" s="109">
        <f>Rich!T7</f>
        <v>0</v>
      </c>
    </row>
    <row r="73" spans="1:9">
      <c r="A73" t="str">
        <f>casual!Q8</f>
        <v>Own crops sold</v>
      </c>
      <c r="B73" s="109">
        <f>casual!R8</f>
        <v>0</v>
      </c>
      <c r="C73" s="109">
        <f>seasonal!R8</f>
        <v>0</v>
      </c>
      <c r="D73" s="109">
        <f>permanent!R8</f>
        <v>0</v>
      </c>
      <c r="E73" s="109">
        <f>Rich!R8</f>
        <v>0</v>
      </c>
      <c r="F73" s="109">
        <f>casual!T8</f>
        <v>0</v>
      </c>
      <c r="G73" s="109">
        <f>seasonal!T8</f>
        <v>0</v>
      </c>
      <c r="H73" s="109">
        <f>permanent!T8</f>
        <v>0</v>
      </c>
      <c r="I73" s="109">
        <f>Rich!T8</f>
        <v>0</v>
      </c>
    </row>
    <row r="74" spans="1:9">
      <c r="A74" t="str">
        <f>casual!Q9</f>
        <v>Animal products consumed</v>
      </c>
      <c r="B74" s="109">
        <f>casual!R9</f>
        <v>0</v>
      </c>
      <c r="C74" s="109">
        <f>seasonal!R9</f>
        <v>0</v>
      </c>
      <c r="D74" s="109">
        <f>permanent!R9</f>
        <v>0</v>
      </c>
      <c r="E74" s="109">
        <f>Rich!R9</f>
        <v>0</v>
      </c>
      <c r="F74" s="109">
        <f>casual!T9</f>
        <v>0</v>
      </c>
      <c r="G74" s="109">
        <f>seasonal!T9</f>
        <v>0</v>
      </c>
      <c r="H74" s="109">
        <f>permanent!T9</f>
        <v>0</v>
      </c>
      <c r="I74" s="109">
        <f>Rich!T9</f>
        <v>0</v>
      </c>
    </row>
    <row r="75" spans="1:9">
      <c r="A75" t="str">
        <f>casual!Q10</f>
        <v>Animal products sold</v>
      </c>
      <c r="B75" s="109">
        <f>casual!R10</f>
        <v>0</v>
      </c>
      <c r="C75" s="109">
        <f>seasonal!R10</f>
        <v>0</v>
      </c>
      <c r="D75" s="109">
        <f>permanent!R10</f>
        <v>0</v>
      </c>
      <c r="E75" s="109">
        <f>Rich!R10</f>
        <v>0</v>
      </c>
      <c r="F75" s="109">
        <f>casual!T10</f>
        <v>0</v>
      </c>
      <c r="G75" s="109">
        <f>seasonal!T10</f>
        <v>0</v>
      </c>
      <c r="H75" s="109">
        <f>permanent!T10</f>
        <v>0</v>
      </c>
      <c r="I75" s="109">
        <f>Rich!T10</f>
        <v>0</v>
      </c>
    </row>
    <row r="76" spans="1:9">
      <c r="A76" t="str">
        <f>casual!Q11</f>
        <v>Animals sold</v>
      </c>
      <c r="B76" s="109">
        <f>casual!R11</f>
        <v>0</v>
      </c>
      <c r="C76" s="109">
        <f>seasonal!R11</f>
        <v>0</v>
      </c>
      <c r="D76" s="109">
        <f>permanent!R11</f>
        <v>0</v>
      </c>
      <c r="E76" s="109">
        <f>Rich!R11</f>
        <v>0</v>
      </c>
      <c r="F76" s="109">
        <f>casual!T11</f>
        <v>0</v>
      </c>
      <c r="G76" s="109">
        <f>seasonal!T11</f>
        <v>0</v>
      </c>
      <c r="H76" s="109">
        <f>permanent!T11</f>
        <v>0</v>
      </c>
      <c r="I76" s="109">
        <f>Rich!T11</f>
        <v>0</v>
      </c>
    </row>
    <row r="77" spans="1:9">
      <c r="A77" t="str">
        <f>casual!Q12</f>
        <v>Wild foods consumed and sold</v>
      </c>
      <c r="B77" s="109">
        <f>casual!R12</f>
        <v>0</v>
      </c>
      <c r="C77" s="109">
        <f>seasonal!R12</f>
        <v>0</v>
      </c>
      <c r="D77" s="109">
        <f>permanent!R12</f>
        <v>0</v>
      </c>
      <c r="E77" s="109">
        <f>Rich!R12</f>
        <v>0</v>
      </c>
      <c r="F77" s="109">
        <f>casual!T12</f>
        <v>0</v>
      </c>
      <c r="G77" s="109">
        <f>seasonal!T12</f>
        <v>0</v>
      </c>
      <c r="H77" s="109">
        <f>permanent!T12</f>
        <v>0</v>
      </c>
      <c r="I77" s="109">
        <f>Rich!T12</f>
        <v>0</v>
      </c>
    </row>
    <row r="78" spans="1:9">
      <c r="A78" t="str">
        <f>casual!Q13</f>
        <v>Labour - casual</v>
      </c>
      <c r="B78" s="109">
        <f>casual!R13</f>
        <v>16142.547124621035</v>
      </c>
      <c r="C78" s="109">
        <f>seasonal!R13</f>
        <v>22019.46691505221</v>
      </c>
      <c r="D78" s="109">
        <f>permanent!R13</f>
        <v>0</v>
      </c>
      <c r="E78" s="109">
        <f>Rich!R13</f>
        <v>0</v>
      </c>
      <c r="F78" s="109">
        <f>casual!T13</f>
        <v>5899.65</v>
      </c>
      <c r="G78" s="109">
        <f>seasonal!T13</f>
        <v>8047.5</v>
      </c>
      <c r="H78" s="109">
        <f>permanent!T13</f>
        <v>0</v>
      </c>
      <c r="I78" s="109">
        <f>Rich!T13</f>
        <v>0</v>
      </c>
    </row>
    <row r="79" spans="1:9">
      <c r="A79" t="str">
        <f>casual!Q14</f>
        <v>Labour - formal emp</v>
      </c>
      <c r="B79" s="109">
        <f>casual!R14</f>
        <v>6378.0524857392611</v>
      </c>
      <c r="C79" s="109">
        <f>seasonal!R14</f>
        <v>9111.5035510560865</v>
      </c>
      <c r="D79" s="109">
        <f>permanent!R14</f>
        <v>45557.517755280438</v>
      </c>
      <c r="E79" s="109">
        <f>Rich!R14</f>
        <v>0</v>
      </c>
      <c r="F79" s="109">
        <f>casual!T14</f>
        <v>2973.5999999999995</v>
      </c>
      <c r="G79" s="109">
        <f>seasonal!T14</f>
        <v>4248</v>
      </c>
      <c r="H79" s="109">
        <f>permanent!T14</f>
        <v>21239.999999999996</v>
      </c>
      <c r="I79" s="109">
        <f>Rich!T14</f>
        <v>0</v>
      </c>
    </row>
    <row r="80" spans="1:9">
      <c r="A80" t="str">
        <f>casual!Q15</f>
        <v>Labour - public works</v>
      </c>
      <c r="B80" s="109">
        <f>casual!R15</f>
        <v>1952.8989277763546</v>
      </c>
      <c r="C80" s="109">
        <f>seasonal!R15</f>
        <v>1952.8989277763546</v>
      </c>
      <c r="D80" s="109">
        <f>permanent!R15</f>
        <v>0</v>
      </c>
      <c r="E80" s="109">
        <f>Rich!R15</f>
        <v>0</v>
      </c>
      <c r="F80" s="109">
        <f>casual!T15</f>
        <v>1286</v>
      </c>
      <c r="G80" s="109">
        <f>seasonal!T15</f>
        <v>1286</v>
      </c>
      <c r="H80" s="109">
        <f>permanent!T15</f>
        <v>0</v>
      </c>
      <c r="I80" s="109">
        <f>Rich!T15</f>
        <v>0</v>
      </c>
    </row>
    <row r="81" spans="1:9">
      <c r="A81" t="str">
        <f>casual!Q16</f>
        <v>Self - employment</v>
      </c>
      <c r="B81" s="109">
        <f>casual!R16</f>
        <v>6833.6276632920653</v>
      </c>
      <c r="C81" s="109">
        <f>seasonal!R16</f>
        <v>0</v>
      </c>
      <c r="D81" s="109">
        <f>permanent!R16</f>
        <v>0</v>
      </c>
      <c r="E81" s="109">
        <f>Rich!R16</f>
        <v>0</v>
      </c>
      <c r="F81" s="109">
        <f>casual!T16</f>
        <v>5097.6000000000004</v>
      </c>
      <c r="G81" s="109">
        <f>seasonal!T16</f>
        <v>0</v>
      </c>
      <c r="H81" s="109">
        <f>permanent!T16</f>
        <v>0</v>
      </c>
      <c r="I81" s="109">
        <f>Rich!T16</f>
        <v>0</v>
      </c>
    </row>
    <row r="82" spans="1:9">
      <c r="A82" t="str">
        <f>casual!Q17</f>
        <v>Small business/petty trading</v>
      </c>
      <c r="B82" s="109">
        <f>casual!R17</f>
        <v>0</v>
      </c>
      <c r="C82" s="109">
        <f>seasonal!R17</f>
        <v>7289.2028408448696</v>
      </c>
      <c r="D82" s="109">
        <f>permanent!R17</f>
        <v>41912.916334858004</v>
      </c>
      <c r="E82" s="109">
        <f>Rich!R17</f>
        <v>0</v>
      </c>
      <c r="F82" s="109">
        <f>casual!T17</f>
        <v>0</v>
      </c>
      <c r="G82" s="109">
        <f>seasonal!T17</f>
        <v>5664.0000000000009</v>
      </c>
      <c r="H82" s="109">
        <f>permanent!T17</f>
        <v>32568</v>
      </c>
      <c r="I82" s="109">
        <f>Rich!T17</f>
        <v>0</v>
      </c>
    </row>
    <row r="83" spans="1:9">
      <c r="A83" t="str">
        <f>casual!Q18</f>
        <v>Food transfer - official</v>
      </c>
      <c r="B83" s="109">
        <f>casual!R18</f>
        <v>1476.5017721245642</v>
      </c>
      <c r="C83" s="109">
        <f>seasonal!R18</f>
        <v>1476.5017721245642</v>
      </c>
      <c r="D83" s="109">
        <f>permanent!R18</f>
        <v>0</v>
      </c>
      <c r="E83" s="109">
        <f>Rich!R18</f>
        <v>0</v>
      </c>
      <c r="F83" s="109">
        <f>casual!T18</f>
        <v>1604.2761177806851</v>
      </c>
      <c r="G83" s="109">
        <f>seasonal!T18</f>
        <v>1604.2761177806851</v>
      </c>
      <c r="H83" s="109">
        <f>permanent!T18</f>
        <v>0</v>
      </c>
      <c r="I83" s="109">
        <f>Rich!T18</f>
        <v>0</v>
      </c>
    </row>
    <row r="84" spans="1:9">
      <c r="A84" t="str">
        <f>casual!Q19</f>
        <v>Food transfer - gifts</v>
      </c>
      <c r="B84" s="109">
        <f>casual!R19</f>
        <v>0</v>
      </c>
      <c r="C84" s="109">
        <f>seasonal!R19</f>
        <v>0</v>
      </c>
      <c r="D84" s="109">
        <f>permanent!R19</f>
        <v>0</v>
      </c>
      <c r="E84" s="109">
        <f>Rich!R19</f>
        <v>0</v>
      </c>
      <c r="F84" s="109">
        <f>casual!T19</f>
        <v>0</v>
      </c>
      <c r="G84" s="109">
        <f>seasonal!T19</f>
        <v>0</v>
      </c>
      <c r="H84" s="109">
        <f>permanent!T19</f>
        <v>0</v>
      </c>
      <c r="I84" s="109">
        <f>Rich!T19</f>
        <v>0</v>
      </c>
    </row>
    <row r="85" spans="1:9">
      <c r="A85" t="str">
        <f>casual!Q20</f>
        <v>Cash transfer - official</v>
      </c>
      <c r="B85" s="109">
        <f>casual!R20</f>
        <v>8200.353195950478</v>
      </c>
      <c r="C85" s="109">
        <f>seasonal!R20</f>
        <v>8200.353195950478</v>
      </c>
      <c r="D85" s="109">
        <f>permanent!R20</f>
        <v>0</v>
      </c>
      <c r="E85" s="109">
        <f>Rich!R20</f>
        <v>0</v>
      </c>
      <c r="F85" s="109">
        <f>casual!T20</f>
        <v>0</v>
      </c>
      <c r="G85" s="109">
        <f>seasonal!T20</f>
        <v>0</v>
      </c>
      <c r="H85" s="109">
        <f>permanent!T20</f>
        <v>0</v>
      </c>
      <c r="I85" s="109">
        <f>Rich!T20</f>
        <v>0</v>
      </c>
    </row>
    <row r="86" spans="1:9">
      <c r="A86" t="str">
        <f>casual!Q21</f>
        <v>Cash transfer - gifts</v>
      </c>
      <c r="B86" s="109">
        <f>casual!R21</f>
        <v>0</v>
      </c>
      <c r="C86" s="109">
        <f>seasonal!R21</f>
        <v>0</v>
      </c>
      <c r="D86" s="109">
        <f>permanent!R21</f>
        <v>0</v>
      </c>
      <c r="E86" s="109">
        <f>Rich!R21</f>
        <v>0</v>
      </c>
      <c r="F86" s="109">
        <f>casual!T21</f>
        <v>0</v>
      </c>
      <c r="G86" s="109">
        <f>seasonal!T21</f>
        <v>0</v>
      </c>
      <c r="H86" s="109">
        <f>permanent!T21</f>
        <v>0</v>
      </c>
      <c r="I86" s="109">
        <f>Rich!T21</f>
        <v>0</v>
      </c>
    </row>
    <row r="87" spans="1:9">
      <c r="A87" t="str">
        <f>casual!Q22</f>
        <v>Other</v>
      </c>
      <c r="B87" s="109">
        <f>casual!R22</f>
        <v>0</v>
      </c>
      <c r="C87" s="109">
        <f>seasonal!R22</f>
        <v>0</v>
      </c>
      <c r="D87" s="109">
        <f>permanent!R22</f>
        <v>0</v>
      </c>
      <c r="E87" s="109">
        <f>Rich!R22</f>
        <v>0</v>
      </c>
      <c r="F87" s="109">
        <f>casual!T22</f>
        <v>0</v>
      </c>
      <c r="G87" s="109">
        <f>seasonal!T22</f>
        <v>0</v>
      </c>
      <c r="H87" s="109">
        <f>permanent!T22</f>
        <v>0</v>
      </c>
      <c r="I87" s="109">
        <f>Rich!T22</f>
        <v>0</v>
      </c>
    </row>
    <row r="88" spans="1:9">
      <c r="A88" t="str">
        <f>casual!Q23</f>
        <v>TOTAL</v>
      </c>
      <c r="B88" s="109">
        <f>casual!R23</f>
        <v>40983.981169503757</v>
      </c>
      <c r="C88" s="109">
        <f>seasonal!R23</f>
        <v>50049.92720280456</v>
      </c>
      <c r="D88" s="109">
        <f>permanent!R23</f>
        <v>87470.434090138442</v>
      </c>
      <c r="E88" s="109">
        <f>Rich!R23</f>
        <v>0</v>
      </c>
      <c r="F88" s="109">
        <f>casual!T23</f>
        <v>16861.126117780685</v>
      </c>
      <c r="G88" s="109">
        <f>seasonal!T23</f>
        <v>20849.776117780686</v>
      </c>
      <c r="H88" s="109">
        <f>permanent!T23</f>
        <v>53808</v>
      </c>
      <c r="I88" s="109">
        <f>Rich!T23</f>
        <v>0</v>
      </c>
    </row>
    <row r="89" spans="1:9">
      <c r="A89" t="str">
        <f>casual!Q24</f>
        <v>Food Poverty line</v>
      </c>
      <c r="B89" s="109">
        <f>casual!R24</f>
        <v>27031.576933582299</v>
      </c>
      <c r="C89" s="109">
        <f>seasonal!R24</f>
        <v>27031.576933582299</v>
      </c>
      <c r="D89" s="109">
        <f>permanent!R24</f>
        <v>27031.576933582302</v>
      </c>
      <c r="E89" s="109">
        <f>Rich!R24</f>
        <v>27031.576933582299</v>
      </c>
      <c r="F89" s="109">
        <f>casual!T24</f>
        <v>27031.576933582299</v>
      </c>
      <c r="G89" s="109">
        <f>seasonal!T24</f>
        <v>27031.576933582299</v>
      </c>
      <c r="H89" s="109">
        <f>permanent!T24</f>
        <v>27031.576933582302</v>
      </c>
      <c r="I89" s="109">
        <f>Rich!T24</f>
        <v>27031.576933582299</v>
      </c>
    </row>
    <row r="90" spans="1:9">
      <c r="A90" s="108" t="str">
        <f>casual!Q25</f>
        <v>Lower Bound Poverty line</v>
      </c>
      <c r="B90" s="109">
        <f>casual!R25</f>
        <v>36222.990266915629</v>
      </c>
      <c r="C90" s="109">
        <f>seasonal!R25</f>
        <v>36222.990266915636</v>
      </c>
      <c r="D90" s="109">
        <f>permanent!R25</f>
        <v>36222.990266915636</v>
      </c>
      <c r="E90" s="109">
        <f>Rich!R25</f>
        <v>36222.990266915629</v>
      </c>
      <c r="F90" s="109">
        <f>casual!T25</f>
        <v>36222.990266915629</v>
      </c>
      <c r="G90" s="109">
        <f>seasonal!T25</f>
        <v>36222.990266915636</v>
      </c>
      <c r="H90" s="109">
        <f>permanent!T25</f>
        <v>36222.990266915636</v>
      </c>
      <c r="I90" s="109">
        <f>Rich!T25</f>
        <v>36222.990266915629</v>
      </c>
    </row>
    <row r="91" spans="1:9">
      <c r="A91" s="108" t="str">
        <f>casual!Q26</f>
        <v>Upper Bound Poverty line</v>
      </c>
      <c r="B91" s="109">
        <f>casual!R26</f>
        <v>52591.950266915635</v>
      </c>
      <c r="C91" s="109">
        <f>seasonal!R26</f>
        <v>52591.950266915635</v>
      </c>
      <c r="D91" s="109">
        <f>permanent!R26</f>
        <v>52591.950266915635</v>
      </c>
      <c r="E91" s="109">
        <f>Rich!R26</f>
        <v>52591.950266915628</v>
      </c>
      <c r="F91" s="109">
        <f>casual!T26</f>
        <v>52591.950266915635</v>
      </c>
      <c r="G91" s="109">
        <f>seasonal!T26</f>
        <v>52591.950266915635</v>
      </c>
      <c r="H91" s="109">
        <f>permanent!T26</f>
        <v>52591.950266915635</v>
      </c>
      <c r="I91" s="109">
        <f>Rich!T26</f>
        <v>52591.950266915628</v>
      </c>
    </row>
    <row r="92" spans="1:9">
      <c r="A92" s="108" t="str">
        <f>casual!Q27</f>
        <v>Resilience line</v>
      </c>
      <c r="B92" s="109">
        <f>casual!R27</f>
        <v>0</v>
      </c>
      <c r="C92" s="109">
        <f>seasonal!R27</f>
        <v>0</v>
      </c>
      <c r="D92" s="109">
        <f>permanent!R27</f>
        <v>0</v>
      </c>
      <c r="E92" s="109">
        <f>Rich!R27</f>
        <v>0</v>
      </c>
      <c r="F92" s="109">
        <f>casual!T27</f>
        <v>0</v>
      </c>
      <c r="G92" s="109">
        <f>seasonal!T27</f>
        <v>0</v>
      </c>
      <c r="H92" s="109">
        <f>permanent!T27</f>
        <v>0</v>
      </c>
      <c r="I92" s="109">
        <f>Rich!T27</f>
        <v>0</v>
      </c>
    </row>
    <row r="93" spans="1:9">
      <c r="A93" t="str">
        <f>casual!Q24</f>
        <v>Food Poverty line</v>
      </c>
      <c r="F93" s="109">
        <f>casual!T24</f>
        <v>27031.576933582299</v>
      </c>
      <c r="G93" s="109">
        <f>seasonal!T24</f>
        <v>27031.576933582299</v>
      </c>
      <c r="H93" s="109">
        <f>permanent!T24</f>
        <v>27031.576933582302</v>
      </c>
      <c r="I93" s="109">
        <f>Rich!T24</f>
        <v>27031.576933582299</v>
      </c>
    </row>
    <row r="94" spans="1:9">
      <c r="A94" t="str">
        <f>casual!Q25</f>
        <v>Lower Bound Poverty line</v>
      </c>
      <c r="F94" s="109">
        <f>casual!T25</f>
        <v>36222.990266915629</v>
      </c>
      <c r="G94" s="109">
        <f>seasonal!T25</f>
        <v>36222.990266915636</v>
      </c>
      <c r="H94" s="109">
        <f>permanent!T25</f>
        <v>36222.990266915636</v>
      </c>
      <c r="I94" s="109">
        <f>Rich!T25</f>
        <v>36222.990266915629</v>
      </c>
    </row>
    <row r="95" spans="1:9">
      <c r="A95" t="str">
        <f>casual!Q26</f>
        <v>Upper Bound Poverty line</v>
      </c>
      <c r="F95" s="109">
        <f>casual!T26</f>
        <v>52591.950266915635</v>
      </c>
      <c r="G95" s="109">
        <f>seasonal!T26</f>
        <v>52591.950266915635</v>
      </c>
      <c r="H95" s="109">
        <f>permanent!T26</f>
        <v>52591.950266915635</v>
      </c>
      <c r="I95" s="109">
        <f>Rich!T26</f>
        <v>52591.950266915628</v>
      </c>
    </row>
    <row r="96" spans="1:9">
      <c r="A96" t="str">
        <f>casual!Q27</f>
        <v>Resilience line</v>
      </c>
      <c r="F96" s="109">
        <f>casual!T27</f>
        <v>0</v>
      </c>
      <c r="G96" s="109">
        <f>seasonal!T27</f>
        <v>0</v>
      </c>
      <c r="H96" s="109">
        <f>permanent!T27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10170.450815801614</v>
      </c>
      <c r="G98" s="239">
        <f t="shared" si="0"/>
        <v>6181.8008158016128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19361.864149134944</v>
      </c>
      <c r="G99" s="239">
        <f t="shared" si="0"/>
        <v>15373.21414913495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35730.824149134947</v>
      </c>
      <c r="G100" s="239">
        <f t="shared" si="0"/>
        <v>31742.174149134949</v>
      </c>
      <c r="H100" s="239">
        <f t="shared" si="0"/>
        <v>0</v>
      </c>
      <c r="I100" s="239">
        <f t="shared" si="0"/>
        <v>52591.950266915628</v>
      </c>
    </row>
    <row r="101" spans="1:9" ht="16" thickBot="1">
      <c r="A101" s="273" t="s">
        <v>136</v>
      </c>
      <c r="B101" s="274">
        <f>IF(B92&gt;B$88,B92-B$88,0)</f>
        <v>0</v>
      </c>
      <c r="C101" s="274">
        <f t="shared" si="0"/>
        <v>0</v>
      </c>
      <c r="D101" s="274">
        <f t="shared" si="0"/>
        <v>0</v>
      </c>
      <c r="E101" s="274">
        <f t="shared" si="0"/>
        <v>0</v>
      </c>
      <c r="F101" s="274">
        <f t="shared" si="0"/>
        <v>0</v>
      </c>
      <c r="G101" s="274">
        <f t="shared" si="0"/>
        <v>0</v>
      </c>
      <c r="H101" s="274">
        <f t="shared" si="0"/>
        <v>0</v>
      </c>
      <c r="I101" s="274">
        <f t="shared" si="0"/>
        <v>0</v>
      </c>
    </row>
    <row r="102" spans="1:9">
      <c r="A102" t="str">
        <f>seasonal!Q37</f>
        <v>Own crops Consumed</v>
      </c>
      <c r="B102" s="109">
        <f>casual!R37</f>
        <v>0</v>
      </c>
      <c r="C102" s="109">
        <f>seasonal!R37</f>
        <v>0</v>
      </c>
      <c r="D102" s="109">
        <f>permanent!R37</f>
        <v>0</v>
      </c>
      <c r="E102" s="109">
        <f>Rich!R37</f>
        <v>0</v>
      </c>
      <c r="F102" s="109">
        <f>casual!T37</f>
        <v>0</v>
      </c>
      <c r="G102" s="109">
        <f>seasonal!T37</f>
        <v>0</v>
      </c>
      <c r="H102" s="109">
        <f>permanent!T37</f>
        <v>0</v>
      </c>
      <c r="I102" s="109">
        <f>Rich!T37</f>
        <v>0</v>
      </c>
    </row>
    <row r="103" spans="1:9">
      <c r="A103" t="str">
        <f>seasonal!Q38</f>
        <v>Own crops sold</v>
      </c>
      <c r="B103" s="109">
        <f>casual!R38</f>
        <v>0</v>
      </c>
      <c r="C103" s="109">
        <f>seasonal!R38</f>
        <v>0</v>
      </c>
      <c r="D103" s="109">
        <f>permanent!R38</f>
        <v>0</v>
      </c>
      <c r="E103" s="109">
        <f>Rich!R38</f>
        <v>0</v>
      </c>
      <c r="F103" s="109">
        <f>casual!T38</f>
        <v>0</v>
      </c>
      <c r="G103" s="109">
        <f>seasonal!T38</f>
        <v>0</v>
      </c>
      <c r="H103" s="109">
        <f>permanent!T38</f>
        <v>0</v>
      </c>
      <c r="I103" s="109">
        <f>Rich!T38</f>
        <v>0</v>
      </c>
    </row>
    <row r="104" spans="1:9">
      <c r="A104" t="str">
        <f>seasonal!Q39</f>
        <v>Animal products consumed</v>
      </c>
      <c r="B104" s="109">
        <f>casual!R39</f>
        <v>0</v>
      </c>
      <c r="C104" s="109">
        <f>seasonal!R39</f>
        <v>0</v>
      </c>
      <c r="D104" s="109">
        <f>permanent!R39</f>
        <v>0</v>
      </c>
      <c r="E104" s="109">
        <f>Rich!R39</f>
        <v>0</v>
      </c>
      <c r="F104" s="109">
        <f>casual!T39</f>
        <v>0</v>
      </c>
      <c r="G104" s="109">
        <f>seasonal!T39</f>
        <v>0</v>
      </c>
      <c r="H104" s="109">
        <f>permanent!T39</f>
        <v>0</v>
      </c>
      <c r="I104" s="109">
        <f>Rich!T39</f>
        <v>0</v>
      </c>
    </row>
    <row r="105" spans="1:9">
      <c r="A105" t="str">
        <f>seasonal!Q40</f>
        <v>Animal products sold</v>
      </c>
      <c r="B105" s="109">
        <f>casual!R40</f>
        <v>0</v>
      </c>
      <c r="C105" s="109">
        <f>seasonal!R40</f>
        <v>0</v>
      </c>
      <c r="D105" s="109">
        <f>permanent!R40</f>
        <v>0</v>
      </c>
      <c r="E105" s="109">
        <f>Rich!R40</f>
        <v>0</v>
      </c>
      <c r="F105" s="109">
        <f>casual!T40</f>
        <v>0</v>
      </c>
      <c r="G105" s="109">
        <f>seasonal!T40</f>
        <v>0</v>
      </c>
      <c r="H105" s="109">
        <f>permanent!T40</f>
        <v>0</v>
      </c>
      <c r="I105" s="109">
        <f>Rich!T40</f>
        <v>0</v>
      </c>
    </row>
    <row r="106" spans="1:9">
      <c r="A106" t="str">
        <f>seasonal!Q41</f>
        <v>Animals sold</v>
      </c>
      <c r="B106" s="109">
        <f>casual!R41</f>
        <v>0</v>
      </c>
      <c r="C106" s="109">
        <f>seasonal!R41</f>
        <v>0</v>
      </c>
      <c r="D106" s="109">
        <f>permanent!R41</f>
        <v>0</v>
      </c>
      <c r="E106" s="109">
        <f>Rich!R41</f>
        <v>0</v>
      </c>
      <c r="F106" s="109">
        <f>casual!T41</f>
        <v>0</v>
      </c>
      <c r="G106" s="109">
        <f>seasonal!T41</f>
        <v>0</v>
      </c>
      <c r="H106" s="109">
        <f>permanent!T41</f>
        <v>0</v>
      </c>
      <c r="I106" s="109">
        <f>Rich!T41</f>
        <v>0</v>
      </c>
    </row>
    <row r="107" spans="1:9">
      <c r="A107" t="str">
        <f>seasonal!Q42</f>
        <v>Wild foods consumed and sold</v>
      </c>
      <c r="B107" s="109">
        <f>casual!R42</f>
        <v>0</v>
      </c>
      <c r="C107" s="109">
        <f>seasonal!R42</f>
        <v>0</v>
      </c>
      <c r="D107" s="109">
        <f>permanent!R42</f>
        <v>0</v>
      </c>
      <c r="E107" s="109">
        <f>Rich!R42</f>
        <v>0</v>
      </c>
      <c r="F107" s="109">
        <f>casual!T42</f>
        <v>0</v>
      </c>
      <c r="G107" s="109">
        <f>seasonal!T42</f>
        <v>0</v>
      </c>
      <c r="H107" s="109">
        <f>permanent!T42</f>
        <v>0</v>
      </c>
      <c r="I107" s="109">
        <f>Rich!T42</f>
        <v>0</v>
      </c>
    </row>
    <row r="108" spans="1:9">
      <c r="A108" t="str">
        <f>seasonal!Q43</f>
        <v>Labour - casual</v>
      </c>
      <c r="B108" s="109">
        <f>casual!R43</f>
        <v>10630</v>
      </c>
      <c r="C108" s="109">
        <f>seasonal!R43</f>
        <v>14500</v>
      </c>
      <c r="D108" s="109">
        <f>permanent!R43</f>
        <v>0</v>
      </c>
      <c r="E108" s="109">
        <f>Rich!R43</f>
        <v>0</v>
      </c>
      <c r="F108" s="109">
        <f>casual!T43</f>
        <v>5899.65</v>
      </c>
      <c r="G108" s="109">
        <f>seasonal!T43</f>
        <v>8047.5</v>
      </c>
      <c r="H108" s="109">
        <f>permanent!T43</f>
        <v>0</v>
      </c>
      <c r="I108" s="109">
        <f>Rich!T43</f>
        <v>0</v>
      </c>
    </row>
    <row r="109" spans="1:9">
      <c r="A109" t="str">
        <f>seasonal!Q44</f>
        <v>Labour - formal emp</v>
      </c>
      <c r="B109" s="109">
        <f>casual!R44</f>
        <v>4200</v>
      </c>
      <c r="C109" s="109">
        <f>seasonal!R44</f>
        <v>6000</v>
      </c>
      <c r="D109" s="109">
        <f>permanent!R44</f>
        <v>30000</v>
      </c>
      <c r="E109" s="109">
        <f>Rich!R44</f>
        <v>0</v>
      </c>
      <c r="F109" s="109">
        <f>casual!T44</f>
        <v>2973.5999999999995</v>
      </c>
      <c r="G109" s="109">
        <f>seasonal!T44</f>
        <v>4248</v>
      </c>
      <c r="H109" s="109">
        <f>permanent!T44</f>
        <v>21239.999999999996</v>
      </c>
      <c r="I109" s="109">
        <f>Rich!T44</f>
        <v>0</v>
      </c>
    </row>
    <row r="110" spans="1:9">
      <c r="A110" t="str">
        <f>seasonal!Q45</f>
        <v>Labour - public works</v>
      </c>
      <c r="B110" s="109">
        <f>casual!R45</f>
        <v>1286</v>
      </c>
      <c r="C110" s="109">
        <f>seasonal!R45</f>
        <v>1286</v>
      </c>
      <c r="D110" s="109">
        <f>permanent!R45</f>
        <v>0</v>
      </c>
      <c r="E110" s="109">
        <f>Rich!R45</f>
        <v>0</v>
      </c>
      <c r="F110" s="109">
        <f>casual!T45</f>
        <v>1286</v>
      </c>
      <c r="G110" s="109">
        <f>seasonal!T45</f>
        <v>1286</v>
      </c>
      <c r="H110" s="109">
        <f>permanent!T45</f>
        <v>0</v>
      </c>
      <c r="I110" s="109">
        <f>Rich!T45</f>
        <v>0</v>
      </c>
    </row>
    <row r="111" spans="1:9">
      <c r="A111" t="str">
        <f>seasonal!Q46</f>
        <v>Self - employment</v>
      </c>
      <c r="B111" s="109">
        <f>casual!R46</f>
        <v>4500</v>
      </c>
      <c r="C111" s="109">
        <f>seasonal!R46</f>
        <v>0</v>
      </c>
      <c r="D111" s="109">
        <f>permanent!R46</f>
        <v>0</v>
      </c>
      <c r="E111" s="109">
        <f>Rich!R46</f>
        <v>0</v>
      </c>
      <c r="F111" s="109">
        <f>casual!T46</f>
        <v>5097.6000000000004</v>
      </c>
      <c r="G111" s="109">
        <f>seasonal!T46</f>
        <v>0</v>
      </c>
      <c r="H111" s="109">
        <f>permanent!T46</f>
        <v>0</v>
      </c>
      <c r="I111" s="109">
        <f>Rich!T46</f>
        <v>0</v>
      </c>
    </row>
    <row r="112" spans="1:9">
      <c r="A112" t="str">
        <f>seasonal!Q47</f>
        <v>Small business/petty trading</v>
      </c>
      <c r="B112" s="109">
        <f>casual!R47</f>
        <v>0</v>
      </c>
      <c r="C112" s="109">
        <f>seasonal!R47</f>
        <v>4800</v>
      </c>
      <c r="D112" s="109">
        <f>permanent!R47</f>
        <v>27600</v>
      </c>
      <c r="E112" s="109">
        <f>Rich!R47</f>
        <v>0</v>
      </c>
      <c r="F112" s="109">
        <f>casual!T47</f>
        <v>0</v>
      </c>
      <c r="G112" s="109">
        <f>seasonal!T47</f>
        <v>5664.0000000000009</v>
      </c>
      <c r="H112" s="109">
        <f>permanent!T47</f>
        <v>32568</v>
      </c>
      <c r="I112" s="109">
        <f>Rich!T47</f>
        <v>0</v>
      </c>
    </row>
    <row r="113" spans="1:9">
      <c r="A113" t="str">
        <f>seasonal!Q48</f>
        <v>Food transfer - official</v>
      </c>
      <c r="B113" s="109">
        <f>casual!R48</f>
        <v>972.28855623071831</v>
      </c>
      <c r="C113" s="109">
        <f>seasonal!R48</f>
        <v>972.28855623071831</v>
      </c>
      <c r="D113" s="109">
        <f>permanent!R48</f>
        <v>0</v>
      </c>
      <c r="E113" s="109">
        <f>Rich!R48</f>
        <v>0</v>
      </c>
      <c r="F113" s="109">
        <f>casual!T48</f>
        <v>1604.2761177806851</v>
      </c>
      <c r="G113" s="109">
        <f>seasonal!T48</f>
        <v>1604.2761177806851</v>
      </c>
      <c r="H113" s="109">
        <f>permanent!T48</f>
        <v>0</v>
      </c>
      <c r="I113" s="109">
        <f>Rich!T48</f>
        <v>0</v>
      </c>
    </row>
    <row r="114" spans="1:9">
      <c r="A114" t="str">
        <f>seasonal!Q49</f>
        <v>Food transfer - gifts</v>
      </c>
      <c r="B114" s="109">
        <f>casual!R49</f>
        <v>0</v>
      </c>
      <c r="C114" s="109">
        <f>seasonal!R49</f>
        <v>0</v>
      </c>
      <c r="D114" s="109">
        <f>permanent!R49</f>
        <v>0</v>
      </c>
      <c r="E114" s="109">
        <f>Rich!R49</f>
        <v>0</v>
      </c>
      <c r="F114" s="109">
        <f>casual!T49</f>
        <v>0</v>
      </c>
      <c r="G114" s="109">
        <f>seasonal!T49</f>
        <v>0</v>
      </c>
      <c r="H114" s="109">
        <f>permanent!T49</f>
        <v>0</v>
      </c>
      <c r="I114" s="109">
        <f>Rich!T49</f>
        <v>0</v>
      </c>
    </row>
    <row r="115" spans="1:9">
      <c r="A115" t="str">
        <f>seasonal!Q50</f>
        <v>Cash transfer - official</v>
      </c>
      <c r="B115" s="109">
        <f>casual!R50</f>
        <v>5400</v>
      </c>
      <c r="C115" s="109">
        <f>seasonal!R50</f>
        <v>5400</v>
      </c>
      <c r="D115" s="109">
        <f>permanent!R50</f>
        <v>0</v>
      </c>
      <c r="E115" s="109">
        <f>Rich!R50</f>
        <v>0</v>
      </c>
      <c r="F115" s="109">
        <f>casual!T50</f>
        <v>0</v>
      </c>
      <c r="G115" s="109">
        <f>seasonal!T50</f>
        <v>0</v>
      </c>
      <c r="H115" s="109">
        <f>permanent!T50</f>
        <v>0</v>
      </c>
      <c r="I115" s="109">
        <f>Rich!T50</f>
        <v>0</v>
      </c>
    </row>
    <row r="116" spans="1:9">
      <c r="A116" t="str">
        <f>seasonal!Q51</f>
        <v>Cash transfer - gifts</v>
      </c>
      <c r="B116" s="109">
        <f>casual!R51</f>
        <v>0</v>
      </c>
      <c r="C116" s="109">
        <f>seasonal!R51</f>
        <v>0</v>
      </c>
      <c r="D116" s="109">
        <f>permanent!R51</f>
        <v>0</v>
      </c>
      <c r="E116" s="109">
        <f>Rich!R51</f>
        <v>0</v>
      </c>
      <c r="F116" s="109">
        <f>casual!T51</f>
        <v>0</v>
      </c>
      <c r="G116" s="109">
        <f>seasonal!T51</f>
        <v>0</v>
      </c>
      <c r="H116" s="109">
        <f>permanent!T51</f>
        <v>0</v>
      </c>
      <c r="I116" s="109">
        <f>Rich!T51</f>
        <v>0</v>
      </c>
    </row>
    <row r="117" spans="1:9">
      <c r="A117" t="str">
        <f>seasonal!Q52</f>
        <v>Other</v>
      </c>
      <c r="B117" s="109">
        <f>casual!R52</f>
        <v>0</v>
      </c>
      <c r="C117" s="109">
        <f>seasonal!R52</f>
        <v>0</v>
      </c>
      <c r="D117" s="109">
        <f>permanent!R52</f>
        <v>0</v>
      </c>
      <c r="E117" s="109">
        <f>Rich!R52</f>
        <v>0</v>
      </c>
      <c r="F117" s="109">
        <f>casual!T52</f>
        <v>0</v>
      </c>
      <c r="G117" s="109">
        <f>seasonal!T52</f>
        <v>0</v>
      </c>
      <c r="H117" s="109">
        <f>permanent!T52</f>
        <v>0</v>
      </c>
      <c r="I117" s="109">
        <f>Rich!T52</f>
        <v>0</v>
      </c>
    </row>
    <row r="118" spans="1:9">
      <c r="A118" t="str">
        <f>seasonal!Q53</f>
        <v>TOTAL</v>
      </c>
      <c r="B118" s="109">
        <f>casual!R53</f>
        <v>26988.28855623072</v>
      </c>
      <c r="C118" s="109">
        <f>seasonal!R53</f>
        <v>32958.28855623072</v>
      </c>
      <c r="D118" s="109">
        <f>permanent!R53</f>
        <v>57600</v>
      </c>
      <c r="E118" s="109">
        <f>Rich!R53</f>
        <v>0</v>
      </c>
      <c r="F118" s="109">
        <f>casual!T53</f>
        <v>16861.126117780685</v>
      </c>
      <c r="G118" s="109">
        <f>seasonal!T53</f>
        <v>20849.776117780686</v>
      </c>
      <c r="H118" s="109">
        <f>permanent!T53</f>
        <v>53808</v>
      </c>
      <c r="I118" s="109">
        <f>Rich!T53</f>
        <v>0</v>
      </c>
    </row>
    <row r="119" spans="1:9">
      <c r="A119" t="str">
        <f>seasonal!Q54</f>
        <v>Food Poverty line</v>
      </c>
      <c r="B119" s="109">
        <f>casual!R54</f>
        <v>17800.515655036419</v>
      </c>
      <c r="C119" s="109">
        <f>seasonal!R54</f>
        <v>17800.515655036419</v>
      </c>
      <c r="D119" s="109">
        <f>permanent!R54</f>
        <v>17800.515655036419</v>
      </c>
      <c r="E119" s="109">
        <f>Rich!R54</f>
        <v>0</v>
      </c>
      <c r="F119" s="109"/>
      <c r="G119" s="109"/>
      <c r="H119" s="109"/>
      <c r="I119" s="109"/>
    </row>
    <row r="120" spans="1:9">
      <c r="A120" t="str">
        <f>seasonal!Q55</f>
        <v>Lower Bound Poverty line</v>
      </c>
      <c r="B120" s="109">
        <f>casual!R55</f>
        <v>26991.928988369749</v>
      </c>
      <c r="C120" s="109">
        <f>seasonal!R55</f>
        <v>26991.928988369749</v>
      </c>
      <c r="D120" s="109">
        <f>permanent!R55</f>
        <v>26991.928988369753</v>
      </c>
      <c r="E120" s="109">
        <f>Rich!R55</f>
        <v>0</v>
      </c>
      <c r="F120" s="109"/>
      <c r="G120" s="109"/>
      <c r="H120" s="109"/>
      <c r="I120" s="109"/>
    </row>
    <row r="121" spans="1:9">
      <c r="A121" t="str">
        <f>seasonal!Q56</f>
        <v>Upper Bound Poverty line</v>
      </c>
      <c r="B121" s="109">
        <f>casual!R56</f>
        <v>43360.888988369748</v>
      </c>
      <c r="C121" s="109">
        <f>seasonal!R56</f>
        <v>43360.888988369748</v>
      </c>
      <c r="D121" s="109">
        <f>permanent!R56</f>
        <v>43360.888988369756</v>
      </c>
      <c r="E121" s="109">
        <f>Rich!R56</f>
        <v>0</v>
      </c>
      <c r="F121" s="109"/>
      <c r="G121" s="109"/>
      <c r="H121" s="109"/>
      <c r="I121" s="109"/>
    </row>
    <row r="122" spans="1:9">
      <c r="A122">
        <f>seasonal!Q57</f>
        <v>0</v>
      </c>
      <c r="B122" s="109">
        <f>casual!R57</f>
        <v>0</v>
      </c>
      <c r="C122" s="109">
        <f>seasonal!R57</f>
        <v>0</v>
      </c>
      <c r="D122" s="109">
        <f>permanent!R57</f>
        <v>0</v>
      </c>
      <c r="E122" s="109">
        <f>Rich!R57</f>
        <v>0</v>
      </c>
      <c r="F122" s="109"/>
      <c r="G122" s="109"/>
      <c r="H122" s="109"/>
      <c r="I122" s="109"/>
    </row>
    <row r="123" spans="1:9">
      <c r="A123" t="str">
        <f>seasonal!Q54</f>
        <v>Food Poverty line</v>
      </c>
      <c r="F123" s="109">
        <f>casual!T54</f>
        <v>27031.576933582299</v>
      </c>
      <c r="G123" s="109">
        <f>seasonal!T54</f>
        <v>27031.576933582299</v>
      </c>
      <c r="H123" s="109">
        <f>permanent!T54</f>
        <v>27031.576933582302</v>
      </c>
      <c r="I123" s="109">
        <f>Rich!T54</f>
        <v>0</v>
      </c>
    </row>
    <row r="124" spans="1:9">
      <c r="A124" t="str">
        <f>seasonal!Q55</f>
        <v>Lower Bound Poverty line</v>
      </c>
      <c r="F124" s="109">
        <f>casual!T55</f>
        <v>36222.990266915629</v>
      </c>
      <c r="G124" s="109">
        <f>seasonal!T55</f>
        <v>36222.990266915636</v>
      </c>
      <c r="H124" s="109">
        <f>permanent!T55</f>
        <v>36222.990266915636</v>
      </c>
      <c r="I124" s="109">
        <f>Rich!T55</f>
        <v>0</v>
      </c>
    </row>
    <row r="125" spans="1:9">
      <c r="A125" t="str">
        <f>seasonal!Q56</f>
        <v>Upper Bound Poverty line</v>
      </c>
      <c r="F125" s="109">
        <f>casual!T56</f>
        <v>52591.950266915635</v>
      </c>
      <c r="G125" s="109">
        <f>seasonal!T56</f>
        <v>52591.950266915635</v>
      </c>
      <c r="H125" s="109">
        <f>permanent!T56</f>
        <v>52591.950266915635</v>
      </c>
      <c r="I125" s="109">
        <f>Rich!T56</f>
        <v>0</v>
      </c>
    </row>
    <row r="126" spans="1:9">
      <c r="A126">
        <f>seasonal!Q57</f>
        <v>0</v>
      </c>
      <c r="F126" s="109">
        <f>casual!T57</f>
        <v>0</v>
      </c>
      <c r="G126" s="109">
        <f>seasonal!T57</f>
        <v>0</v>
      </c>
      <c r="H126" s="109">
        <f>permanent!T57</f>
        <v>0</v>
      </c>
      <c r="I126" s="109">
        <f>Rich!T57</f>
        <v>0</v>
      </c>
    </row>
    <row r="128" spans="1:9">
      <c r="A128" t="s">
        <v>133</v>
      </c>
      <c r="B128" s="239">
        <f>IF(B119&gt;B$88,B119-B$88,0)</f>
        <v>0</v>
      </c>
      <c r="C128" s="239">
        <f t="shared" ref="C128:I131" si="1">IF(C119&gt;C$88,C119-C$88,0)</f>
        <v>0</v>
      </c>
      <c r="D128" s="239">
        <f t="shared" si="1"/>
        <v>0</v>
      </c>
      <c r="E128" s="239">
        <f t="shared" si="1"/>
        <v>0</v>
      </c>
      <c r="F128" s="239">
        <f t="shared" si="1"/>
        <v>0</v>
      </c>
      <c r="G128" s="239">
        <f t="shared" si="1"/>
        <v>0</v>
      </c>
      <c r="H128" s="239">
        <f t="shared" si="1"/>
        <v>0</v>
      </c>
      <c r="I128" s="239">
        <f t="shared" si="1"/>
        <v>0</v>
      </c>
    </row>
    <row r="129" spans="1:9">
      <c r="A129" t="s">
        <v>134</v>
      </c>
      <c r="B129" s="239">
        <f>IF(B120&gt;B$88,B120-B$88,0)</f>
        <v>0</v>
      </c>
      <c r="C129" s="239">
        <f t="shared" si="1"/>
        <v>0</v>
      </c>
      <c r="D129" s="239">
        <f t="shared" si="1"/>
        <v>0</v>
      </c>
      <c r="E129" s="239">
        <f t="shared" si="1"/>
        <v>0</v>
      </c>
      <c r="F129" s="239">
        <f t="shared" si="1"/>
        <v>0</v>
      </c>
      <c r="G129" s="239">
        <f t="shared" si="1"/>
        <v>0</v>
      </c>
      <c r="H129" s="239">
        <f t="shared" si="1"/>
        <v>0</v>
      </c>
      <c r="I129" s="239">
        <f t="shared" si="1"/>
        <v>0</v>
      </c>
    </row>
    <row r="130" spans="1:9">
      <c r="A130" t="s">
        <v>135</v>
      </c>
      <c r="B130" s="239">
        <f>IF(B121&gt;B$88,B121-B$88,0)</f>
        <v>2376.9078188659914</v>
      </c>
      <c r="C130" s="239">
        <f t="shared" si="1"/>
        <v>0</v>
      </c>
      <c r="D130" s="239">
        <f t="shared" si="1"/>
        <v>0</v>
      </c>
      <c r="E130" s="239">
        <f t="shared" si="1"/>
        <v>0</v>
      </c>
      <c r="F130" s="239">
        <f t="shared" si="1"/>
        <v>0</v>
      </c>
      <c r="G130" s="239">
        <f t="shared" si="1"/>
        <v>0</v>
      </c>
      <c r="H130" s="239">
        <f t="shared" si="1"/>
        <v>0</v>
      </c>
      <c r="I130" s="239">
        <f t="shared" si="1"/>
        <v>0</v>
      </c>
    </row>
    <row r="131" spans="1:9">
      <c r="A131" t="s">
        <v>136</v>
      </c>
      <c r="B131" s="239">
        <f>IF(B122&gt;B$88,B122-B$88,0)</f>
        <v>0</v>
      </c>
      <c r="C131" s="239">
        <f t="shared" si="1"/>
        <v>0</v>
      </c>
      <c r="D131" s="239">
        <f t="shared" si="1"/>
        <v>0</v>
      </c>
      <c r="E131" s="239">
        <f t="shared" si="1"/>
        <v>0</v>
      </c>
      <c r="F131" s="239">
        <f t="shared" si="1"/>
        <v>0</v>
      </c>
      <c r="G131" s="239">
        <f t="shared" si="1"/>
        <v>0</v>
      </c>
      <c r="H131" s="239">
        <f t="shared" si="1"/>
        <v>0</v>
      </c>
      <c r="I131" s="239">
        <f t="shared" si="1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7" t="str">
        <f>seasonal!A1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casual!A67</f>
        <v>Expenditure : Very Poor HHs</v>
      </c>
      <c r="C3" s="268"/>
      <c r="D3" s="268"/>
      <c r="E3" s="268"/>
      <c r="F3" s="250"/>
      <c r="G3" s="266" t="str">
        <f>seasonal!A67</f>
        <v>Expenditure : Poor HHs</v>
      </c>
      <c r="H3" s="266"/>
      <c r="I3" s="266"/>
      <c r="J3" s="266"/>
      <c r="K3" s="246"/>
      <c r="L3" s="266" t="str">
        <f>permanent!A67</f>
        <v>Expenditure : Middle HHs</v>
      </c>
      <c r="M3" s="266"/>
      <c r="N3" s="266"/>
      <c r="O3" s="266"/>
      <c r="P3" s="266"/>
      <c r="Q3" s="247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</vt:lpstr>
      <vt:lpstr>seasonal</vt:lpstr>
      <vt:lpstr>permanent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2016-10-18T14:39:16Z</dcterms:modified>
  <cp:category/>
</cp:coreProperties>
</file>