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00" windowHeight="16940"/>
  </bookViews>
  <sheets>
    <sheet name="casuals" sheetId="12" r:id="rId1"/>
    <sheet name="temporary" sheetId="1" r:id="rId2"/>
    <sheet name="full-tim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casuals!$A$1:$M$132</definedName>
    <definedName name="_xlnm.Print_Area" localSheetId="2">'full-time'!$A$1:$M$132</definedName>
    <definedName name="_xlnm.Print_Area" localSheetId="3">Rich!$A$1:$M$132</definedName>
    <definedName name="_xlnm.Print_Area" localSheetId="1">temporary!$A$1:$AK$86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" i="12" l="1"/>
  <c r="B70" i="12"/>
  <c r="B29" i="12"/>
  <c r="C29" i="12"/>
  <c r="D29" i="12"/>
  <c r="B80" i="12"/>
  <c r="B82" i="12"/>
  <c r="B83" i="12"/>
  <c r="I83" i="12"/>
  <c r="B81" i="1"/>
  <c r="R24" i="12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79" i="12"/>
  <c r="B73" i="12"/>
  <c r="B72" i="12"/>
  <c r="B71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H91" i="8"/>
  <c r="I91" i="8"/>
  <c r="B92" i="8"/>
  <c r="C92" i="8"/>
  <c r="D92" i="8"/>
  <c r="F38" i="7"/>
  <c r="F38" i="8"/>
  <c r="G38" i="8"/>
  <c r="H92" i="8"/>
  <c r="I92" i="8"/>
  <c r="B93" i="8"/>
  <c r="C93" i="8"/>
  <c r="D93" i="8"/>
  <c r="F39" i="7"/>
  <c r="F39" i="8"/>
  <c r="G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F37" i="12"/>
  <c r="G37" i="12"/>
  <c r="H91" i="12"/>
  <c r="I91" i="12"/>
  <c r="B92" i="12"/>
  <c r="C92" i="12"/>
  <c r="D92" i="12"/>
  <c r="F38" i="12"/>
  <c r="G38" i="12"/>
  <c r="H92" i="12"/>
  <c r="I92" i="12"/>
  <c r="B93" i="12"/>
  <c r="C93" i="12"/>
  <c r="D93" i="12"/>
  <c r="F39" i="12"/>
  <c r="G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<sst xmlns="http://schemas.openxmlformats.org/spreadsheetml/2006/main" count="790" uniqueCount="145">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</sst>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temporary!$A$18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temporary!$A$19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temporary!$A$20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temporary!$A$21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temporary!$A$22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temporary!$A$27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0.0103606893684836</c:v>
                </c:pt>
              </c:numCache>
            </c:numRef>
          </c:val>
        </c:ser>
        <c:ser>
          <c:idx val="22"/>
          <c:order val="2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0.276786815011066</c:v>
                </c:pt>
              </c:numCache>
            </c:numRef>
          </c:val>
        </c:ser>
        <c:ser>
          <c:idx val="24"/>
          <c:order val="2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0.41028064836306</c:v>
                </c:pt>
                <c:pt idx="2" formatCode="0.0%">
                  <c:v>0.623566781334736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996408"/>
        <c:axId val="1849999512"/>
      </c:barChart>
      <c:catAx>
        <c:axId val="184999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999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99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996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'full-time'!$K$40:$M$40</c:f>
              <c:numCache>
                <c:formatCode>0%</c:formatCode>
                <c:ptCount val="3"/>
                <c:pt idx="0">
                  <c:v>0.757575757575757</c:v>
                </c:pt>
                <c:pt idx="1">
                  <c:v>0.893939393939394</c:v>
                </c:pt>
                <c:pt idx="2">
                  <c:v>0.893939393939394</c:v>
                </c:pt>
              </c:numCache>
            </c:numRef>
          </c:val>
        </c:ser>
        <c:ser>
          <c:idx val="4"/>
          <c:order val="4"/>
          <c:tx>
            <c:strRef>
              <c:f>'full-time'!$A$41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'full-time'!$K$41:$M$41</c:f>
              <c:numCache>
                <c:formatCode>0%</c:formatCode>
                <c:ptCount val="3"/>
                <c:pt idx="0">
                  <c:v>0.242424242424242</c:v>
                </c:pt>
                <c:pt idx="1">
                  <c:v>0.286060606060606</c:v>
                </c:pt>
                <c:pt idx="2">
                  <c:v>0.286060606060606</c:v>
                </c:pt>
              </c:numCache>
            </c:numRef>
          </c:val>
        </c:ser>
        <c:ser>
          <c:idx val="5"/>
          <c:order val="5"/>
          <c:tx>
            <c:strRef>
              <c:f>'full-time'!$A$42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'full-time'!$A$45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'full-time'!$A$46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'full-time'!$A$47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'full-time'!$A$48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'full-time'!$A$49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'full-time'!$A$50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'full-time'!$A$51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'full-time'!$A$52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'full-time'!$A$53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'full-time'!$A$59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'full-time'!$A$60</c:f>
              <c:strCache>
                <c:ptCount val="1"/>
              </c:strCache>
            </c:strRef>
          </c:tx>
          <c:invertIfNegative val="0"/>
          <c:val>
            <c:numRef>
              <c:f>'full-time'!$K$60:$M$60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'full-time'!$A$61</c:f>
              <c:strCache>
                <c:ptCount val="1"/>
              </c:strCache>
            </c:strRef>
          </c:tx>
          <c:invertIfNegative val="0"/>
          <c:val>
            <c:numRef>
              <c:f>'full-time'!$K$61:$M$61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'full-time'!$A$62</c:f>
              <c:strCache>
                <c:ptCount val="1"/>
              </c:strCache>
            </c:strRef>
          </c:tx>
          <c:invertIfNegative val="0"/>
          <c:val>
            <c:numRef>
              <c:f>'full-time'!$K$62:$M$62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'full-time'!$A$63</c:f>
              <c:strCache>
                <c:ptCount val="1"/>
              </c:strCache>
            </c:strRef>
          </c:tx>
          <c:invertIfNegative val="0"/>
          <c:val>
            <c:numRef>
              <c:f>'full-time'!$K$63:$M$63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'full-time'!$A$64</c:f>
              <c:strCache>
                <c:ptCount val="1"/>
              </c:strCache>
            </c:strRef>
          </c:tx>
          <c:invertIfNegative val="0"/>
          <c:val>
            <c:numRef>
              <c:f>'full-time'!$K$64:$M$64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1748936"/>
        <c:axId val="2143127016"/>
      </c:barChart>
      <c:catAx>
        <c:axId val="187174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127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12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748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1429656"/>
        <c:axId val="-2121583400"/>
      </c:barChart>
      <c:catAx>
        <c:axId val="187142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583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583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429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casuals!$K$37:$M$37</c:f>
              <c:numCache>
                <c:formatCode>0%</c:formatCode>
                <c:ptCount val="3"/>
                <c:pt idx="0">
                  <c:v>0.144880875724404</c:v>
                </c:pt>
                <c:pt idx="1">
                  <c:v>0.160817772054089</c:v>
                </c:pt>
                <c:pt idx="2">
                  <c:v>0.160817772054089</c:v>
                </c:pt>
              </c:numCache>
            </c:numRef>
          </c:val>
        </c:ser>
        <c:ser>
          <c:idx val="1"/>
          <c:order val="1"/>
          <c:tx>
            <c:strRef>
              <c:f>casuals!$A$38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casuals!$K$38:$M$38</c:f>
              <c:numCache>
                <c:formatCode>0%</c:formatCode>
                <c:ptCount val="3"/>
                <c:pt idx="0">
                  <c:v>0.110002146383344</c:v>
                </c:pt>
                <c:pt idx="1">
                  <c:v>0.122102382485512</c:v>
                </c:pt>
                <c:pt idx="2">
                  <c:v>0.122102382485512</c:v>
                </c:pt>
              </c:numCache>
            </c:numRef>
          </c:val>
        </c:ser>
        <c:ser>
          <c:idx val="2"/>
          <c:order val="2"/>
          <c:tx>
            <c:strRef>
              <c:f>casuals!$A$39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casuals!$K$39:$M$39</c:f>
              <c:numCache>
                <c:formatCode>0%</c:formatCode>
                <c:ptCount val="3"/>
                <c:pt idx="0">
                  <c:v>0.160978750804894</c:v>
                </c:pt>
                <c:pt idx="1">
                  <c:v>0.178686413393432</c:v>
                </c:pt>
                <c:pt idx="2">
                  <c:v>0.178686413393432</c:v>
                </c:pt>
              </c:numCache>
            </c:numRef>
          </c:val>
        </c:ser>
        <c:ser>
          <c:idx val="3"/>
          <c:order val="3"/>
          <c:tx>
            <c:strRef>
              <c:f>casuals!$A$40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casuals!$K$40:$M$40</c:f>
              <c:numCache>
                <c:formatCode>0%</c:formatCode>
                <c:ptCount val="3"/>
                <c:pt idx="0">
                  <c:v>0.225370251126851</c:v>
                </c:pt>
                <c:pt idx="1">
                  <c:v>0.265936896329684</c:v>
                </c:pt>
                <c:pt idx="2">
                  <c:v>0.265936896329684</c:v>
                </c:pt>
              </c:numCache>
            </c:numRef>
          </c:val>
        </c:ser>
        <c:ser>
          <c:idx val="4"/>
          <c:order val="4"/>
          <c:tx>
            <c:strRef>
              <c:f>casuals!$A$41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casuals!$K$42:$M$42</c:f>
              <c:numCache>
                <c:formatCode>0%</c:formatCode>
                <c:ptCount val="3"/>
                <c:pt idx="0">
                  <c:v>0.289761751448809</c:v>
                </c:pt>
                <c:pt idx="1">
                  <c:v>0.341918866709594</c:v>
                </c:pt>
                <c:pt idx="2">
                  <c:v>0.341918866709594</c:v>
                </c:pt>
              </c:numCache>
            </c:numRef>
          </c:val>
        </c:ser>
        <c:ser>
          <c:idx val="6"/>
          <c:order val="6"/>
          <c:tx>
            <c:strRef>
              <c:f>casuals!$A$43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casuals!$K$43:$M$43</c:f>
              <c:numCache>
                <c:formatCode>0%</c:formatCode>
                <c:ptCount val="3"/>
                <c:pt idx="0">
                  <c:v>0.0690062245116978</c:v>
                </c:pt>
                <c:pt idx="1">
                  <c:v>0.0814273449238034</c:v>
                </c:pt>
                <c:pt idx="2">
                  <c:v>0.0814273449238034</c:v>
                </c:pt>
              </c:numCache>
            </c:numRef>
          </c:val>
        </c:ser>
        <c:ser>
          <c:idx val="7"/>
          <c:order val="7"/>
          <c:tx>
            <c:strRef>
              <c:f>casuals!$A$44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casuals!$A$45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casuals!$A$46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casuals!$A$47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casuals!$A$48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casuals!$A$49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casuals!$A$50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casuals!$A$51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casuals!$A$52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casuals!$A$53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casuals!$A$58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casuals!$A$60</c:f>
              <c:strCache>
                <c:ptCount val="1"/>
              </c:strCache>
            </c:strRef>
          </c:tx>
          <c:invertIfNegative val="0"/>
          <c:val>
            <c:numRef>
              <c:f>casuals!$K$60:$M$60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casuals!$A$61</c:f>
              <c:strCache>
                <c:ptCount val="1"/>
              </c:strCache>
            </c:strRef>
          </c:tx>
          <c:invertIfNegative val="0"/>
          <c:val>
            <c:numRef>
              <c:f>casuals!$K$61:$M$61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casuals!$A$62</c:f>
              <c:strCache>
                <c:ptCount val="1"/>
              </c:strCache>
            </c:strRef>
          </c:tx>
          <c:invertIfNegative val="0"/>
          <c:val>
            <c:numRef>
              <c:f>casuals!$K$62:$M$62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casuals!$A$63</c:f>
              <c:strCache>
                <c:ptCount val="1"/>
              </c:strCache>
            </c:strRef>
          </c:tx>
          <c:invertIfNegative val="0"/>
          <c:val>
            <c:numRef>
              <c:f>casuals!$K$63:$M$63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casuals!$A$64</c:f>
              <c:strCache>
                <c:ptCount val="1"/>
              </c:strCache>
            </c:strRef>
          </c:tx>
          <c:invertIfNegative val="0"/>
          <c:val>
            <c:numRef>
              <c:f>casuals!$K$64:$M$64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2638392"/>
        <c:axId val="1852539800"/>
      </c:barChart>
      <c:catAx>
        <c:axId val="185263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539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2539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638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16531.30460946609</c:v>
                </c:pt>
                <c:pt idx="1">
                  <c:v>26553.95851562779</c:v>
                </c:pt>
                <c:pt idx="2">
                  <c:v>60135.92343697018</c:v>
                </c:pt>
                <c:pt idx="3">
                  <c:v>0.0</c:v>
                </c:pt>
                <c:pt idx="4">
                  <c:v>12845.48</c:v>
                </c:pt>
                <c:pt idx="5">
                  <c:v>20633.48</c:v>
                </c:pt>
                <c:pt idx="6">
                  <c:v>46728.0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11769.02542011411</c:v>
                </c:pt>
                <c:pt idx="1">
                  <c:v>22019.46691505221</c:v>
                </c:pt>
                <c:pt idx="2">
                  <c:v>0.0</c:v>
                </c:pt>
                <c:pt idx="3">
                  <c:v>0.0</c:v>
                </c:pt>
                <c:pt idx="4">
                  <c:v>8602.500000000001</c:v>
                </c:pt>
                <c:pt idx="5">
                  <c:v>16095.0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  <c:pt idx="4">
                  <c:v>1604.276117780685</c:v>
                </c:pt>
                <c:pt idx="5">
                  <c:v>1604.276117780685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415224"/>
        <c:axId val="18527007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27031.5769335823</c:v>
                </c:pt>
                <c:pt idx="5" formatCode="#,##0">
                  <c:v>27031.5769335823</c:v>
                </c:pt>
                <c:pt idx="6" formatCode="#,##0">
                  <c:v>27031.5769335823</c:v>
                </c:pt>
                <c:pt idx="7" formatCode="#,##0">
                  <c:v>27031.5769335823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36222.99026691563</c:v>
                </c:pt>
                <c:pt idx="5" formatCode="#,##0">
                  <c:v>36222.99026691564</c:v>
                </c:pt>
                <c:pt idx="6" formatCode="#,##0">
                  <c:v>36222.99026691564</c:v>
                </c:pt>
                <c:pt idx="7" formatCode="#,##0">
                  <c:v>36222.99026691563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52591.95026691564</c:v>
                </c:pt>
                <c:pt idx="5" formatCode="#,##0">
                  <c:v>52591.95026691564</c:v>
                </c:pt>
                <c:pt idx="6" formatCode="#,##0">
                  <c:v>52591.95026691564</c:v>
                </c:pt>
                <c:pt idx="7" formatCode="#,##0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415224"/>
        <c:axId val="1852700712"/>
      </c:lineChart>
      <c:catAx>
        <c:axId val="185241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2700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2700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2415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16531.30460946609</c:v>
                </c:pt>
                <c:pt idx="1">
                  <c:v>26553.95851562779</c:v>
                </c:pt>
                <c:pt idx="2">
                  <c:v>60135.92343697018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11769.02542011411</c:v>
                </c:pt>
                <c:pt idx="1">
                  <c:v>22019.46691505221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1570536"/>
        <c:axId val="187085266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570536"/>
        <c:axId val="1870852664"/>
      </c:lineChart>
      <c:catAx>
        <c:axId val="187157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852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0852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1570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16531.30460946609</c:v>
                </c:pt>
                <c:pt idx="1">
                  <c:v>16531.30460946609</c:v>
                </c:pt>
                <c:pt idx="2">
                  <c:v>16531.30460946609</c:v>
                </c:pt>
                <c:pt idx="3">
                  <c:v>16531.30460946609</c:v>
                </c:pt>
                <c:pt idx="4">
                  <c:v>16531.30460946609</c:v>
                </c:pt>
                <c:pt idx="5">
                  <c:v>16531.30460946609</c:v>
                </c:pt>
                <c:pt idx="6">
                  <c:v>16531.30460946609</c:v>
                </c:pt>
                <c:pt idx="7">
                  <c:v>16531.30460946609</c:v>
                </c:pt>
                <c:pt idx="8">
                  <c:v>26553.95851562779</c:v>
                </c:pt>
                <c:pt idx="9">
                  <c:v>26553.95851562779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11769.02542011411</c:v>
                </c:pt>
                <c:pt idx="1">
                  <c:v>11769.02542011411</c:v>
                </c:pt>
                <c:pt idx="2">
                  <c:v>11769.02542011411</c:v>
                </c:pt>
                <c:pt idx="3">
                  <c:v>11769.02542011411</c:v>
                </c:pt>
                <c:pt idx="4">
                  <c:v>11769.02542011411</c:v>
                </c:pt>
                <c:pt idx="5">
                  <c:v>11769.02542011411</c:v>
                </c:pt>
                <c:pt idx="6">
                  <c:v>11769.02542011411</c:v>
                </c:pt>
                <c:pt idx="7">
                  <c:v>11769.02542011411</c:v>
                </c:pt>
                <c:pt idx="8">
                  <c:v>22019.46691505221</c:v>
                </c:pt>
                <c:pt idx="9">
                  <c:v>22019.46691505221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513544"/>
        <c:axId val="185053346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513544"/>
        <c:axId val="1850533464"/>
      </c:lineChart>
      <c:catAx>
        <c:axId val="18505135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33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533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13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temporary!$A$71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0.287357385522833</c:v>
                </c:pt>
                <c:pt idx="2">
                  <c:v>0.287357385522833</c:v>
                </c:pt>
              </c:numCache>
            </c:numRef>
          </c:val>
        </c:ser>
        <c:ser>
          <c:idx val="1"/>
          <c:order val="2"/>
          <c:tx>
            <c:strRef>
              <c:f>temporary!$A$72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0.220885832855594</c:v>
                </c:pt>
                <c:pt idx="2">
                  <c:v>0.101073967881578</c:v>
                </c:pt>
              </c:numCache>
            </c:numRef>
          </c:val>
        </c:ser>
        <c:ser>
          <c:idx val="3"/>
          <c:order val="3"/>
          <c:tx>
            <c:strRef>
              <c:f>temporary!$A$73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temporary!$K$73:$M$73</c:f>
              <c:numCache>
                <c:formatCode>0%</c:formatCode>
                <c:ptCount val="3"/>
                <c:pt idx="0">
                  <c:v>0.145563684111799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temporary!$A$75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temporary!$K$75:$M$75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temporary!$K$74:$M$74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0.230472037531171</c:v>
                </c:pt>
                <c:pt idx="2">
                  <c:v>0.350283902505186</c:v>
                </c:pt>
              </c:numCache>
            </c:numRef>
          </c:val>
        </c:ser>
        <c:ser>
          <c:idx val="4"/>
          <c:order val="6"/>
          <c:tx>
            <c:strRef>
              <c:f>temporary!$A$77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temporary!$K$77:$M$77</c:f>
              <c:numCache>
                <c:formatCode>0%</c:formatCode>
                <c:ptCount val="3"/>
                <c:pt idx="1">
                  <c:v>-0.0664715526672394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7779976"/>
        <c:axId val="1852484232"/>
      </c:barChart>
      <c:catAx>
        <c:axId val="184777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248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248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7779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'full-time'!$K$70:$M$70</c:f>
              <c:numCache>
                <c:formatCode>0%</c:formatCode>
                <c:ptCount val="3"/>
                <c:pt idx="0">
                  <c:v>0.236290292649271</c:v>
                </c:pt>
                <c:pt idx="1">
                  <c:v>0.33080640970898</c:v>
                </c:pt>
                <c:pt idx="2">
                  <c:v>0.33080640970898</c:v>
                </c:pt>
              </c:numCache>
            </c:numRef>
          </c:val>
        </c:ser>
        <c:ser>
          <c:idx val="2"/>
          <c:order val="1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0.200472036843516</c:v>
                </c:pt>
                <c:pt idx="2">
                  <c:v>0.372917471356094</c:v>
                </c:pt>
              </c:numCache>
            </c:numRef>
          </c:val>
        </c:ser>
        <c:ser>
          <c:idx val="1"/>
          <c:order val="2"/>
          <c:tx>
            <c:strRef>
              <c:f>'full-time'!$A$73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'full-time'!$K$73:$M$73</c:f>
              <c:numCache>
                <c:formatCode>0%</c:formatCode>
                <c:ptCount val="3"/>
                <c:pt idx="0">
                  <c:v>0.54040404040404</c:v>
                </c:pt>
                <c:pt idx="1">
                  <c:v>0.00325758038353041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'full-time'!$A$72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'full-time'!$K$72:$M$72</c:f>
              <c:numCache>
                <c:formatCode>0%</c:formatCode>
                <c:ptCount val="3"/>
                <c:pt idx="0">
                  <c:v>0.35030303030303</c:v>
                </c:pt>
                <c:pt idx="1">
                  <c:v>0.413357575757576</c:v>
                </c:pt>
                <c:pt idx="2">
                  <c:v>0.244169721628529</c:v>
                </c:pt>
              </c:numCache>
            </c:numRef>
          </c:val>
        </c:ser>
        <c:ser>
          <c:idx val="3"/>
          <c:order val="4"/>
          <c:tx>
            <c:strRef>
              <c:f>'full-time'!$A$75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'full-time'!$K$74:$M$74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0.200472036843516</c:v>
                </c:pt>
                <c:pt idx="2">
                  <c:v>0.372917471356094</c:v>
                </c:pt>
              </c:numCache>
            </c:numRef>
          </c:val>
        </c:ser>
        <c:ser>
          <c:idx val="4"/>
          <c:order val="6"/>
          <c:tx>
            <c:strRef>
              <c:f>'full-time'!$A$77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5824408"/>
        <c:axId val="1852952152"/>
      </c:barChart>
      <c:catAx>
        <c:axId val="184582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2952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2952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5824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0351016"/>
        <c:axId val="1850354536"/>
      </c:barChart>
      <c:catAx>
        <c:axId val="185035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0354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354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0351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casuals!$K$70:$M$70</c:f>
              <c:numCache>
                <c:formatCode>0%</c:formatCode>
                <c:ptCount val="3"/>
                <c:pt idx="0">
                  <c:v>0.502097853021633</c:v>
                </c:pt>
                <c:pt idx="1">
                  <c:v>0.702936994230286</c:v>
                </c:pt>
                <c:pt idx="2">
                  <c:v>0.702936994230286</c:v>
                </c:pt>
              </c:numCache>
            </c:numRef>
          </c:val>
        </c:ser>
        <c:ser>
          <c:idx val="2"/>
          <c:order val="1"/>
          <c:tx>
            <c:strRef>
              <c:f>casuals!$A$71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casuals!$K$71:$M$71</c:f>
              <c:numCache>
                <c:formatCode>0%</c:formatCode>
                <c:ptCount val="3"/>
                <c:pt idx="0">
                  <c:v>0.417972383200973</c:v>
                </c:pt>
                <c:pt idx="1">
                  <c:v>0.447952681665829</c:v>
                </c:pt>
                <c:pt idx="2">
                  <c:v>0.447952681665829</c:v>
                </c:pt>
              </c:numCache>
            </c:numRef>
          </c:val>
        </c:ser>
        <c:ser>
          <c:idx val="5"/>
          <c:order val="2"/>
          <c:tx>
            <c:strRef>
              <c:f>casuals!$A$72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casuals!$K$72:$M$72</c:f>
              <c:numCache>
                <c:formatCode>0%</c:formatCode>
                <c:ptCount val="3"/>
                <c:pt idx="0">
                  <c:v>0.744365743721829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casuals!$A$73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casuals!$K$73:$M$73</c:f>
              <c:numCache>
                <c:formatCode>0%</c:formatCode>
                <c:ptCount val="3"/>
                <c:pt idx="0">
                  <c:v>0.218555484009444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casuals!$A$74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casuals!$K$74:$M$74</c:f>
              <c:numCache>
                <c:formatCode>0%</c:formatCode>
                <c:ptCount val="3"/>
                <c:pt idx="0">
                  <c:v>0.361689932409846</c:v>
                </c:pt>
                <c:pt idx="1">
                  <c:v>0.325405255104398</c:v>
                </c:pt>
                <c:pt idx="2">
                  <c:v>0.447952681665829</c:v>
                </c:pt>
              </c:numCache>
            </c:numRef>
          </c:val>
        </c:ser>
        <c:ser>
          <c:idx val="3"/>
          <c:order val="5"/>
          <c:tx>
            <c:strRef>
              <c:f>casuals!$A$75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casuals!$A$77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casuals!$K$77:$M$77</c:f>
              <c:numCache>
                <c:formatCode>0%</c:formatCode>
                <c:ptCount val="3"/>
                <c:pt idx="1">
                  <c:v>-0.493207412177148</c:v>
                </c:pt>
                <c:pt idx="2">
                  <c:v>-0.493207412177148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2444360"/>
        <c:axId val="1772655240"/>
      </c:barChart>
      <c:catAx>
        <c:axId val="1852444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655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655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2444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'full-time'!$A$18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'full-time'!$A$19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'full-time'!$A$20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'full-time'!$A$21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'full-time'!$A$22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-0.00662965450876829</c:v>
                </c:pt>
              </c:numCache>
            </c:numRef>
          </c:val>
        </c:ser>
        <c:ser>
          <c:idx val="22"/>
          <c:order val="2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0.184745181971578</c:v>
                </c:pt>
              </c:numCache>
            </c:numRef>
          </c:val>
        </c:ser>
        <c:ser>
          <c:idx val="24"/>
          <c:order val="2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0.441826588763544</c:v>
                </c:pt>
                <c:pt idx="2" formatCode="0.0%">
                  <c:v>0.82188447253719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2079688"/>
        <c:axId val="-2081767144"/>
      </c:barChart>
      <c:catAx>
        <c:axId val="185207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67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76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2079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16531.30460946609</c:v>
                </c:pt>
                <c:pt idx="1">
                  <c:v>16531.30460946609</c:v>
                </c:pt>
                <c:pt idx="2">
                  <c:v>16531.30460946609</c:v>
                </c:pt>
                <c:pt idx="3">
                  <c:v>16531.30460946609</c:v>
                </c:pt>
                <c:pt idx="4">
                  <c:v>16531.30460946609</c:v>
                </c:pt>
                <c:pt idx="5">
                  <c:v>16531.30460946609</c:v>
                </c:pt>
                <c:pt idx="6">
                  <c:v>16531.30460946609</c:v>
                </c:pt>
                <c:pt idx="7">
                  <c:v>16531.30460946609</c:v>
                </c:pt>
                <c:pt idx="8">
                  <c:v>16531.30460946609</c:v>
                </c:pt>
                <c:pt idx="9">
                  <c:v>16531.30460946609</c:v>
                </c:pt>
                <c:pt idx="10">
                  <c:v>16531.30460946609</c:v>
                </c:pt>
                <c:pt idx="11">
                  <c:v>16531.30460946609</c:v>
                </c:pt>
                <c:pt idx="12">
                  <c:v>16531.30460946609</c:v>
                </c:pt>
                <c:pt idx="13">
                  <c:v>16531.30460946609</c:v>
                </c:pt>
                <c:pt idx="14">
                  <c:v>16531.30460946609</c:v>
                </c:pt>
                <c:pt idx="15">
                  <c:v>16531.30460946609</c:v>
                </c:pt>
                <c:pt idx="16">
                  <c:v>16531.30460946609</c:v>
                </c:pt>
                <c:pt idx="17">
                  <c:v>16531.30460946609</c:v>
                </c:pt>
                <c:pt idx="18">
                  <c:v>26553.95851562779</c:v>
                </c:pt>
                <c:pt idx="19">
                  <c:v>26553.95851562779</c:v>
                </c:pt>
                <c:pt idx="20">
                  <c:v>26553.95851562779</c:v>
                </c:pt>
                <c:pt idx="21">
                  <c:v>26553.95851562779</c:v>
                </c:pt>
                <c:pt idx="22">
                  <c:v>26553.95851562779</c:v>
                </c:pt>
                <c:pt idx="23">
                  <c:v>26553.95851562779</c:v>
                </c:pt>
                <c:pt idx="24">
                  <c:v>26553.95851562779</c:v>
                </c:pt>
                <c:pt idx="25">
                  <c:v>26553.95851562779</c:v>
                </c:pt>
                <c:pt idx="26">
                  <c:v>26553.95851562779</c:v>
                </c:pt>
                <c:pt idx="27">
                  <c:v>26553.95851562779</c:v>
                </c:pt>
                <c:pt idx="28">
                  <c:v>26553.95851562779</c:v>
                </c:pt>
                <c:pt idx="29">
                  <c:v>26553.95851562779</c:v>
                </c:pt>
                <c:pt idx="30">
                  <c:v>26553.95851562779</c:v>
                </c:pt>
                <c:pt idx="31">
                  <c:v>26553.95851562779</c:v>
                </c:pt>
                <c:pt idx="32">
                  <c:v>26553.95851562779</c:v>
                </c:pt>
                <c:pt idx="33">
                  <c:v>26553.95851562779</c:v>
                </c:pt>
                <c:pt idx="34">
                  <c:v>26553.95851562779</c:v>
                </c:pt>
                <c:pt idx="35">
                  <c:v>26553.95851562779</c:v>
                </c:pt>
                <c:pt idx="36">
                  <c:v>26553.95851562779</c:v>
                </c:pt>
                <c:pt idx="37">
                  <c:v>60135.92343697018</c:v>
                </c:pt>
                <c:pt idx="38">
                  <c:v>60135.92343697018</c:v>
                </c:pt>
                <c:pt idx="39">
                  <c:v>60135.92343697018</c:v>
                </c:pt>
                <c:pt idx="40">
                  <c:v>60135.92343697018</c:v>
                </c:pt>
                <c:pt idx="41">
                  <c:v>60135.92343697018</c:v>
                </c:pt>
                <c:pt idx="42">
                  <c:v>60135.92343697018</c:v>
                </c:pt>
                <c:pt idx="43">
                  <c:v>60135.92343697018</c:v>
                </c:pt>
                <c:pt idx="44">
                  <c:v>60135.92343697018</c:v>
                </c:pt>
                <c:pt idx="45">
                  <c:v>60135.92343697018</c:v>
                </c:pt>
                <c:pt idx="46">
                  <c:v>60135.92343697018</c:v>
                </c:pt>
                <c:pt idx="47">
                  <c:v>60135.92343697018</c:v>
                </c:pt>
                <c:pt idx="48">
                  <c:v>60135.92343697018</c:v>
                </c:pt>
                <c:pt idx="49">
                  <c:v>60135.92343697018</c:v>
                </c:pt>
                <c:pt idx="50">
                  <c:v>60135.92343697018</c:v>
                </c:pt>
                <c:pt idx="51">
                  <c:v>60135.92343697018</c:v>
                </c:pt>
                <c:pt idx="52">
                  <c:v>60135.92343697018</c:v>
                </c:pt>
                <c:pt idx="53">
                  <c:v>60135.92343697018</c:v>
                </c:pt>
                <c:pt idx="54">
                  <c:v>60135.92343697018</c:v>
                </c:pt>
                <c:pt idx="55">
                  <c:v>60135.92343697018</c:v>
                </c:pt>
                <c:pt idx="56">
                  <c:v>60135.92343697018</c:v>
                </c:pt>
                <c:pt idx="57">
                  <c:v>60135.92343697018</c:v>
                </c:pt>
                <c:pt idx="58">
                  <c:v>60135.92343697018</c:v>
                </c:pt>
                <c:pt idx="59">
                  <c:v>60135.92343697018</c:v>
                </c:pt>
                <c:pt idx="60">
                  <c:v>60135.92343697018</c:v>
                </c:pt>
                <c:pt idx="61">
                  <c:v>60135.92343697018</c:v>
                </c:pt>
                <c:pt idx="62">
                  <c:v>60135.92343697018</c:v>
                </c:pt>
                <c:pt idx="63">
                  <c:v>60135.92343697018</c:v>
                </c:pt>
                <c:pt idx="64">
                  <c:v>60135.92343697018</c:v>
                </c:pt>
                <c:pt idx="65">
                  <c:v>60135.92343697018</c:v>
                </c:pt>
                <c:pt idx="66">
                  <c:v>60135.92343697018</c:v>
                </c:pt>
                <c:pt idx="67">
                  <c:v>60135.92343697018</c:v>
                </c:pt>
                <c:pt idx="68">
                  <c:v>60135.92343697018</c:v>
                </c:pt>
                <c:pt idx="69">
                  <c:v>60135.92343697018</c:v>
                </c:pt>
                <c:pt idx="70">
                  <c:v>60135.92343697018</c:v>
                </c:pt>
                <c:pt idx="71">
                  <c:v>60135.92343697018</c:v>
                </c:pt>
                <c:pt idx="72">
                  <c:v>60135.92343697018</c:v>
                </c:pt>
                <c:pt idx="73">
                  <c:v>60135.92343697018</c:v>
                </c:pt>
                <c:pt idx="74">
                  <c:v>60135.92343697018</c:v>
                </c:pt>
                <c:pt idx="75">
                  <c:v>60135.92343697018</c:v>
                </c:pt>
                <c:pt idx="76">
                  <c:v>60135.92343697018</c:v>
                </c:pt>
                <c:pt idx="77">
                  <c:v>60135.92343697018</c:v>
                </c:pt>
                <c:pt idx="78">
                  <c:v>60135.92343697018</c:v>
                </c:pt>
                <c:pt idx="79">
                  <c:v>60135.92343697018</c:v>
                </c:pt>
                <c:pt idx="80">
                  <c:v>60135.92343697018</c:v>
                </c:pt>
                <c:pt idx="81">
                  <c:v>60135.92343697018</c:v>
                </c:pt>
                <c:pt idx="82">
                  <c:v>60135.92343697018</c:v>
                </c:pt>
                <c:pt idx="83">
                  <c:v>60135.92343697018</c:v>
                </c:pt>
                <c:pt idx="84">
                  <c:v>60135.92343697018</c:v>
                </c:pt>
                <c:pt idx="85">
                  <c:v>60135.92343697018</c:v>
                </c:pt>
                <c:pt idx="86">
                  <c:v>60135.92343697018</c:v>
                </c:pt>
                <c:pt idx="87">
                  <c:v>60135.92343697018</c:v>
                </c:pt>
                <c:pt idx="88">
                  <c:v>60135.92343697018</c:v>
                </c:pt>
                <c:pt idx="89">
                  <c:v>60135.92343697018</c:v>
                </c:pt>
                <c:pt idx="90">
                  <c:v>60135.92343697018</c:v>
                </c:pt>
                <c:pt idx="91">
                  <c:v>60135.92343697018</c:v>
                </c:pt>
                <c:pt idx="92">
                  <c:v>60135.92343697018</c:v>
                </c:pt>
                <c:pt idx="93">
                  <c:v>60135.92343697018</c:v>
                </c:pt>
                <c:pt idx="94">
                  <c:v>60135.92343697018</c:v>
                </c:pt>
                <c:pt idx="95">
                  <c:v>60135.92343697018</c:v>
                </c:pt>
                <c:pt idx="96">
                  <c:v>60135.92343697018</c:v>
                </c:pt>
                <c:pt idx="97">
                  <c:v>60135.92343697018</c:v>
                </c:pt>
                <c:pt idx="98">
                  <c:v>60135.92343697018</c:v>
                </c:pt>
                <c:pt idx="99">
                  <c:v>60135.92343697018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11769.02542011411</c:v>
                </c:pt>
                <c:pt idx="1">
                  <c:v>11769.02542011411</c:v>
                </c:pt>
                <c:pt idx="2">
                  <c:v>11769.02542011411</c:v>
                </c:pt>
                <c:pt idx="3">
                  <c:v>11769.02542011411</c:v>
                </c:pt>
                <c:pt idx="4">
                  <c:v>11769.02542011411</c:v>
                </c:pt>
                <c:pt idx="5">
                  <c:v>11769.02542011411</c:v>
                </c:pt>
                <c:pt idx="6">
                  <c:v>11769.02542011411</c:v>
                </c:pt>
                <c:pt idx="7">
                  <c:v>11769.02542011411</c:v>
                </c:pt>
                <c:pt idx="8">
                  <c:v>11769.02542011411</c:v>
                </c:pt>
                <c:pt idx="9">
                  <c:v>11769.02542011411</c:v>
                </c:pt>
                <c:pt idx="10">
                  <c:v>11769.02542011411</c:v>
                </c:pt>
                <c:pt idx="11">
                  <c:v>11769.02542011411</c:v>
                </c:pt>
                <c:pt idx="12">
                  <c:v>11769.02542011411</c:v>
                </c:pt>
                <c:pt idx="13">
                  <c:v>11769.02542011411</c:v>
                </c:pt>
                <c:pt idx="14">
                  <c:v>11769.02542011411</c:v>
                </c:pt>
                <c:pt idx="15">
                  <c:v>11769.02542011411</c:v>
                </c:pt>
                <c:pt idx="16">
                  <c:v>11769.02542011411</c:v>
                </c:pt>
                <c:pt idx="17">
                  <c:v>11769.02542011411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5020744"/>
        <c:axId val="-20350218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020744"/>
        <c:axId val="-20350218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34160.20378032094</c:v>
                </c:pt>
                <c:pt idx="1">
                  <c:v>35256.04677497498</c:v>
                </c:pt>
                <c:pt idx="2">
                  <c:v>36351.88976962903</c:v>
                </c:pt>
                <c:pt idx="3">
                  <c:v>37447.73276428307</c:v>
                </c:pt>
                <c:pt idx="4">
                  <c:v>38543.57575893711</c:v>
                </c:pt>
                <c:pt idx="5">
                  <c:v>39639.41875359115</c:v>
                </c:pt>
                <c:pt idx="6">
                  <c:v>40735.2617482452</c:v>
                </c:pt>
                <c:pt idx="7">
                  <c:v>41831.10474289925</c:v>
                </c:pt>
                <c:pt idx="8">
                  <c:v>42926.94773755329</c:v>
                </c:pt>
                <c:pt idx="9">
                  <c:v>44022.79073220733</c:v>
                </c:pt>
                <c:pt idx="10">
                  <c:v>45118.63372686137</c:v>
                </c:pt>
                <c:pt idx="11">
                  <c:v>46214.47672151541</c:v>
                </c:pt>
                <c:pt idx="12">
                  <c:v>47310.31971616945</c:v>
                </c:pt>
                <c:pt idx="13">
                  <c:v>48406.1627108235</c:v>
                </c:pt>
                <c:pt idx="14">
                  <c:v>49502.00570547755</c:v>
                </c:pt>
                <c:pt idx="15">
                  <c:v>50172.92715687976</c:v>
                </c:pt>
                <c:pt idx="16">
                  <c:v>50418.92706503014</c:v>
                </c:pt>
                <c:pt idx="17">
                  <c:v>50664.92697318052</c:v>
                </c:pt>
                <c:pt idx="18">
                  <c:v>50910.9268813309</c:v>
                </c:pt>
                <c:pt idx="19">
                  <c:v>51156.92678948128</c:v>
                </c:pt>
                <c:pt idx="20">
                  <c:v>51402.92669763166</c:v>
                </c:pt>
                <c:pt idx="21">
                  <c:v>51648.92660578204</c:v>
                </c:pt>
                <c:pt idx="22">
                  <c:v>51894.92651393242</c:v>
                </c:pt>
                <c:pt idx="23">
                  <c:v>52140.9264220828</c:v>
                </c:pt>
                <c:pt idx="24">
                  <c:v>52386.92633023318</c:v>
                </c:pt>
                <c:pt idx="25">
                  <c:v>52632.92623838356</c:v>
                </c:pt>
                <c:pt idx="26">
                  <c:v>52878.92614653394</c:v>
                </c:pt>
                <c:pt idx="27">
                  <c:v>53124.92605468433</c:v>
                </c:pt>
                <c:pt idx="28">
                  <c:v>53370.92596283471</c:v>
                </c:pt>
                <c:pt idx="29">
                  <c:v>53616.92587098509</c:v>
                </c:pt>
                <c:pt idx="30">
                  <c:v>53862.92577913547</c:v>
                </c:pt>
                <c:pt idx="31">
                  <c:v>54108.92568728585</c:v>
                </c:pt>
                <c:pt idx="32">
                  <c:v>54354.92559543623</c:v>
                </c:pt>
                <c:pt idx="33">
                  <c:v>54600.92550358662</c:v>
                </c:pt>
                <c:pt idx="34">
                  <c:v>54846.92541173699</c:v>
                </c:pt>
                <c:pt idx="35">
                  <c:v>55092.92531988738</c:v>
                </c:pt>
                <c:pt idx="36">
                  <c:v>55338.92522803776</c:v>
                </c:pt>
                <c:pt idx="37">
                  <c:v>55584.92513618813</c:v>
                </c:pt>
                <c:pt idx="38">
                  <c:v>55830.92504433852</c:v>
                </c:pt>
                <c:pt idx="39">
                  <c:v>56076.9249524889</c:v>
                </c:pt>
                <c:pt idx="40">
                  <c:v>56322.92486063928</c:v>
                </c:pt>
                <c:pt idx="41">
                  <c:v>56568.92476878966</c:v>
                </c:pt>
                <c:pt idx="42">
                  <c:v>56814.92467694004</c:v>
                </c:pt>
                <c:pt idx="43">
                  <c:v>57060.92458509042</c:v>
                </c:pt>
                <c:pt idx="44">
                  <c:v>57306.9244932408</c:v>
                </c:pt>
                <c:pt idx="45">
                  <c:v>57552.92440139118</c:v>
                </c:pt>
                <c:pt idx="46">
                  <c:v>57798.92430954157</c:v>
                </c:pt>
                <c:pt idx="47">
                  <c:v>58044.92421769194</c:v>
                </c:pt>
                <c:pt idx="48">
                  <c:v>58290.92412584233</c:v>
                </c:pt>
                <c:pt idx="49">
                  <c:v>58536.9240339927</c:v>
                </c:pt>
                <c:pt idx="50">
                  <c:v>58782.92394214308</c:v>
                </c:pt>
                <c:pt idx="51">
                  <c:v>59028.92385029347</c:v>
                </c:pt>
                <c:pt idx="52">
                  <c:v>59274.92375844385</c:v>
                </c:pt>
                <c:pt idx="53">
                  <c:v>59520.92366659423</c:v>
                </c:pt>
                <c:pt idx="54">
                  <c:v>59766.92357474461</c:v>
                </c:pt>
                <c:pt idx="55">
                  <c:v>60012.92348289499</c:v>
                </c:pt>
                <c:pt idx="56">
                  <c:v>59181.38496971669</c:v>
                </c:pt>
                <c:pt idx="57">
                  <c:v>57272.3080352097</c:v>
                </c:pt>
                <c:pt idx="58">
                  <c:v>55363.23110070271</c:v>
                </c:pt>
                <c:pt idx="59">
                  <c:v>53454.15416619572</c:v>
                </c:pt>
                <c:pt idx="60">
                  <c:v>51545.07723168873</c:v>
                </c:pt>
                <c:pt idx="61">
                  <c:v>49636.00029718174</c:v>
                </c:pt>
                <c:pt idx="62">
                  <c:v>47726.92336267474</c:v>
                </c:pt>
                <c:pt idx="63">
                  <c:v>45817.84642816776</c:v>
                </c:pt>
                <c:pt idx="64">
                  <c:v>43908.76949366077</c:v>
                </c:pt>
                <c:pt idx="65">
                  <c:v>41999.69255915377</c:v>
                </c:pt>
                <c:pt idx="66">
                  <c:v>40090.61562464679</c:v>
                </c:pt>
                <c:pt idx="67">
                  <c:v>38181.5386901398</c:v>
                </c:pt>
                <c:pt idx="68">
                  <c:v>36272.46175563281</c:v>
                </c:pt>
                <c:pt idx="69">
                  <c:v>34363.38482112581</c:v>
                </c:pt>
                <c:pt idx="70">
                  <c:v>32454.30788661883</c:v>
                </c:pt>
                <c:pt idx="71">
                  <c:v>30545.23095211184</c:v>
                </c:pt>
                <c:pt idx="72">
                  <c:v>28636.15401760485</c:v>
                </c:pt>
                <c:pt idx="73">
                  <c:v>26727.07708309786</c:v>
                </c:pt>
                <c:pt idx="74">
                  <c:v>24818.00014859087</c:v>
                </c:pt>
                <c:pt idx="75">
                  <c:v>22908.92321408388</c:v>
                </c:pt>
                <c:pt idx="76">
                  <c:v>20999.84627957689</c:v>
                </c:pt>
                <c:pt idx="77">
                  <c:v>19090.7693450699</c:v>
                </c:pt>
                <c:pt idx="78">
                  <c:v>17181.69241056291</c:v>
                </c:pt>
                <c:pt idx="79">
                  <c:v>15272.61547605592</c:v>
                </c:pt>
                <c:pt idx="80">
                  <c:v>13363.53854154893</c:v>
                </c:pt>
                <c:pt idx="81">
                  <c:v>11454.46160704194</c:v>
                </c:pt>
                <c:pt idx="82">
                  <c:v>9545.38467253495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020744"/>
        <c:axId val="-2035021880"/>
      </c:scatterChart>
      <c:catAx>
        <c:axId val="-20350207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50218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50218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50207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16531.30460946609</c:v>
                </c:pt>
                <c:pt idx="1">
                  <c:v>16531.30460946609</c:v>
                </c:pt>
                <c:pt idx="2">
                  <c:v>16531.30460946609</c:v>
                </c:pt>
                <c:pt idx="3">
                  <c:v>16531.30460946609</c:v>
                </c:pt>
                <c:pt idx="4">
                  <c:v>16531.30460946609</c:v>
                </c:pt>
                <c:pt idx="5">
                  <c:v>16531.30460946609</c:v>
                </c:pt>
                <c:pt idx="6">
                  <c:v>16531.30460946609</c:v>
                </c:pt>
                <c:pt idx="7">
                  <c:v>16531.30460946609</c:v>
                </c:pt>
                <c:pt idx="8">
                  <c:v>16531.30460946609</c:v>
                </c:pt>
                <c:pt idx="9">
                  <c:v>16531.30460946609</c:v>
                </c:pt>
                <c:pt idx="10">
                  <c:v>17073.06968547483</c:v>
                </c:pt>
                <c:pt idx="11">
                  <c:v>17614.83476148357</c:v>
                </c:pt>
                <c:pt idx="12">
                  <c:v>18156.59983749231</c:v>
                </c:pt>
                <c:pt idx="13">
                  <c:v>18698.36491350105</c:v>
                </c:pt>
                <c:pt idx="14">
                  <c:v>19240.12998950979</c:v>
                </c:pt>
                <c:pt idx="15">
                  <c:v>19781.89506551853</c:v>
                </c:pt>
                <c:pt idx="16">
                  <c:v>20323.66014152727</c:v>
                </c:pt>
                <c:pt idx="17">
                  <c:v>20865.42521753602</c:v>
                </c:pt>
                <c:pt idx="18">
                  <c:v>21407.19029354475</c:v>
                </c:pt>
                <c:pt idx="19">
                  <c:v>21948.9553695535</c:v>
                </c:pt>
                <c:pt idx="20">
                  <c:v>22490.72044556223</c:v>
                </c:pt>
                <c:pt idx="21">
                  <c:v>23032.48552157098</c:v>
                </c:pt>
                <c:pt idx="22">
                  <c:v>23574.25059757972</c:v>
                </c:pt>
                <c:pt idx="23">
                  <c:v>24116.01567358846</c:v>
                </c:pt>
                <c:pt idx="24">
                  <c:v>24657.7807495972</c:v>
                </c:pt>
                <c:pt idx="25">
                  <c:v>25199.54582560594</c:v>
                </c:pt>
                <c:pt idx="26">
                  <c:v>25741.31090161468</c:v>
                </c:pt>
                <c:pt idx="27">
                  <c:v>26283.07597762342</c:v>
                </c:pt>
                <c:pt idx="28">
                  <c:v>26963.49467320514</c:v>
                </c:pt>
                <c:pt idx="29">
                  <c:v>27782.56698835983</c:v>
                </c:pt>
                <c:pt idx="30">
                  <c:v>28601.63930351452</c:v>
                </c:pt>
                <c:pt idx="31">
                  <c:v>29420.71161866921</c:v>
                </c:pt>
                <c:pt idx="32">
                  <c:v>30239.78393382391</c:v>
                </c:pt>
                <c:pt idx="33">
                  <c:v>31058.8562489786</c:v>
                </c:pt>
                <c:pt idx="34">
                  <c:v>31877.92856413329</c:v>
                </c:pt>
                <c:pt idx="35">
                  <c:v>32697.00087928798</c:v>
                </c:pt>
                <c:pt idx="36">
                  <c:v>33516.07319444267</c:v>
                </c:pt>
                <c:pt idx="37">
                  <c:v>34335.14550959737</c:v>
                </c:pt>
                <c:pt idx="38">
                  <c:v>35154.21782475206</c:v>
                </c:pt>
                <c:pt idx="39">
                  <c:v>35973.29013990676</c:v>
                </c:pt>
                <c:pt idx="40">
                  <c:v>36792.36245506145</c:v>
                </c:pt>
                <c:pt idx="41">
                  <c:v>37611.43477021614</c:v>
                </c:pt>
                <c:pt idx="42">
                  <c:v>38430.50708537083</c:v>
                </c:pt>
                <c:pt idx="43">
                  <c:v>39249.57940052552</c:v>
                </c:pt>
                <c:pt idx="44">
                  <c:v>40068.65171568021</c:v>
                </c:pt>
                <c:pt idx="45">
                  <c:v>40887.72403083491</c:v>
                </c:pt>
                <c:pt idx="46">
                  <c:v>41706.7963459896</c:v>
                </c:pt>
                <c:pt idx="47">
                  <c:v>42525.86866114429</c:v>
                </c:pt>
                <c:pt idx="48">
                  <c:v>43344.94097629898</c:v>
                </c:pt>
                <c:pt idx="49">
                  <c:v>44164.01329145368</c:v>
                </c:pt>
                <c:pt idx="50">
                  <c:v>44983.08560660837</c:v>
                </c:pt>
                <c:pt idx="51">
                  <c:v>45802.15792176306</c:v>
                </c:pt>
                <c:pt idx="52">
                  <c:v>46621.23023691776</c:v>
                </c:pt>
                <c:pt idx="53">
                  <c:v>47440.30255207244</c:v>
                </c:pt>
                <c:pt idx="54">
                  <c:v>48259.37486722713</c:v>
                </c:pt>
                <c:pt idx="55">
                  <c:v>49078.44718238183</c:v>
                </c:pt>
                <c:pt idx="56">
                  <c:v>49897.51949753653</c:v>
                </c:pt>
                <c:pt idx="57">
                  <c:v>50716.59181269121</c:v>
                </c:pt>
                <c:pt idx="58">
                  <c:v>51535.66412784591</c:v>
                </c:pt>
                <c:pt idx="59">
                  <c:v>52354.73644300061</c:v>
                </c:pt>
                <c:pt idx="60">
                  <c:v>53173.8087581553</c:v>
                </c:pt>
                <c:pt idx="61">
                  <c:v>53992.88107330998</c:v>
                </c:pt>
                <c:pt idx="62">
                  <c:v>54811.95338846468</c:v>
                </c:pt>
                <c:pt idx="63">
                  <c:v>55631.02570361937</c:v>
                </c:pt>
                <c:pt idx="64">
                  <c:v>56450.09801877406</c:v>
                </c:pt>
                <c:pt idx="65">
                  <c:v>57269.17033392875</c:v>
                </c:pt>
                <c:pt idx="66">
                  <c:v>58088.24264908345</c:v>
                </c:pt>
                <c:pt idx="67">
                  <c:v>58907.31496423814</c:v>
                </c:pt>
                <c:pt idx="68">
                  <c:v>59726.38727939283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15272.61547605591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7636.307738027957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1909.076934506986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11769.02542011411</c:v>
                </c:pt>
                <c:pt idx="1">
                  <c:v>11769.02542011411</c:v>
                </c:pt>
                <c:pt idx="2">
                  <c:v>11769.02542011411</c:v>
                </c:pt>
                <c:pt idx="3">
                  <c:v>11769.02542011411</c:v>
                </c:pt>
                <c:pt idx="4">
                  <c:v>11769.02542011411</c:v>
                </c:pt>
                <c:pt idx="5">
                  <c:v>11769.02542011411</c:v>
                </c:pt>
                <c:pt idx="6">
                  <c:v>11769.02542011411</c:v>
                </c:pt>
                <c:pt idx="7">
                  <c:v>11769.02542011411</c:v>
                </c:pt>
                <c:pt idx="8">
                  <c:v>11769.02542011411</c:v>
                </c:pt>
                <c:pt idx="9">
                  <c:v>11769.02542011411</c:v>
                </c:pt>
                <c:pt idx="10">
                  <c:v>12323.10333875942</c:v>
                </c:pt>
                <c:pt idx="11">
                  <c:v>12877.18125740472</c:v>
                </c:pt>
                <c:pt idx="12">
                  <c:v>13431.25917605002</c:v>
                </c:pt>
                <c:pt idx="13">
                  <c:v>13985.33709469532</c:v>
                </c:pt>
                <c:pt idx="14">
                  <c:v>14539.41501334063</c:v>
                </c:pt>
                <c:pt idx="15">
                  <c:v>15093.49293198593</c:v>
                </c:pt>
                <c:pt idx="16">
                  <c:v>15647.57085063123</c:v>
                </c:pt>
                <c:pt idx="17">
                  <c:v>16201.64876927653</c:v>
                </c:pt>
                <c:pt idx="18">
                  <c:v>16755.72668792184</c:v>
                </c:pt>
                <c:pt idx="19">
                  <c:v>17309.80460656714</c:v>
                </c:pt>
                <c:pt idx="20">
                  <c:v>17863.88252521244</c:v>
                </c:pt>
                <c:pt idx="21">
                  <c:v>18417.96044385774</c:v>
                </c:pt>
                <c:pt idx="22">
                  <c:v>18972.03836250304</c:v>
                </c:pt>
                <c:pt idx="23">
                  <c:v>19526.11628114835</c:v>
                </c:pt>
                <c:pt idx="24">
                  <c:v>20080.19419979365</c:v>
                </c:pt>
                <c:pt idx="25">
                  <c:v>20634.27211843895</c:v>
                </c:pt>
                <c:pt idx="26">
                  <c:v>21188.35003708426</c:v>
                </c:pt>
                <c:pt idx="27">
                  <c:v>21742.42795572956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4834760"/>
        <c:axId val="-199460141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834760"/>
        <c:axId val="-1994601416"/>
      </c:lineChart>
      <c:catAx>
        <c:axId val="-19948347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6014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46014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8347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541.7650760087406</c:v>
                </c:pt>
                <c:pt idx="1">
                  <c:v>819.0723151546924</c:v>
                </c:pt>
                <c:pt idx="2">
                  <c:v>-1909.07693450699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466632"/>
        <c:axId val="187185279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554.0779186453024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579176"/>
        <c:axId val="-1994962920"/>
      </c:scatterChart>
      <c:valAx>
        <c:axId val="-21054666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1852792"/>
        <c:crosses val="autoZero"/>
        <c:crossBetween val="midCat"/>
      </c:valAx>
      <c:valAx>
        <c:axId val="1871852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5466632"/>
        <c:crosses val="autoZero"/>
        <c:crossBetween val="midCat"/>
      </c:valAx>
      <c:valAx>
        <c:axId val="-21045791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4962920"/>
        <c:crosses val="autoZero"/>
        <c:crossBetween val="midCat"/>
      </c:valAx>
      <c:valAx>
        <c:axId val="-199496292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45791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19593.64460946609</c:v>
                </c:pt>
                <c:pt idx="1">
                  <c:v>19253.3846094661</c:v>
                </c:pt>
                <c:pt idx="2">
                  <c:v>18913.12460946609</c:v>
                </c:pt>
                <c:pt idx="3">
                  <c:v>18572.8646094661</c:v>
                </c:pt>
                <c:pt idx="4">
                  <c:v>18232.60460946609</c:v>
                </c:pt>
                <c:pt idx="5">
                  <c:v>17892.3446094661</c:v>
                </c:pt>
                <c:pt idx="6">
                  <c:v>17552.08460946609</c:v>
                </c:pt>
                <c:pt idx="7">
                  <c:v>17211.82460946609</c:v>
                </c:pt>
                <c:pt idx="8">
                  <c:v>16871.56460946609</c:v>
                </c:pt>
                <c:pt idx="9">
                  <c:v>16531.30460946609</c:v>
                </c:pt>
                <c:pt idx="10">
                  <c:v>17073.06968547483</c:v>
                </c:pt>
                <c:pt idx="11">
                  <c:v>17614.83476148357</c:v>
                </c:pt>
                <c:pt idx="12">
                  <c:v>18156.59983749231</c:v>
                </c:pt>
                <c:pt idx="13">
                  <c:v>18698.36491350105</c:v>
                </c:pt>
                <c:pt idx="14">
                  <c:v>19240.12998950979</c:v>
                </c:pt>
                <c:pt idx="15">
                  <c:v>19781.89506551853</c:v>
                </c:pt>
                <c:pt idx="16">
                  <c:v>20323.66014152727</c:v>
                </c:pt>
                <c:pt idx="17">
                  <c:v>20865.42521753602</c:v>
                </c:pt>
                <c:pt idx="18">
                  <c:v>21407.19029354475</c:v>
                </c:pt>
                <c:pt idx="19">
                  <c:v>21948.9553695535</c:v>
                </c:pt>
                <c:pt idx="20">
                  <c:v>22490.72044556223</c:v>
                </c:pt>
                <c:pt idx="21">
                  <c:v>23032.48552157098</c:v>
                </c:pt>
                <c:pt idx="22">
                  <c:v>23574.25059757972</c:v>
                </c:pt>
                <c:pt idx="23">
                  <c:v>24116.01567358846</c:v>
                </c:pt>
                <c:pt idx="24">
                  <c:v>24657.7807495972</c:v>
                </c:pt>
                <c:pt idx="25">
                  <c:v>25199.54582560594</c:v>
                </c:pt>
                <c:pt idx="26">
                  <c:v>25741.31090161468</c:v>
                </c:pt>
                <c:pt idx="27">
                  <c:v>26283.07597762342</c:v>
                </c:pt>
                <c:pt idx="28">
                  <c:v>26963.49467320514</c:v>
                </c:pt>
                <c:pt idx="29">
                  <c:v>27782.56698835983</c:v>
                </c:pt>
                <c:pt idx="30">
                  <c:v>28601.63930351452</c:v>
                </c:pt>
                <c:pt idx="31">
                  <c:v>29420.71161866921</c:v>
                </c:pt>
                <c:pt idx="32">
                  <c:v>30239.78393382391</c:v>
                </c:pt>
                <c:pt idx="33">
                  <c:v>31058.8562489786</c:v>
                </c:pt>
                <c:pt idx="34">
                  <c:v>31877.92856413329</c:v>
                </c:pt>
                <c:pt idx="35">
                  <c:v>32697.00087928798</c:v>
                </c:pt>
                <c:pt idx="36">
                  <c:v>33516.07319444267</c:v>
                </c:pt>
                <c:pt idx="37">
                  <c:v>34335.14550959737</c:v>
                </c:pt>
                <c:pt idx="38">
                  <c:v>35154.21782475206</c:v>
                </c:pt>
                <c:pt idx="39">
                  <c:v>35973.29013990675</c:v>
                </c:pt>
                <c:pt idx="40">
                  <c:v>36792.36245506145</c:v>
                </c:pt>
                <c:pt idx="41">
                  <c:v>37611.43477021614</c:v>
                </c:pt>
                <c:pt idx="42">
                  <c:v>38430.50708537083</c:v>
                </c:pt>
                <c:pt idx="43">
                  <c:v>39249.57940052552</c:v>
                </c:pt>
                <c:pt idx="44">
                  <c:v>40068.65171568021</c:v>
                </c:pt>
                <c:pt idx="45">
                  <c:v>40887.72403083491</c:v>
                </c:pt>
                <c:pt idx="46">
                  <c:v>41706.7963459896</c:v>
                </c:pt>
                <c:pt idx="47">
                  <c:v>42525.86866114429</c:v>
                </c:pt>
                <c:pt idx="48">
                  <c:v>43344.94097629898</c:v>
                </c:pt>
                <c:pt idx="49">
                  <c:v>44164.01329145368</c:v>
                </c:pt>
                <c:pt idx="50">
                  <c:v>44983.08560660837</c:v>
                </c:pt>
                <c:pt idx="51">
                  <c:v>45802.15792176306</c:v>
                </c:pt>
                <c:pt idx="52">
                  <c:v>46621.23023691776</c:v>
                </c:pt>
                <c:pt idx="53">
                  <c:v>47440.30255207244</c:v>
                </c:pt>
                <c:pt idx="54">
                  <c:v>48259.37486722713</c:v>
                </c:pt>
                <c:pt idx="55">
                  <c:v>49078.44718238183</c:v>
                </c:pt>
                <c:pt idx="56">
                  <c:v>49897.51949753652</c:v>
                </c:pt>
                <c:pt idx="57">
                  <c:v>50716.59181269121</c:v>
                </c:pt>
                <c:pt idx="58">
                  <c:v>51535.66412784591</c:v>
                </c:pt>
                <c:pt idx="59">
                  <c:v>52354.7364430006</c:v>
                </c:pt>
                <c:pt idx="60">
                  <c:v>53173.8087581553</c:v>
                </c:pt>
                <c:pt idx="61">
                  <c:v>53992.88107330998</c:v>
                </c:pt>
                <c:pt idx="62">
                  <c:v>54811.95338846468</c:v>
                </c:pt>
                <c:pt idx="63">
                  <c:v>55631.02570361937</c:v>
                </c:pt>
                <c:pt idx="64">
                  <c:v>56450.09801877406</c:v>
                </c:pt>
                <c:pt idx="65">
                  <c:v>57269.17033392875</c:v>
                </c:pt>
                <c:pt idx="66">
                  <c:v>58088.24264908345</c:v>
                </c:pt>
                <c:pt idx="67">
                  <c:v>58907.31496423813</c:v>
                </c:pt>
                <c:pt idx="68">
                  <c:v>59726.38727939283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55363.23110070271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15272.61547605592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7636.307738027965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1909.076934506993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11769.02542011411</c:v>
                </c:pt>
                <c:pt idx="1">
                  <c:v>11769.02542011411</c:v>
                </c:pt>
                <c:pt idx="2">
                  <c:v>11769.02542011411</c:v>
                </c:pt>
                <c:pt idx="3">
                  <c:v>11769.02542011411</c:v>
                </c:pt>
                <c:pt idx="4">
                  <c:v>11769.02542011411</c:v>
                </c:pt>
                <c:pt idx="5">
                  <c:v>11769.02542011411</c:v>
                </c:pt>
                <c:pt idx="6">
                  <c:v>11769.02542011411</c:v>
                </c:pt>
                <c:pt idx="7">
                  <c:v>11769.02542011411</c:v>
                </c:pt>
                <c:pt idx="8">
                  <c:v>11769.02542011411</c:v>
                </c:pt>
                <c:pt idx="9">
                  <c:v>11769.02542011411</c:v>
                </c:pt>
                <c:pt idx="10">
                  <c:v>12323.10333875942</c:v>
                </c:pt>
                <c:pt idx="11">
                  <c:v>12877.18125740472</c:v>
                </c:pt>
                <c:pt idx="12">
                  <c:v>13431.25917605002</c:v>
                </c:pt>
                <c:pt idx="13">
                  <c:v>13985.33709469532</c:v>
                </c:pt>
                <c:pt idx="14">
                  <c:v>14539.41501334063</c:v>
                </c:pt>
                <c:pt idx="15">
                  <c:v>15093.49293198593</c:v>
                </c:pt>
                <c:pt idx="16">
                  <c:v>15647.57085063123</c:v>
                </c:pt>
                <c:pt idx="17">
                  <c:v>16201.64876927653</c:v>
                </c:pt>
                <c:pt idx="18">
                  <c:v>16755.72668792184</c:v>
                </c:pt>
                <c:pt idx="19">
                  <c:v>17309.80460656714</c:v>
                </c:pt>
                <c:pt idx="20">
                  <c:v>17863.88252521244</c:v>
                </c:pt>
                <c:pt idx="21">
                  <c:v>18417.96044385774</c:v>
                </c:pt>
                <c:pt idx="22">
                  <c:v>18972.03836250304</c:v>
                </c:pt>
                <c:pt idx="23">
                  <c:v>19526.11628114835</c:v>
                </c:pt>
                <c:pt idx="24">
                  <c:v>20080.19419979365</c:v>
                </c:pt>
                <c:pt idx="25">
                  <c:v>20634.27211843895</c:v>
                </c:pt>
                <c:pt idx="26">
                  <c:v>21188.35003708426</c:v>
                </c:pt>
                <c:pt idx="27">
                  <c:v>21742.42795572956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892872"/>
        <c:axId val="-203460317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32839.17180170477</c:v>
                </c:pt>
                <c:pt idx="1">
                  <c:v>32498.91180170477</c:v>
                </c:pt>
                <c:pt idx="2">
                  <c:v>32158.65180170477</c:v>
                </c:pt>
                <c:pt idx="3">
                  <c:v>31818.39180170477</c:v>
                </c:pt>
                <c:pt idx="4">
                  <c:v>31478.13180170477</c:v>
                </c:pt>
                <c:pt idx="5">
                  <c:v>31137.87180170477</c:v>
                </c:pt>
                <c:pt idx="6">
                  <c:v>30797.61180170477</c:v>
                </c:pt>
                <c:pt idx="7">
                  <c:v>30457.35180170477</c:v>
                </c:pt>
                <c:pt idx="8">
                  <c:v>30117.09180170477</c:v>
                </c:pt>
                <c:pt idx="9">
                  <c:v>29776.83180170477</c:v>
                </c:pt>
                <c:pt idx="10">
                  <c:v>30872.67479635881</c:v>
                </c:pt>
                <c:pt idx="11">
                  <c:v>31968.51779101285</c:v>
                </c:pt>
                <c:pt idx="12">
                  <c:v>33064.3607856669</c:v>
                </c:pt>
                <c:pt idx="13">
                  <c:v>34160.20378032095</c:v>
                </c:pt>
                <c:pt idx="14">
                  <c:v>35256.04677497498</c:v>
                </c:pt>
                <c:pt idx="15">
                  <c:v>36351.88976962903</c:v>
                </c:pt>
                <c:pt idx="16">
                  <c:v>37447.73276428307</c:v>
                </c:pt>
                <c:pt idx="17">
                  <c:v>38543.57575893712</c:v>
                </c:pt>
                <c:pt idx="18">
                  <c:v>39639.41875359116</c:v>
                </c:pt>
                <c:pt idx="19">
                  <c:v>40735.2617482452</c:v>
                </c:pt>
                <c:pt idx="20">
                  <c:v>41831.10474289925</c:v>
                </c:pt>
                <c:pt idx="21">
                  <c:v>42926.94773755329</c:v>
                </c:pt>
                <c:pt idx="22">
                  <c:v>44022.79073220733</c:v>
                </c:pt>
                <c:pt idx="23">
                  <c:v>45118.63372686137</c:v>
                </c:pt>
                <c:pt idx="24">
                  <c:v>46214.47672151541</c:v>
                </c:pt>
                <c:pt idx="25">
                  <c:v>47310.31971616945</c:v>
                </c:pt>
                <c:pt idx="26">
                  <c:v>48406.1627108235</c:v>
                </c:pt>
                <c:pt idx="27">
                  <c:v>49502.00570547755</c:v>
                </c:pt>
                <c:pt idx="28">
                  <c:v>50172.92715687975</c:v>
                </c:pt>
                <c:pt idx="29">
                  <c:v>50418.92706503014</c:v>
                </c:pt>
                <c:pt idx="30">
                  <c:v>50664.92697318052</c:v>
                </c:pt>
                <c:pt idx="31">
                  <c:v>50910.9268813309</c:v>
                </c:pt>
                <c:pt idx="32">
                  <c:v>51156.92678948127</c:v>
                </c:pt>
                <c:pt idx="33">
                  <c:v>51402.92669763166</c:v>
                </c:pt>
                <c:pt idx="34">
                  <c:v>51648.92660578204</c:v>
                </c:pt>
                <c:pt idx="35">
                  <c:v>51894.92651393242</c:v>
                </c:pt>
                <c:pt idx="36">
                  <c:v>52140.9264220828</c:v>
                </c:pt>
                <c:pt idx="37">
                  <c:v>52386.92633023318</c:v>
                </c:pt>
                <c:pt idx="38">
                  <c:v>52632.92623838356</c:v>
                </c:pt>
                <c:pt idx="39">
                  <c:v>52878.92614653394</c:v>
                </c:pt>
                <c:pt idx="40">
                  <c:v>53124.92605468433</c:v>
                </c:pt>
                <c:pt idx="41">
                  <c:v>53370.92596283471</c:v>
                </c:pt>
                <c:pt idx="42">
                  <c:v>53616.92587098508</c:v>
                </c:pt>
                <c:pt idx="43">
                  <c:v>53862.92577913547</c:v>
                </c:pt>
                <c:pt idx="44">
                  <c:v>54108.92568728585</c:v>
                </c:pt>
                <c:pt idx="45">
                  <c:v>54354.92559543622</c:v>
                </c:pt>
                <c:pt idx="46">
                  <c:v>54600.92550358661</c:v>
                </c:pt>
                <c:pt idx="47">
                  <c:v>54846.92541173699</c:v>
                </c:pt>
                <c:pt idx="48">
                  <c:v>55092.92531988737</c:v>
                </c:pt>
                <c:pt idx="49">
                  <c:v>55338.92522803776</c:v>
                </c:pt>
                <c:pt idx="50">
                  <c:v>55584.92513618813</c:v>
                </c:pt>
                <c:pt idx="51">
                  <c:v>55830.92504433852</c:v>
                </c:pt>
                <c:pt idx="52">
                  <c:v>56076.9249524889</c:v>
                </c:pt>
                <c:pt idx="53">
                  <c:v>56322.92486063928</c:v>
                </c:pt>
                <c:pt idx="54">
                  <c:v>56568.92476878966</c:v>
                </c:pt>
                <c:pt idx="55">
                  <c:v>56814.92467694004</c:v>
                </c:pt>
                <c:pt idx="56">
                  <c:v>57060.92458509042</c:v>
                </c:pt>
                <c:pt idx="57">
                  <c:v>57306.9244932408</c:v>
                </c:pt>
                <c:pt idx="58">
                  <c:v>57552.92440139118</c:v>
                </c:pt>
                <c:pt idx="59">
                  <c:v>57798.92430954156</c:v>
                </c:pt>
                <c:pt idx="60">
                  <c:v>58044.92421769194</c:v>
                </c:pt>
                <c:pt idx="61">
                  <c:v>58290.92412584232</c:v>
                </c:pt>
                <c:pt idx="62">
                  <c:v>58536.9240339927</c:v>
                </c:pt>
                <c:pt idx="63">
                  <c:v>58782.92394214309</c:v>
                </c:pt>
                <c:pt idx="64">
                  <c:v>59028.92385029346</c:v>
                </c:pt>
                <c:pt idx="65">
                  <c:v>59274.92375844385</c:v>
                </c:pt>
                <c:pt idx="66">
                  <c:v>59520.92366659422</c:v>
                </c:pt>
                <c:pt idx="67">
                  <c:v>59766.92357474461</c:v>
                </c:pt>
                <c:pt idx="68">
                  <c:v>60012.92348289498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55363.23110070271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15272.61547605592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7636.307738027965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892872"/>
        <c:axId val="-2034603176"/>
      </c:lineChart>
      <c:catAx>
        <c:axId val="-203489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46031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4603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489287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5421224"/>
        <c:axId val="-2134376872"/>
      </c:barChart>
      <c:catAx>
        <c:axId val="-210542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4376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376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5421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casuals!$A$16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casuals!$A$17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casuals!$A$18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casuals!$A$19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casuals!$A$20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casuals!$A$21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casuals!$A$22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casuals!$A$27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0.337504931514059</c:v>
                </c:pt>
                <c:pt idx="2" formatCode="0.0%">
                  <c:v>0.464609089053158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543960"/>
        <c:axId val="-2082100728"/>
      </c:barChart>
      <c:catAx>
        <c:axId val="-208154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100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100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543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(temporary!$AA$6,temporary!$AC$6,temporary!$AE$6,temporary!$AG$6)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(temporary!$AA$7,temporary!$AC$7,temporary!$AE$7,temporary!$AG$7)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(temporary!$AA$8,temporary!$AC$8,temporary!$AE$8,temporary!$AG$8)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(temporary!$AA$9,temporary!$AC$9,temporary!$AE$9,temporary!$AG$9)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(temporary!$AA$10,temporary!$AC$10,temporary!$AE$10,temporary!$AG$10)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(temporary!$AA$11,temporary!$AC$11,temporary!$AE$11,temporary!$AG$11)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(temporary!$AA$12,temporary!$AC$12,temporary!$AE$12,temporary!$AG$12)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(temporary!$AA$13,temporary!$AC$13,temporary!$AE$13,temporary!$AG$13)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(temporary!$AA$14,temporary!$AC$14,temporary!$AE$14,temporary!$AG$14)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(temporary!$AA$15,temporary!$AC$15,temporary!$AE$15,temporary!$AG$15)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(temporary!$AA$16,temporary!$AC$16,temporary!$AE$16,temporary!$AG$16)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(temporary!$AA$17,temporary!$AC$17,temporary!$AE$17,temporary!$AG$17)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(temporary!$AA$28,temporary!$AC$28,temporary!$AE$28,temporary!$AG$28)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(temporary!$AA$29,temporary!$AC$29,temporary!$AE$29,temporary!$AG$29)</c:f>
              <c:numCache>
                <c:formatCode>0.0%</c:formatCode>
                <c:ptCount val="4"/>
                <c:pt idx="0">
                  <c:v>0.276786815011066</c:v>
                </c:pt>
                <c:pt idx="1">
                  <c:v>0.276786815011066</c:v>
                </c:pt>
                <c:pt idx="2">
                  <c:v>0.276786815011066</c:v>
                </c:pt>
                <c:pt idx="3">
                  <c:v>0.276786815011066</c:v>
                </c:pt>
              </c:numCache>
            </c:numRef>
          </c:val>
        </c:ser>
        <c:ser>
          <c:idx val="13"/>
          <c:order val="1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(temporary!$AA$30,temporary!$AC$30,temporary!$AE$30,temporary!$AG$30)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1721192"/>
        <c:axId val="1871624616"/>
      </c:barChart>
      <c:catAx>
        <c:axId val="18717211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6246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71624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721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(casuals!$AA$6,casuals!$AC$6,casuals!$AE$6,casuals!$AG$6)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(casuals!$AA$7,casuals!$AC$7,casuals!$AE$7,casuals!$AG$7)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(casuals!$AA$8,casuals!$AC$8,casuals!$AE$8,casuals!$AG$8)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(casuals!$AA$9,casuals!$AC$9,casuals!$AE$9,casuals!$AG$9)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(casuals!$AA$10,casuals!$AC$10,casuals!$AE$10,casuals!$AG$10)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(casuals!$AA$11,casuals!$AC$11,casuals!$AE$11,casuals!$AG$11)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(casuals!$AA$12,casuals!$AC$12,casuals!$AE$12,casuals!$AG$12)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(casuals!$AA$13,casuals!$AC$13,casuals!$AE$13,casuals!$AG$13)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(casuals!$AA$14,casuals!$AC$14,casuals!$AE$14,casuals!$AG$14)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(casuals!$AA$15,casuals!$AC$15,casuals!$AE$15,casuals!$AG$15)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casuals!$A$24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(casuals!$AA$24,casuals!$AC$24,casuals!$AE$24,casuals!$AG$24)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casuals!$A$25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(casuals!$AA$25,casuals!$AC$25,casuals!$AE$25,casuals!$AG$25)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(casuals!$AA$28,casuals!$AC$28,casuals!$AE$28,casuals!$AG$28)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(casuals!$AA$29,casuals!$AC$29,casuals!$AE$29,casuals!$AG$29)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(casuals!$AA$30,casuals!$AC$30,casuals!$AE$30,casuals!$AG$30)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7653672"/>
        <c:axId val="2147188280"/>
      </c:barChart>
      <c:catAx>
        <c:axId val="18476536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1882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718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653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('full-time'!$AA$6,'full-time'!$AC$6,'full-time'!$AE$6,'full-time'!$AG$6)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('full-time'!$AA$7,'full-time'!$AC$7,'full-time'!$AE$7,'full-time'!$AG$7)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('full-time'!$AA$8,'full-time'!$AC$8,'full-time'!$AE$8,'full-time'!$AG$8)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('full-time'!$AA$9,'full-time'!$AC$9,'full-time'!$AE$9,'full-time'!$AG$9)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('full-time'!$AA$10,'full-time'!$AC$10,'full-time'!$AE$10,'full-time'!$AG$10)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('full-time'!$AA$11,'full-time'!$AC$11,'full-time'!$AE$11,'full-time'!$AG$11)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('full-time'!$AA$12,'full-time'!$AC$12,'full-time'!$AE$12,'full-time'!$AG$12)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('full-time'!$AA$13,'full-time'!$AC$13,'full-time'!$AE$13,'full-time'!$AG$13)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('full-time'!$AA$14,'full-time'!$AC$14,'full-time'!$AE$14,'full-time'!$AG$14)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('full-time'!$AA$15,'full-time'!$AC$15,'full-time'!$AE$15,'full-time'!$AG$15)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('full-time'!$AA$16,'full-time'!$AC$16,'full-time'!$AE$16,'full-time'!$AG$16)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('full-time'!$AA$17,'full-time'!$AC$17,'full-time'!$AE$17,'full-time'!$AG$17)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('full-time'!$AA$28,'full-time'!$AC$28,'full-time'!$AE$28,'full-time'!$AG$28)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('full-time'!$AA$29,'full-time'!$AC$29,'full-time'!$AE$29,'full-time'!$AG$29)</c:f>
              <c:numCache>
                <c:formatCode>0.0%</c:formatCode>
                <c:ptCount val="4"/>
                <c:pt idx="0">
                  <c:v>0.184745181971578</c:v>
                </c:pt>
                <c:pt idx="1">
                  <c:v>0.184745181971578</c:v>
                </c:pt>
                <c:pt idx="2">
                  <c:v>0.184745181971578</c:v>
                </c:pt>
                <c:pt idx="3">
                  <c:v>0.184745181971578</c:v>
                </c:pt>
              </c:numCache>
            </c:numRef>
          </c:val>
        </c:ser>
        <c:ser>
          <c:idx val="13"/>
          <c:order val="1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('full-time'!$AA$30,'full-time'!$AC$30,'full-time'!$AE$30,'full-time'!$AG$30)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825480"/>
        <c:axId val="-2121798824"/>
      </c:barChart>
      <c:catAx>
        <c:axId val="18498254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7988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21798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825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1377784"/>
        <c:axId val="1833799016"/>
      </c:barChart>
      <c:catAx>
        <c:axId val="18513777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7990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3799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377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0.399080847870944</c:v>
                </c:pt>
                <c:pt idx="2">
                  <c:v>0.399080847870943</c:v>
                </c:pt>
              </c:numCache>
            </c:numRef>
          </c:val>
        </c:ser>
        <c:ser>
          <c:idx val="1"/>
          <c:order val="1"/>
          <c:tx>
            <c:strRef>
              <c:f>temporary!$A$38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0.104108047270681</c:v>
                </c:pt>
                <c:pt idx="2">
                  <c:v>0.104108047270681</c:v>
                </c:pt>
              </c:numCache>
            </c:numRef>
          </c:val>
        </c:ser>
        <c:ser>
          <c:idx val="3"/>
          <c:order val="3"/>
          <c:tx>
            <c:strRef>
              <c:f>temporary!$A$40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0.221346839242168</c:v>
                </c:pt>
                <c:pt idx="2">
                  <c:v>0.221346839242168</c:v>
                </c:pt>
              </c:numCache>
            </c:numRef>
          </c:val>
        </c:ser>
        <c:ser>
          <c:idx val="4"/>
          <c:order val="4"/>
          <c:tx>
            <c:strRef>
              <c:f>temporary!$A$41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temporary!$K$41:$M$41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5"/>
          <c:order val="5"/>
          <c:tx>
            <c:strRef>
              <c:f>temporary!$A$42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temporary!$K$42:$M$42</c:f>
              <c:numCache>
                <c:formatCode>0%</c:formatCode>
                <c:ptCount val="3"/>
                <c:pt idx="0">
                  <c:v>0.168823860438942</c:v>
                </c:pt>
                <c:pt idx="1">
                  <c:v>0.199212155317952</c:v>
                </c:pt>
                <c:pt idx="2">
                  <c:v>0.199212155317952</c:v>
                </c:pt>
              </c:numCache>
            </c:numRef>
          </c:val>
        </c:ser>
        <c:ser>
          <c:idx val="6"/>
          <c:order val="6"/>
          <c:tx>
            <c:strRef>
              <c:f>temporary!$A$43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temporary!$K$43:$M$43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0.0474420058775714</c:v>
                </c:pt>
                <c:pt idx="2">
                  <c:v>0.0474420058775714</c:v>
                </c:pt>
              </c:numCache>
            </c:numRef>
          </c:val>
        </c:ser>
        <c:ser>
          <c:idx val="7"/>
          <c:order val="7"/>
          <c:tx>
            <c:strRef>
              <c:f>temporary!$A$44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temporary!$A$45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temporary!$A$46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temporary!$A$47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temporary!$A$48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temporary!$A$49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temporary!$A$50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temporary!$A$51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temporary!$A$52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temporary!$A$53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temporary!$A$58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temporary!$A$59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temporary!$A$60</c:f>
              <c:strCache>
                <c:ptCount val="1"/>
              </c:strCache>
            </c:strRef>
          </c:tx>
          <c:invertIfNegative val="0"/>
          <c:val>
            <c:numRef>
              <c:f>temporary!$K$60:$M$60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temporary!$A$61</c:f>
              <c:strCache>
                <c:ptCount val="1"/>
              </c:strCache>
            </c:strRef>
          </c:tx>
          <c:invertIfNegative val="0"/>
          <c:val>
            <c:numRef>
              <c:f>temporary!$K$61:$M$61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temporary!$A$62</c:f>
              <c:strCache>
                <c:ptCount val="1"/>
              </c:strCache>
            </c:strRef>
          </c:tx>
          <c:invertIfNegative val="0"/>
          <c:val>
            <c:numRef>
              <c:f>temporary!$K$62:$M$62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temporary!$A$63</c:f>
              <c:strCache>
                <c:ptCount val="1"/>
              </c:strCache>
            </c:strRef>
          </c:tx>
          <c:invertIfNegative val="0"/>
          <c:val>
            <c:numRef>
              <c:f>temporary!$K$63:$M$63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temporary!$A$64</c:f>
              <c:strCache>
                <c:ptCount val="1"/>
              </c:strCache>
            </c:strRef>
          </c:tx>
          <c:invertIfNegative val="0"/>
          <c:val>
            <c:numRef>
              <c:f>temporary!$K$64:$M$64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5529784"/>
        <c:axId val="1847707960"/>
      </c:barChart>
      <c:catAx>
        <c:axId val="183552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707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770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52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Okhahlamba open access intense crops and livestock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2700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2050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Small business -- see Data2</v>
          </cell>
          <cell r="C1076">
            <v>0</v>
          </cell>
          <cell r="D1076">
            <v>0</v>
          </cell>
          <cell r="E1076">
            <v>4800</v>
          </cell>
          <cell r="F1076">
            <v>0</v>
          </cell>
          <cell r="H1076">
            <v>9600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Social development -- see Data2</v>
          </cell>
          <cell r="C1077">
            <v>5400</v>
          </cell>
          <cell r="D1077">
            <v>0</v>
          </cell>
          <cell r="E1077">
            <v>5400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Public works -- see Data2</v>
          </cell>
          <cell r="C1078">
            <v>1286</v>
          </cell>
          <cell r="D1078">
            <v>0</v>
          </cell>
          <cell r="E1078">
            <v>1286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/>
          </cell>
          <cell r="C1079" t="str">
            <v/>
          </cell>
          <cell r="D1079" t="str">
            <v/>
          </cell>
          <cell r="E1079" t="str">
            <v/>
          </cell>
          <cell r="F1079" t="str">
            <v/>
          </cell>
          <cell r="H1079" t="str">
            <v/>
          </cell>
          <cell r="I1079" t="str">
            <v/>
          </cell>
          <cell r="J1079" t="str">
            <v/>
          </cell>
          <cell r="K1079" t="str">
            <v/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K9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temporary!Z1</f>
        <v>Apr-Jun</v>
      </c>
      <c r="AA1" s="257"/>
      <c r="AB1" s="256" t="str">
        <f>temporary!AB1</f>
        <v>Jul-Sep</v>
      </c>
      <c r="AC1" s="257"/>
      <c r="AD1" s="256" t="str">
        <f>temporary!AD1</f>
        <v>Oct-Dec</v>
      </c>
      <c r="AE1" s="257"/>
      <c r="AF1" s="256" t="str">
        <f>temporary!AF1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temporary!Z2</f>
        <v>Q1</v>
      </c>
      <c r="AA2" s="259"/>
      <c r="AB2" s="258" t="str">
        <f>temporary!AB2</f>
        <v>Q2</v>
      </c>
      <c r="AC2" s="259"/>
      <c r="AD2" s="258" t="str">
        <f>temporary!AD2</f>
        <v>Q3</v>
      </c>
      <c r="AE2" s="259"/>
      <c r="AF2" s="258" t="str">
        <f>temporary!AF2</f>
        <v>Q4</v>
      </c>
      <c r="AG2" s="259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IF($B$81=0,0,(SUMIF($N$6:$N$28,$U8,K$6:K$28)+SUMIF($N$91:$N$118,$U8,K$91:K$118))*$B$83*$H$84*temporary!$B$81/$B$81)</f>
        <v>16531.304609466089</v>
      </c>
      <c r="S8" s="222">
        <f>IF($B$81=0,0,(SUMIF($N$6:$N$28,$U8,L$6:L$28)+SUMIF($N$91:$N$118,$U8,L$91:L$118))*$I$83*temporary!$B$81/$B$81)</f>
        <v>12845.479999999998</v>
      </c>
      <c r="T8" s="222">
        <f>IF($B$81=0,0,(SUMIF($N$6:$N$28,$U8,M$6:M$28)+SUMIF($N$91:$N$118,$U8,M$91:M$118))*$I$83*temporary!$B$81/$B$81)</f>
        <v>12845.479999999998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11769.025420114114</v>
      </c>
      <c r="S11" s="222">
        <f>IF($B$81=0,0,(SUMIF($N$6:$N$28,$U11,L$6:L$28)+SUMIF($N$91:$N$118,$U11,L$91:L$118))*$I$83*temporary!$B$81/$B$81)</f>
        <v>8602.5000000000018</v>
      </c>
      <c r="T11" s="222">
        <f>IF($B$81=0,0,(SUMIF($N$6:$N$28,$U11,M$6:M$28)+SUMIF($N$91:$N$118,$U11,M$91:M$118))*$I$83*temporary!$B$81/$B$81)</f>
        <v>8602.5000000000018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0</v>
      </c>
      <c r="S14" s="222">
        <f>IF($B$81=0,0,(SUMIF($N$6:$N$28,$U14,L$6:L$28)+SUMIF($N$91:$N$118,$U14,L$91:L$118))*$I$83*temporary!$B$81/$B$81)</f>
        <v>0</v>
      </c>
      <c r="T14" s="222">
        <f>IF($B$81=0,0,(SUMIF($N$6:$N$28,$U14,M$6:M$28)+SUMIF($N$91:$N$118,$U14,M$91:M$118))*$I$83*temporary!$B$81/$B$81)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temporary!E16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temporary!E17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temporary!E18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29776.831801704768</v>
      </c>
      <c r="S23" s="179">
        <f>SUM(S7:S22)</f>
        <v>23052.256117780686</v>
      </c>
      <c r="T23" s="179">
        <f>SUM(T7:T22)</f>
        <v>23052.256117780686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temporary!Z16</f>
        <v>0</v>
      </c>
      <c r="AA24" s="121">
        <f t="shared" si="16"/>
        <v>0</v>
      </c>
      <c r="AB24" s="156">
        <f>temporary!AB16</f>
        <v>0</v>
      </c>
      <c r="AC24" s="121">
        <f t="shared" si="7"/>
        <v>0</v>
      </c>
      <c r="AD24" s="156">
        <f>temporary!AD16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temporary!Z17</f>
        <v>0.29409999999999997</v>
      </c>
      <c r="AA25" s="121">
        <f t="shared" si="16"/>
        <v>0</v>
      </c>
      <c r="AB25" s="156">
        <f>temporary!AB17</f>
        <v>0.17649999999999999</v>
      </c>
      <c r="AC25" s="121">
        <f t="shared" si="7"/>
        <v>0</v>
      </c>
      <c r="AD25" s="156">
        <f>temporary!AD17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temporary!E26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temporary!Z26</f>
        <v>0.25</v>
      </c>
      <c r="AA26" s="121">
        <f t="shared" si="16"/>
        <v>8.9285714285714288E-2</v>
      </c>
      <c r="AB26" s="156">
        <f>temporary!AB26</f>
        <v>0.25</v>
      </c>
      <c r="AC26" s="121">
        <f t="shared" si="7"/>
        <v>8.9285714285714288E-2</v>
      </c>
      <c r="AD26" s="156">
        <f>temporary!AD26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 t="shared" si="7"/>
        <v>0</v>
      </c>
      <c r="AD27" s="156">
        <f>temporary!AD27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temporary!Z29</f>
        <v>0.25</v>
      </c>
      <c r="AA29" s="121">
        <f t="shared" si="16"/>
        <v>0.22463677394199716</v>
      </c>
      <c r="AB29" s="156">
        <f>temporary!AB29</f>
        <v>0.25</v>
      </c>
      <c r="AC29" s="121">
        <f t="shared" si="7"/>
        <v>0.22463677394199716</v>
      </c>
      <c r="AD29" s="156">
        <f>temporary!AD29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0.85208614543884587</v>
      </c>
      <c r="E30" s="75">
        <f>temporary!E30</f>
        <v>1</v>
      </c>
      <c r="H30" s="96">
        <f>(E30*F$7/F$9)</f>
        <v>1</v>
      </c>
      <c r="I30" s="29">
        <f>IF(E30&gt;=1,I119-I124,MIN(I119-I124,B30*H30))</f>
        <v>0.46460908905315812</v>
      </c>
      <c r="J30" s="231">
        <f>IF(I$32&lt;=1,I30,1-SUM(J6:J29))</f>
        <v>0.46460908905315812</v>
      </c>
      <c r="K30" s="22">
        <f t="shared" si="4"/>
        <v>0.61897901469489414</v>
      </c>
      <c r="L30" s="22">
        <f>IF(L124=L119,0,IF(K30="",0,(L119-L124)/(B119-B124)*K30))</f>
        <v>0.33750493151405891</v>
      </c>
      <c r="M30" s="175">
        <f t="shared" si="6"/>
        <v>0.46460908905315812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3979.3208158016132</v>
      </c>
      <c r="T30" s="234">
        <f t="shared" si="24"/>
        <v>3979.3208158016132</v>
      </c>
      <c r="V30" s="56"/>
      <c r="W30" s="110"/>
      <c r="X30" s="118"/>
      <c r="Y30" s="183">
        <f>M30*4</f>
        <v>1.8584363562126325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0.22146842271913036</v>
      </c>
      <c r="K31" s="22" t="str">
        <f t="shared" si="4"/>
        <v/>
      </c>
      <c r="L31" s="22">
        <f>(1-SUM(L6:L30))</f>
        <v>0.17939467076311588</v>
      </c>
      <c r="M31" s="241">
        <f t="shared" si="6"/>
        <v>0.22146842271913036</v>
      </c>
      <c r="N31" s="167">
        <f>M31*I83</f>
        <v>3979.3208158016109</v>
      </c>
      <c r="P31" s="22"/>
      <c r="Q31" s="238" t="s">
        <v>142</v>
      </c>
      <c r="R31" s="234">
        <f t="shared" si="24"/>
        <v>6446.1584652108613</v>
      </c>
      <c r="S31" s="234">
        <f t="shared" si="24"/>
        <v>13170.734149134943</v>
      </c>
      <c r="T31" s="234">
        <f>IF(T25&gt;T$23,T25-T$23,0)</f>
        <v>13170.734149134943</v>
      </c>
      <c r="V31" s="56"/>
      <c r="W31" s="129" t="s">
        <v>84</v>
      </c>
      <c r="X31" s="130"/>
      <c r="Y31" s="121">
        <f>M31*4</f>
        <v>0.88587369087652146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1.1660086336665574</v>
      </c>
      <c r="E32" s="2"/>
      <c r="F32" s="2"/>
      <c r="H32" s="17"/>
      <c r="I32" s="22">
        <f>SUM(I6:I30)</f>
        <v>0.77853157728086964</v>
      </c>
      <c r="J32" s="17"/>
      <c r="L32" s="22">
        <f>SUM(L6:L30)</f>
        <v>0.82060532923688412</v>
      </c>
      <c r="M32" s="23"/>
      <c r="N32" s="56"/>
      <c r="O32" s="2"/>
      <c r="P32" s="22"/>
      <c r="Q32" s="234" t="s">
        <v>143</v>
      </c>
      <c r="R32" s="234">
        <f t="shared" si="24"/>
        <v>22815.118465210868</v>
      </c>
      <c r="S32" s="234">
        <f t="shared" si="24"/>
        <v>29539.69414913495</v>
      </c>
      <c r="T32" s="234">
        <f t="shared" si="24"/>
        <v>29539.69414913495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-10.621338808113812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IF(temporary!A37=0,"",temporary!A37)</f>
        <v>Agricultural cash income -- see Data2</v>
      </c>
      <c r="B37" s="216">
        <f>IF([1]Summ!C1072="",0,[1]Summ!C1072)</f>
        <v>2700</v>
      </c>
      <c r="C37" s="216">
        <f>IF([1]Summ!D1072="",0,[1]Summ!D1072)</f>
        <v>0</v>
      </c>
      <c r="D37" s="38">
        <f t="shared" ref="D37:D64" si="25">B37+C37</f>
        <v>2700</v>
      </c>
      <c r="E37" s="75">
        <f>temporary!E37</f>
        <v>1</v>
      </c>
      <c r="F37" s="75">
        <f>temporary!F37</f>
        <v>1.1100000000000001</v>
      </c>
      <c r="G37" s="75">
        <f>temporary!G37</f>
        <v>1.65</v>
      </c>
      <c r="H37" s="24">
        <f t="shared" ref="H37" si="26">(E37*F37)</f>
        <v>1.1100000000000001</v>
      </c>
      <c r="I37" s="39">
        <f t="shared" ref="I37" si="27">D37*H37</f>
        <v>2997.0000000000005</v>
      </c>
      <c r="J37" s="38">
        <f>J91*I$83</f>
        <v>2997</v>
      </c>
      <c r="K37" s="40">
        <f>(B37/B$65)</f>
        <v>0.14488087572440439</v>
      </c>
      <c r="L37" s="22">
        <f t="shared" ref="L37" si="28">(K37*H37)</f>
        <v>0.1608177720540889</v>
      </c>
      <c r="M37" s="24">
        <f>J37/B$65</f>
        <v>0.16081777205408887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IF(temporary!A38=0,"",temporary!A38)</f>
        <v>Construction cash income -- see Data2</v>
      </c>
      <c r="B38" s="216">
        <f>IF([1]Summ!C1073="",0,[1]Summ!C1073)</f>
        <v>2050</v>
      </c>
      <c r="C38" s="216">
        <f>IF([1]Summ!D1073="",0,[1]Summ!D1073)</f>
        <v>0</v>
      </c>
      <c r="D38" s="38">
        <f t="shared" si="25"/>
        <v>2050</v>
      </c>
      <c r="E38" s="75">
        <f>temporary!E38</f>
        <v>1</v>
      </c>
      <c r="F38" s="75">
        <f>temporary!F38</f>
        <v>1.1100000000000001</v>
      </c>
      <c r="G38" s="75">
        <f>temporary!G38</f>
        <v>1.65</v>
      </c>
      <c r="H38" s="24">
        <f t="shared" ref="H38:H64" si="30">(E38*F38)</f>
        <v>1.1100000000000001</v>
      </c>
      <c r="I38" s="39">
        <f t="shared" ref="I38:I64" si="31">D38*H38</f>
        <v>2275.5</v>
      </c>
      <c r="J38" s="38">
        <f t="shared" ref="J38:J64" si="32">J92*I$83</f>
        <v>2275.5</v>
      </c>
      <c r="K38" s="40">
        <f t="shared" ref="K38:K64" si="33">(B38/B$65)</f>
        <v>0.11000214638334406</v>
      </c>
      <c r="L38" s="22">
        <f t="shared" ref="L38:L64" si="34">(K38*H38)</f>
        <v>0.12210238248551192</v>
      </c>
      <c r="M38" s="24">
        <f t="shared" ref="M38:M64" si="35">J38/B$65</f>
        <v>0.12210238248551192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IF(temporary!A39=0,"",temporary!A39)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temporary!E39</f>
        <v>1</v>
      </c>
      <c r="F39" s="75">
        <f>temporary!F39</f>
        <v>1.1100000000000001</v>
      </c>
      <c r="G39" s="75">
        <f>temporary!G39</f>
        <v>1.65</v>
      </c>
      <c r="H39" s="24">
        <f t="shared" si="30"/>
        <v>1.1100000000000001</v>
      </c>
      <c r="I39" s="39">
        <f t="shared" si="31"/>
        <v>3330.0000000000005</v>
      </c>
      <c r="J39" s="38">
        <f t="shared" si="32"/>
        <v>3330.0000000000005</v>
      </c>
      <c r="K39" s="40">
        <f t="shared" si="33"/>
        <v>0.16097875080489377</v>
      </c>
      <c r="L39" s="22">
        <f t="shared" si="34"/>
        <v>0.17868641339343211</v>
      </c>
      <c r="M39" s="24">
        <f t="shared" si="35"/>
        <v>0.17868641339343208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3330.0000000000005</v>
      </c>
      <c r="AH39" s="123">
        <f t="shared" si="37"/>
        <v>1</v>
      </c>
      <c r="AI39" s="112">
        <f t="shared" si="37"/>
        <v>3330.0000000000005</v>
      </c>
      <c r="AJ39" s="148">
        <f t="shared" si="38"/>
        <v>0</v>
      </c>
      <c r="AK39" s="147">
        <f t="shared" si="39"/>
        <v>3330.0000000000005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IF(temporary!A40=0,"",temporary!A40)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temporary!E40</f>
        <v>1</v>
      </c>
      <c r="F40" s="75">
        <f>temporary!F40</f>
        <v>1.18</v>
      </c>
      <c r="G40" s="75">
        <f>temporary!G40</f>
        <v>1.65</v>
      </c>
      <c r="H40" s="24">
        <f t="shared" si="30"/>
        <v>1.18</v>
      </c>
      <c r="I40" s="39">
        <f t="shared" si="31"/>
        <v>4956</v>
      </c>
      <c r="J40" s="38">
        <f t="shared" si="32"/>
        <v>4955.9999999999991</v>
      </c>
      <c r="K40" s="40">
        <f t="shared" si="33"/>
        <v>0.22537025112685125</v>
      </c>
      <c r="L40" s="22">
        <f t="shared" si="34"/>
        <v>0.26593689632968448</v>
      </c>
      <c r="M40" s="24">
        <f t="shared" si="35"/>
        <v>0.26593689632968442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4955.9999999999991</v>
      </c>
      <c r="AH40" s="123">
        <f t="shared" si="37"/>
        <v>1</v>
      </c>
      <c r="AI40" s="112">
        <f t="shared" si="37"/>
        <v>4955.9999999999991</v>
      </c>
      <c r="AJ40" s="148">
        <f t="shared" si="38"/>
        <v>0</v>
      </c>
      <c r="AK40" s="147">
        <f t="shared" si="39"/>
        <v>4955.9999999999991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IF(temporary!A41=0,"",temporary!A41)</f>
        <v>Small business -- see Data2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temporary!E41</f>
        <v>1</v>
      </c>
      <c r="F41" s="75">
        <f>temporary!F41</f>
        <v>1.18</v>
      </c>
      <c r="G41" s="75">
        <f>temporary!G41</f>
        <v>1.65</v>
      </c>
      <c r="H41" s="24">
        <f t="shared" si="30"/>
        <v>1.18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IF(temporary!A42=0,"",temporary!A42)</f>
        <v>Social development -- see Data2</v>
      </c>
      <c r="B42" s="216">
        <f>IF([1]Summ!C1077="",0,[1]Summ!C1077)</f>
        <v>5400</v>
      </c>
      <c r="C42" s="216">
        <f>IF([1]Summ!D1077="",0,[1]Summ!D1077)</f>
        <v>0</v>
      </c>
      <c r="D42" s="38">
        <f t="shared" si="25"/>
        <v>5400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30"/>
        <v>1.18</v>
      </c>
      <c r="I42" s="39">
        <f t="shared" si="31"/>
        <v>6372</v>
      </c>
      <c r="J42" s="38">
        <f t="shared" si="32"/>
        <v>6372</v>
      </c>
      <c r="K42" s="40">
        <f t="shared" si="33"/>
        <v>0.28976175144880878</v>
      </c>
      <c r="L42" s="22">
        <f t="shared" si="34"/>
        <v>0.34191886670959432</v>
      </c>
      <c r="M42" s="24">
        <f t="shared" si="35"/>
        <v>0.34191886670959432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temporary!Z42</f>
        <v>0.25</v>
      </c>
      <c r="AA42" s="147">
        <f t="shared" si="40"/>
        <v>1593</v>
      </c>
      <c r="AB42" s="156">
        <f>temporary!AB42</f>
        <v>0</v>
      </c>
      <c r="AC42" s="147">
        <f t="shared" si="41"/>
        <v>0</v>
      </c>
      <c r="AD42" s="156">
        <f>temporary!AD42</f>
        <v>0.5</v>
      </c>
      <c r="AE42" s="147">
        <f t="shared" si="42"/>
        <v>3186</v>
      </c>
      <c r="AF42" s="122">
        <f t="shared" si="29"/>
        <v>0.25</v>
      </c>
      <c r="AG42" s="147">
        <f t="shared" si="36"/>
        <v>1593</v>
      </c>
      <c r="AH42" s="123">
        <f t="shared" si="37"/>
        <v>1</v>
      </c>
      <c r="AI42" s="112">
        <f t="shared" si="37"/>
        <v>6372</v>
      </c>
      <c r="AJ42" s="148">
        <f t="shared" si="38"/>
        <v>1593</v>
      </c>
      <c r="AK42" s="147">
        <f t="shared" si="39"/>
        <v>4779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IF(temporary!A43=0,"",temporary!A43)</f>
        <v>Public works -- see Data2</v>
      </c>
      <c r="B43" s="216">
        <f>IF([1]Summ!C1078="",0,[1]Summ!C1078)</f>
        <v>1286</v>
      </c>
      <c r="C43" s="216">
        <f>IF([1]Summ!D1078="",0,[1]Summ!D1078)</f>
        <v>0</v>
      </c>
      <c r="D43" s="38">
        <f t="shared" si="25"/>
        <v>1286</v>
      </c>
      <c r="E43" s="75">
        <f>temporary!E43</f>
        <v>1</v>
      </c>
      <c r="F43" s="75">
        <f>temporary!F43</f>
        <v>1.18</v>
      </c>
      <c r="G43" s="75">
        <f>temporary!G43</f>
        <v>1.65</v>
      </c>
      <c r="H43" s="24">
        <f t="shared" si="30"/>
        <v>1.18</v>
      </c>
      <c r="I43" s="39">
        <f t="shared" si="31"/>
        <v>1517.48</v>
      </c>
      <c r="J43" s="38">
        <f t="shared" si="32"/>
        <v>1517.48</v>
      </c>
      <c r="K43" s="40">
        <f t="shared" si="33"/>
        <v>6.9006224511697786E-2</v>
      </c>
      <c r="L43" s="22">
        <f t="shared" si="34"/>
        <v>8.142734492380338E-2</v>
      </c>
      <c r="M43" s="24">
        <f t="shared" si="35"/>
        <v>8.1427344923803394E-2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40"/>
        <v>379.37</v>
      </c>
      <c r="AB43" s="156">
        <f>temporary!AB43</f>
        <v>0.25</v>
      </c>
      <c r="AC43" s="147">
        <f t="shared" si="41"/>
        <v>379.37</v>
      </c>
      <c r="AD43" s="156">
        <f>temporary!AD43</f>
        <v>0.25</v>
      </c>
      <c r="AE43" s="147">
        <f t="shared" si="42"/>
        <v>379.37</v>
      </c>
      <c r="AF43" s="122">
        <f t="shared" si="29"/>
        <v>0.25</v>
      </c>
      <c r="AG43" s="147">
        <f t="shared" si="36"/>
        <v>379.37</v>
      </c>
      <c r="AH43" s="123">
        <f t="shared" si="37"/>
        <v>1</v>
      </c>
      <c r="AI43" s="112">
        <f t="shared" si="37"/>
        <v>1517.48</v>
      </c>
      <c r="AJ43" s="148">
        <f t="shared" si="38"/>
        <v>758.74</v>
      </c>
      <c r="AK43" s="147">
        <f t="shared" si="39"/>
        <v>758.74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IF(temporary!A44=0,"",temporary!A44)</f>
        <v/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40"/>
        <v>0</v>
      </c>
      <c r="AB44" s="156">
        <f>temporary!AB44</f>
        <v>0.25</v>
      </c>
      <c r="AC44" s="147">
        <f t="shared" si="41"/>
        <v>0</v>
      </c>
      <c r="AD44" s="156">
        <f>temporary!AD44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IF(temporary!A45=0,"",temporary!A45)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40"/>
        <v>0</v>
      </c>
      <c r="AB45" s="156">
        <f>temporary!AB45</f>
        <v>0.25</v>
      </c>
      <c r="AC45" s="147">
        <f t="shared" si="41"/>
        <v>0</v>
      </c>
      <c r="AD45" s="156">
        <f>temporary!AD45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IF(temporary!A46=0,"",temporary!A46)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40"/>
        <v>0</v>
      </c>
      <c r="AB46" s="156">
        <f>temporary!AB46</f>
        <v>0.25</v>
      </c>
      <c r="AC46" s="147">
        <f t="shared" si="41"/>
        <v>0</v>
      </c>
      <c r="AD46" s="156">
        <f>temporary!AD46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IF(temporary!A47=0,"",temporary!A47)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40"/>
        <v>0</v>
      </c>
      <c r="AB47" s="156">
        <f>temporary!AB47</f>
        <v>0.25</v>
      </c>
      <c r="AC47" s="147">
        <f t="shared" si="41"/>
        <v>0</v>
      </c>
      <c r="AD47" s="156">
        <f>temporary!AD47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IF(temporary!A48=0,"",temporary!A48)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40"/>
        <v>0</v>
      </c>
      <c r="AB48" s="156">
        <f>temporary!AB48</f>
        <v>0.25</v>
      </c>
      <c r="AC48" s="147">
        <f t="shared" si="41"/>
        <v>0</v>
      </c>
      <c r="AD48" s="156">
        <f>temporary!AD48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IF(temporary!A49=0,"",temporary!A49)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40"/>
        <v>0</v>
      </c>
      <c r="AB49" s="156">
        <f>temporary!AB49</f>
        <v>0.25</v>
      </c>
      <c r="AC49" s="147">
        <f t="shared" si="41"/>
        <v>0</v>
      </c>
      <c r="AD49" s="156">
        <f>temporary!AD49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IF(temporary!A50=0,"",temporary!A50)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40"/>
        <v>0</v>
      </c>
      <c r="AB50" s="156">
        <f>temporary!AB55</f>
        <v>0.25</v>
      </c>
      <c r="AC50" s="147">
        <f t="shared" si="41"/>
        <v>0</v>
      </c>
      <c r="AD50" s="156">
        <f>temporary!AD55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IF(temporary!A51=0,"",temporary!A51)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40"/>
        <v>0</v>
      </c>
      <c r="AB51" s="156">
        <f>temporary!AB56</f>
        <v>0.25</v>
      </c>
      <c r="AC51" s="147">
        <f t="shared" si="41"/>
        <v>0</v>
      </c>
      <c r="AD51" s="156">
        <f>temporary!AD56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IF(temporary!A52=0,"",temporary!A52)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40"/>
        <v>0</v>
      </c>
      <c r="AB52" s="156">
        <f>temporary!AB57</f>
        <v>0.25</v>
      </c>
      <c r="AC52" s="147">
        <f t="shared" si="41"/>
        <v>0</v>
      </c>
      <c r="AD52" s="156">
        <f>temporary!AD57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IF(temporary!A53=0,"",temporary!A53)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IF(temporary!A54=0,"",temporary!A54)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IF(temporary!A55=0,"",temporary!A55)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IF(temporary!A56=0,"",temporary!A56)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IF(temporary!A57=0,"",temporary!A57)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IF(temporary!A58=0,"",temporary!A58)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40"/>
        <v>0</v>
      </c>
      <c r="AB58" s="156">
        <f>temporary!AB58</f>
        <v>0.25</v>
      </c>
      <c r="AC58" s="147">
        <f t="shared" si="41"/>
        <v>0</v>
      </c>
      <c r="AD58" s="156">
        <f>temporary!AD58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IF(temporary!A59=0,"",temporary!A59)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40"/>
        <v>0</v>
      </c>
      <c r="AB59" s="156">
        <f>temporary!AB59</f>
        <v>0.25</v>
      </c>
      <c r="AC59" s="147">
        <f t="shared" si="41"/>
        <v>0</v>
      </c>
      <c r="AD59" s="156">
        <f>temporary!AD59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IF(temporary!A60=0,"",temporary!A60)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40"/>
        <v>0</v>
      </c>
      <c r="AB60" s="156">
        <f>temporary!AB60</f>
        <v>0.25</v>
      </c>
      <c r="AC60" s="147">
        <f t="shared" si="41"/>
        <v>0</v>
      </c>
      <c r="AD60" s="156">
        <f>temporary!AD60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IF(temporary!A61=0,"",temporary!A61)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40"/>
        <v>0</v>
      </c>
      <c r="AB61" s="156">
        <f>temporary!AB61</f>
        <v>0.25</v>
      </c>
      <c r="AC61" s="147">
        <f t="shared" si="41"/>
        <v>0</v>
      </c>
      <c r="AD61" s="156">
        <f>temporary!AD61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IF(temporary!A62=0,"",temporary!A62)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40"/>
        <v>0</v>
      </c>
      <c r="AB62" s="156">
        <f>temporary!AB62</f>
        <v>0.25</v>
      </c>
      <c r="AC62" s="147">
        <f t="shared" si="41"/>
        <v>0</v>
      </c>
      <c r="AD62" s="156">
        <f>temporary!AD62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IF(temporary!A63=0,"",temporary!A63)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40"/>
        <v>0</v>
      </c>
      <c r="AB63" s="156">
        <f>temporary!AB63</f>
        <v>0.25</v>
      </c>
      <c r="AC63" s="147">
        <f t="shared" si="41"/>
        <v>0</v>
      </c>
      <c r="AD63" s="156">
        <f>temporary!AD63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IF(temporary!A64=0,"",temporary!A64)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40"/>
        <v>0</v>
      </c>
      <c r="AB64" s="156">
        <f>temporary!AB64</f>
        <v>0.25</v>
      </c>
      <c r="AC64" s="149">
        <f t="shared" si="41"/>
        <v>0</v>
      </c>
      <c r="AD64" s="156">
        <f>temporary!AD64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18636</v>
      </c>
      <c r="C65" s="39">
        <f>SUM(C37:C64)</f>
        <v>0</v>
      </c>
      <c r="D65" s="42">
        <f>SUM(D37:D64)</f>
        <v>18636</v>
      </c>
      <c r="E65" s="32"/>
      <c r="F65" s="32"/>
      <c r="G65" s="32"/>
      <c r="H65" s="31"/>
      <c r="I65" s="39">
        <f>SUM(I37:I64)</f>
        <v>21447.98</v>
      </c>
      <c r="J65" s="39">
        <f>SUM(J37:J64)</f>
        <v>21447.98</v>
      </c>
      <c r="K65" s="40">
        <f>SUM(K37:K64)</f>
        <v>1</v>
      </c>
      <c r="L65" s="22">
        <f>SUM(L37:L64)</f>
        <v>1.1508896758961151</v>
      </c>
      <c r="M65" s="24">
        <f>SUM(M37:M64)</f>
        <v>1.1508896758961151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9357.0955889111483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4">J124*I$83</f>
        <v>13099.933824475605</v>
      </c>
      <c r="K70" s="40">
        <f>B70/B$76</f>
        <v>0.50209785302163279</v>
      </c>
      <c r="L70" s="22">
        <f t="shared" ref="L70:L74" si="45">(L124*G$37*F$9/F$7)/B$130</f>
        <v>0.70293699423028577</v>
      </c>
      <c r="M70" s="24">
        <f>J70/B$76</f>
        <v>0.70293699423028577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3274.9834561189014</v>
      </c>
      <c r="AB70" s="156">
        <f>temporary!AB70</f>
        <v>0.25</v>
      </c>
      <c r="AC70" s="147">
        <f>$J70*AB70</f>
        <v>3274.9834561189014</v>
      </c>
      <c r="AD70" s="156">
        <f>temporary!AD70</f>
        <v>0.25</v>
      </c>
      <c r="AE70" s="147">
        <f>$J70*AD70</f>
        <v>3274.9834561189014</v>
      </c>
      <c r="AF70" s="156">
        <f>temporary!AF70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 t="shared" ref="H71:H72" si="46">(E71*F71)</f>
        <v>1.18</v>
      </c>
      <c r="I71" s="39">
        <f>I125*I$83</f>
        <v>8348.0461755243959</v>
      </c>
      <c r="J71" s="51">
        <f t="shared" si="44"/>
        <v>8348.0461755243959</v>
      </c>
      <c r="K71" s="40">
        <f t="shared" ref="K71:K72" si="47">B71/B$76</f>
        <v>0.41797238320097307</v>
      </c>
      <c r="L71" s="22">
        <f t="shared" si="45"/>
        <v>0.44795268166582936</v>
      </c>
      <c r="M71" s="24">
        <f t="shared" ref="M71:M72" si="48">J71/B$76</f>
        <v>0.44795268166582936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0.74436574372182873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0.21855548400944408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432.55259999999993</v>
      </c>
      <c r="AB73" s="156">
        <f>temporary!AB73</f>
        <v>0.09</v>
      </c>
      <c r="AC73" s="147">
        <f>$H$73*$B$73*AB73</f>
        <v>432.55259999999993</v>
      </c>
      <c r="AD73" s="156">
        <f>temporary!AD73</f>
        <v>0.23</v>
      </c>
      <c r="AE73" s="147">
        <f>$H$73*$B$73*AD73</f>
        <v>1105.4122</v>
      </c>
      <c r="AF73" s="156">
        <f>temporary!AF73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8348.0461755243959</v>
      </c>
      <c r="J74" s="51">
        <f t="shared" si="44"/>
        <v>8348.0461755243959</v>
      </c>
      <c r="K74" s="40">
        <f>B74/B$76</f>
        <v>0.36168993240984576</v>
      </c>
      <c r="L74" s="22">
        <f t="shared" si="45"/>
        <v>0.32540525510439772</v>
      </c>
      <c r="M74" s="24">
        <f>J74/B$76</f>
        <v>0.44795268166582936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18636</v>
      </c>
      <c r="C76" s="39"/>
      <c r="D76" s="38"/>
      <c r="E76" s="32"/>
      <c r="F76" s="32"/>
      <c r="G76" s="32"/>
      <c r="H76" s="31"/>
      <c r="I76" s="39">
        <f>I130*I$83</f>
        <v>21447.980000000003</v>
      </c>
      <c r="J76" s="51">
        <f t="shared" si="44"/>
        <v>21447.980000000003</v>
      </c>
      <c r="K76" s="40">
        <f>SUM(K70:K75)</f>
        <v>2.2446813963637244</v>
      </c>
      <c r="L76" s="22">
        <f>SUM(L70:L75)</f>
        <v>1.4762949310005129</v>
      </c>
      <c r="M76" s="24">
        <f>SUM(M70:M75)</f>
        <v>1.5988423575619444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9191.4133333333339</v>
      </c>
      <c r="K77" s="40"/>
      <c r="L77" s="22">
        <f>-(L131*G$37*F$9/F$7)/B$130</f>
        <v>-0.4932074121771482</v>
      </c>
      <c r="M77" s="24">
        <f>-J77/B$76</f>
        <v>-0.4932074121771482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0.24794226675462769</v>
      </c>
      <c r="C91" s="75">
        <f t="shared" si="51"/>
        <v>0</v>
      </c>
      <c r="D91" s="24">
        <f t="shared" ref="D91:D106" si="52">(B91+C91)</f>
        <v>0.24794226675462769</v>
      </c>
      <c r="H91" s="24">
        <f t="shared" ref="H91:H106" si="53">(E37*F37/G37*F$7/F$9)</f>
        <v>0.67272727272727284</v>
      </c>
      <c r="I91" s="22">
        <f t="shared" ref="I91:I106" si="54">(D91*H91)</f>
        <v>0.16679752490765865</v>
      </c>
      <c r="J91" s="24">
        <f t="shared" ref="J91:J99" si="55">IF(I$32&lt;=1+I$131,I91,L91+J$33*(I91-L91))</f>
        <v>0.16679752490765865</v>
      </c>
      <c r="K91" s="22">
        <f t="shared" ref="K91:K106" si="56">(B91)</f>
        <v>0.24794226675462769</v>
      </c>
      <c r="L91" s="22">
        <f t="shared" ref="L91:L106" si="57">(K91*H91)</f>
        <v>0.16679752490765865</v>
      </c>
      <c r="M91" s="227">
        <f t="shared" si="49"/>
        <v>0.16679752490765865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0.18825246179518029</v>
      </c>
      <c r="C92" s="75">
        <f t="shared" si="51"/>
        <v>0</v>
      </c>
      <c r="D92" s="24">
        <f t="shared" si="52"/>
        <v>0.18825246179518029</v>
      </c>
      <c r="H92" s="24">
        <f t="shared" si="53"/>
        <v>0.67272727272727284</v>
      </c>
      <c r="I92" s="22">
        <f t="shared" si="54"/>
        <v>0.12664256520766676</v>
      </c>
      <c r="J92" s="24">
        <f t="shared" si="55"/>
        <v>0.12664256520766676</v>
      </c>
      <c r="K92" s="22">
        <f t="shared" si="56"/>
        <v>0.18825246179518029</v>
      </c>
      <c r="L92" s="22">
        <f t="shared" si="57"/>
        <v>0.12664256520766676</v>
      </c>
      <c r="M92" s="227">
        <f t="shared" si="49"/>
        <v>0.12664256520766676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0.27549140750514189</v>
      </c>
      <c r="C93" s="75">
        <f t="shared" si="51"/>
        <v>0</v>
      </c>
      <c r="D93" s="24">
        <f t="shared" si="52"/>
        <v>0.27549140750514189</v>
      </c>
      <c r="H93" s="24">
        <f t="shared" si="53"/>
        <v>0.67272727272727284</v>
      </c>
      <c r="I93" s="22">
        <f t="shared" si="54"/>
        <v>0.18533058323073184</v>
      </c>
      <c r="J93" s="24">
        <f t="shared" si="55"/>
        <v>0.18533058323073184</v>
      </c>
      <c r="K93" s="22">
        <f t="shared" si="56"/>
        <v>0.27549140750514189</v>
      </c>
      <c r="L93" s="22">
        <f t="shared" si="57"/>
        <v>0.18533058323073184</v>
      </c>
      <c r="M93" s="227">
        <f t="shared" si="49"/>
        <v>0.18533058323073184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0.38568797050719861</v>
      </c>
      <c r="C94" s="75">
        <f t="shared" si="51"/>
        <v>0</v>
      </c>
      <c r="D94" s="24">
        <f t="shared" si="52"/>
        <v>0.38568797050719861</v>
      </c>
      <c r="H94" s="24">
        <f t="shared" si="53"/>
        <v>0.7151515151515152</v>
      </c>
      <c r="I94" s="22">
        <f t="shared" si="54"/>
        <v>0.27582533648393598</v>
      </c>
      <c r="J94" s="24">
        <f t="shared" si="55"/>
        <v>0.27582533648393598</v>
      </c>
      <c r="K94" s="22">
        <f t="shared" si="56"/>
        <v>0.38568797050719861</v>
      </c>
      <c r="L94" s="22">
        <f t="shared" si="57"/>
        <v>0.27582533648393598</v>
      </c>
      <c r="M94" s="228">
        <f t="shared" si="49"/>
        <v>0.27582533648393598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Small business -- see Data2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0.7151515151515152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Social development -- see Data2</v>
      </c>
      <c r="B96" s="75">
        <f t="shared" si="51"/>
        <v>0.49588453350925538</v>
      </c>
      <c r="C96" s="75">
        <f t="shared" si="51"/>
        <v>0</v>
      </c>
      <c r="D96" s="24">
        <f t="shared" si="52"/>
        <v>0.49588453350925538</v>
      </c>
      <c r="H96" s="24">
        <f t="shared" si="53"/>
        <v>0.7151515151515152</v>
      </c>
      <c r="I96" s="22">
        <f t="shared" si="54"/>
        <v>0.35463257547934629</v>
      </c>
      <c r="J96" s="24">
        <f t="shared" si="55"/>
        <v>0.35463257547934629</v>
      </c>
      <c r="K96" s="22">
        <f t="shared" si="56"/>
        <v>0.49588453350925538</v>
      </c>
      <c r="L96" s="22">
        <f t="shared" si="57"/>
        <v>0.35463257547934629</v>
      </c>
      <c r="M96" s="228">
        <f t="shared" si="49"/>
        <v>0.35463257547934629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Public works -- see Data2</v>
      </c>
      <c r="B97" s="75">
        <f t="shared" si="51"/>
        <v>0.11809398335053749</v>
      </c>
      <c r="C97" s="75">
        <f t="shared" si="51"/>
        <v>0</v>
      </c>
      <c r="D97" s="24">
        <f t="shared" si="52"/>
        <v>0.11809398335053749</v>
      </c>
      <c r="H97" s="24">
        <f t="shared" si="53"/>
        <v>0.7151515151515152</v>
      </c>
      <c r="I97" s="22">
        <f t="shared" si="54"/>
        <v>8.4455091123414691E-2</v>
      </c>
      <c r="J97" s="24">
        <f t="shared" si="55"/>
        <v>8.4455091123414691E-2</v>
      </c>
      <c r="K97" s="22">
        <f t="shared" si="56"/>
        <v>0.11809398335053749</v>
      </c>
      <c r="L97" s="22">
        <f t="shared" si="57"/>
        <v>8.4455091123414691E-2</v>
      </c>
      <c r="M97" s="228">
        <f t="shared" si="49"/>
        <v>8.4455091123414691E-2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/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0.60606060606060608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1.7113526234219414</v>
      </c>
      <c r="C119" s="22">
        <f>SUM(C91:C118)</f>
        <v>0</v>
      </c>
      <c r="D119" s="24">
        <f>SUM(D91:D118)</f>
        <v>1.7113526234219414</v>
      </c>
      <c r="E119" s="22"/>
      <c r="F119" s="2"/>
      <c r="G119" s="2"/>
      <c r="H119" s="31"/>
      <c r="I119" s="22">
        <f>SUM(I91:I118)</f>
        <v>1.1936836764327543</v>
      </c>
      <c r="J119" s="24">
        <f>SUM(J91:J118)</f>
        <v>1.1936836764327543</v>
      </c>
      <c r="K119" s="22">
        <f>SUM(K91:K118)</f>
        <v>1.7113526234219414</v>
      </c>
      <c r="L119" s="22">
        <f>SUM(L91:L118)</f>
        <v>1.1936836764327543</v>
      </c>
      <c r="M119" s="57">
        <f t="shared" si="49"/>
        <v>1.1936836764327543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66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0.46460908905315812</v>
      </c>
      <c r="J125" s="237">
        <f>IF(SUMPRODUCT($B$124:$B125,$H$124:$H125)&lt;J$119,($B125*$H125),IF(SUMPRODUCT($B$124:$B124,$H$124:$H124)&lt;J$119,J$119-SUMPRODUCT($B$124:$B124,$H$124:$H124),0))</f>
        <v>0.46460908905315812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0.46460908905315812</v>
      </c>
      <c r="M125" s="240">
        <f t="shared" si="66"/>
        <v>0.46460908905315812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0.37402550092281428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0.37402550092281428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0.26748490369025507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0.46460908905315812</v>
      </c>
      <c r="J128" s="228">
        <f>(J30)</f>
        <v>0.46460908905315812</v>
      </c>
      <c r="K128" s="29">
        <f>(B128)</f>
        <v>0.61897901469489414</v>
      </c>
      <c r="L128" s="29">
        <f>IF(L124=L119,0,(L119-L124)/(B119-B124)*K128)</f>
        <v>0.33750493151405891</v>
      </c>
      <c r="M128" s="240">
        <f t="shared" si="66"/>
        <v>0.46460908905315812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1.7113526234219414</v>
      </c>
      <c r="C130" s="2"/>
      <c r="D130" s="31"/>
      <c r="E130" s="2"/>
      <c r="F130" s="2"/>
      <c r="G130" s="2"/>
      <c r="H130" s="24"/>
      <c r="I130" s="29">
        <f>(I119)</f>
        <v>1.1936836764327543</v>
      </c>
      <c r="J130" s="228">
        <f>(J119)</f>
        <v>1.1936836764327543</v>
      </c>
      <c r="K130" s="29">
        <f>(B130)</f>
        <v>1.7113526234219414</v>
      </c>
      <c r="L130" s="29">
        <f>(L119)</f>
        <v>1.1936836764327543</v>
      </c>
      <c r="M130" s="240">
        <f t="shared" si="66"/>
        <v>1.1936836764327543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E37" sqref="E3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IF($B$81=0,0,(SUMIF($N$6:$N$28,$U8,K$6:K$28)+SUMIF($N$91:$N$118,$U8,K$91:K$118))*$B$83*$H$84*temporary!$B$81/$B$81)</f>
        <v>26553.95851562779</v>
      </c>
      <c r="S8" s="222">
        <f>IF($B$81=0,0,(SUMIF($N$6:$N$28,$U8,L$6:L$28)+SUMIF($N$91:$N$118,$U8,L$91:L$118))*$I$83*temporary!$B$81/$B$81)</f>
        <v>20633.480000000003</v>
      </c>
      <c r="T8" s="222">
        <f>IF($B$81=0,0,(SUMIF($N$6:$N$28,$U8,M$6:M$28)+SUMIF($N$91:$N$118,$U8,M$91:M$118))*$I$83*temporary!$B$81/$B$81)</f>
        <v>20633.480000000003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22019.46691505221</v>
      </c>
      <c r="S11" s="222">
        <f>IF($B$81=0,0,(SUMIF($N$6:$N$28,$U11,L$6:L$28)+SUMIF($N$91:$N$118,$U11,L$91:L$118))*$I$83*temporary!$B$81/$B$81)</f>
        <v>16095</v>
      </c>
      <c r="T11" s="222">
        <f>IF($B$81=0,0,(SUMIF($N$6:$N$28,$U11,M$6:M$28)+SUMIF($N$91:$N$118,$U11,M$91:M$118))*$I$83*temporary!$B$81/$B$81)</f>
        <v>16095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0</v>
      </c>
      <c r="S14" s="222">
        <f>IF($B$81=0,0,(SUMIF($N$6:$N$28,$U14,L$6:L$28)+SUMIF($N$91:$N$118,$U14,L$91:L$118))*$I$83*temporary!$B$81/$B$81)</f>
        <v>0</v>
      </c>
      <c r="T14" s="222">
        <f>IF($B$81=0,0,(SUMIF($N$6:$N$28,$U14,M$6:M$28)+SUMIF($N$91:$N$118,$U14,M$91:M$118))*$I$83*temporary!$B$81/$B$81)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50049.927202804567</v>
      </c>
      <c r="S23" s="179">
        <f>SUM(S7:S22)</f>
        <v>38332.756117780686</v>
      </c>
      <c r="T23" s="179">
        <f>SUM(T7:T22)</f>
        <v>38332.756117780686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1.0360689368483555E-2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1.0360689368483555E-2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4.1442757473934222E-2</v>
      </c>
      <c r="Z27" s="116">
        <v>0.25</v>
      </c>
      <c r="AA27" s="121">
        <f t="shared" si="16"/>
        <v>1.0360689368483555E-2</v>
      </c>
      <c r="AB27" s="116">
        <v>0.25</v>
      </c>
      <c r="AC27" s="121">
        <f t="shared" si="7"/>
        <v>1.0360689368483555E-2</v>
      </c>
      <c r="AD27" s="116">
        <v>0.25</v>
      </c>
      <c r="AE27" s="121">
        <f t="shared" si="8"/>
        <v>1.0360689368483555E-2</v>
      </c>
      <c r="AF27" s="122">
        <f t="shared" si="10"/>
        <v>0.25</v>
      </c>
      <c r="AG27" s="121">
        <f t="shared" si="11"/>
        <v>1.0360689368483555E-2</v>
      </c>
      <c r="AH27" s="123">
        <f t="shared" si="12"/>
        <v>1</v>
      </c>
      <c r="AI27" s="183">
        <f t="shared" si="13"/>
        <v>1.0360689368483555E-2</v>
      </c>
      <c r="AJ27" s="120">
        <f t="shared" si="14"/>
        <v>1.0360689368483555E-2</v>
      </c>
      <c r="AK27" s="119">
        <f t="shared" si="15"/>
        <v>1.0360689368483555E-2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0.2767868150110665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0.2767868150110665</v>
      </c>
      <c r="N29" s="229"/>
      <c r="P29" s="22"/>
      <c r="V29" s="56"/>
      <c r="W29" s="110"/>
      <c r="X29" s="118"/>
      <c r="Y29" s="183">
        <f t="shared" si="9"/>
        <v>1.107147260044266</v>
      </c>
      <c r="Z29" s="116">
        <v>0.25</v>
      </c>
      <c r="AA29" s="121">
        <f t="shared" si="16"/>
        <v>0.2767868150110665</v>
      </c>
      <c r="AB29" s="116">
        <v>0.25</v>
      </c>
      <c r="AC29" s="121">
        <f t="shared" si="7"/>
        <v>0.2767868150110665</v>
      </c>
      <c r="AD29" s="116">
        <v>0.25</v>
      </c>
      <c r="AE29" s="121">
        <f t="shared" si="8"/>
        <v>0.2767868150110665</v>
      </c>
      <c r="AF29" s="122">
        <f t="shared" si="10"/>
        <v>0.25</v>
      </c>
      <c r="AG29" s="121">
        <f t="shared" si="11"/>
        <v>0.2767868150110665</v>
      </c>
      <c r="AH29" s="123">
        <f t="shared" si="12"/>
        <v>1</v>
      </c>
      <c r="AI29" s="183">
        <f t="shared" si="13"/>
        <v>0.2767868150110665</v>
      </c>
      <c r="AJ29" s="120">
        <f t="shared" si="14"/>
        <v>0.2767868150110665</v>
      </c>
      <c r="AK29" s="119">
        <f t="shared" si="15"/>
        <v>0.2767868150110665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1.3150427157970612</v>
      </c>
      <c r="J30" s="231">
        <f>IF(I$32&lt;=1,I30,1-SUM(J6:J29))</f>
        <v>0.62356678133473564</v>
      </c>
      <c r="K30" s="22">
        <f t="shared" si="4"/>
        <v>0.64832311232876716</v>
      </c>
      <c r="L30" s="22">
        <f>IF(L124=L119,0,IF(K30="",0,(L119-L124)/(B119-B124)*K30))</f>
        <v>0.41028064836306044</v>
      </c>
      <c r="M30" s="175">
        <f t="shared" si="6"/>
        <v>0.62356678133473564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2.4942671253389426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0.12916276026529749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1.6289652040247726</v>
      </c>
      <c r="J32" s="17"/>
      <c r="L32" s="22">
        <f>SUM(L6:L30)</f>
        <v>0.87083723973470251</v>
      </c>
      <c r="M32" s="23"/>
      <c r="N32" s="56"/>
      <c r="O32" s="2"/>
      <c r="P32" s="22"/>
      <c r="Q32" s="234" t="s">
        <v>143</v>
      </c>
      <c r="R32" s="234">
        <f t="shared" si="50"/>
        <v>2542.0230641110684</v>
      </c>
      <c r="S32" s="234">
        <f t="shared" si="50"/>
        <v>14259.19414913495</v>
      </c>
      <c r="T32" s="234">
        <f t="shared" si="50"/>
        <v>14259.19414913495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0.57369582452320322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1</v>
      </c>
      <c r="F37" s="26">
        <v>1.1100000000000001</v>
      </c>
      <c r="G37" s="26">
        <v>1.65</v>
      </c>
      <c r="H37" s="24">
        <f t="shared" ref="H37:H49" si="51">(E37*F37)</f>
        <v>1.1100000000000001</v>
      </c>
      <c r="I37" s="39">
        <f t="shared" ref="I37:I49" si="52">D37*H37</f>
        <v>12765.000000000002</v>
      </c>
      <c r="J37" s="38">
        <f t="shared" ref="J37:J49" si="53">J91*I$83</f>
        <v>12765</v>
      </c>
      <c r="K37" s="40">
        <f t="shared" ref="K37:K49" si="54">(B37/B$65)</f>
        <v>0.35953229537922843</v>
      </c>
      <c r="L37" s="22">
        <f t="shared" ref="L37:L49" si="55">(K37*H37)</f>
        <v>0.39908084787094361</v>
      </c>
      <c r="M37" s="24">
        <f t="shared" ref="M37:M49" si="56">J37/B$65</f>
        <v>0.39908084787094356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1.1100000000000001</v>
      </c>
      <c r="G38" s="22">
        <f t="shared" ref="G38:G64" si="59">(G$37)</f>
        <v>1.65</v>
      </c>
      <c r="H38" s="24">
        <f t="shared" si="51"/>
        <v>1.1100000000000001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58"/>
        <v>3000</v>
      </c>
      <c r="E39" s="26">
        <v>1</v>
      </c>
      <c r="F39" s="26">
        <v>1.1100000000000001</v>
      </c>
      <c r="G39" s="22">
        <f t="shared" si="59"/>
        <v>1.65</v>
      </c>
      <c r="H39" s="24">
        <f t="shared" si="51"/>
        <v>1.1100000000000001</v>
      </c>
      <c r="I39" s="39">
        <f t="shared" si="52"/>
        <v>3330.0000000000005</v>
      </c>
      <c r="J39" s="38">
        <f t="shared" si="53"/>
        <v>3330.0000000000005</v>
      </c>
      <c r="K39" s="40">
        <f t="shared" si="54"/>
        <v>9.3791033577190014E-2</v>
      </c>
      <c r="L39" s="22">
        <f t="shared" si="55"/>
        <v>0.10410804727068093</v>
      </c>
      <c r="M39" s="24">
        <f t="shared" si="56"/>
        <v>0.10410804727068093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3330.0000000000005</v>
      </c>
      <c r="AH39" s="123">
        <f t="shared" si="61"/>
        <v>1</v>
      </c>
      <c r="AI39" s="112">
        <f t="shared" si="61"/>
        <v>3330.0000000000005</v>
      </c>
      <c r="AJ39" s="148">
        <f t="shared" si="62"/>
        <v>0</v>
      </c>
      <c r="AK39" s="147">
        <f t="shared" si="63"/>
        <v>3330.0000000000005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7080</v>
      </c>
      <c r="J40" s="38">
        <f t="shared" si="53"/>
        <v>7080</v>
      </c>
      <c r="K40" s="40">
        <f t="shared" si="54"/>
        <v>0.18758206715438003</v>
      </c>
      <c r="L40" s="22">
        <f t="shared" si="55"/>
        <v>0.22134683924216841</v>
      </c>
      <c r="M40" s="24">
        <f t="shared" si="56"/>
        <v>0.22134683924216844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7080</v>
      </c>
      <c r="AH40" s="123">
        <f t="shared" si="61"/>
        <v>1</v>
      </c>
      <c r="AI40" s="112">
        <f t="shared" si="61"/>
        <v>7080</v>
      </c>
      <c r="AJ40" s="148">
        <f t="shared" si="62"/>
        <v>0</v>
      </c>
      <c r="AK40" s="147">
        <f t="shared" si="63"/>
        <v>7080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Small business -- see Data2</v>
      </c>
      <c r="B41" s="216">
        <f>IF([1]Summ!E1076="",0,[1]Summ!E1076)</f>
        <v>4800</v>
      </c>
      <c r="C41" s="216">
        <f>IF([1]Summ!F1076="",0,[1]Summ!F1076)</f>
        <v>0</v>
      </c>
      <c r="D41" s="38">
        <f t="shared" si="58"/>
        <v>4800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5664</v>
      </c>
      <c r="J41" s="38">
        <f t="shared" si="53"/>
        <v>5664.0000000000009</v>
      </c>
      <c r="K41" s="40">
        <f t="shared" si="54"/>
        <v>0.15006565372350403</v>
      </c>
      <c r="L41" s="22">
        <f t="shared" si="55"/>
        <v>0.17707747139373475</v>
      </c>
      <c r="M41" s="24">
        <f t="shared" si="56"/>
        <v>0.17707747139373478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5664.0000000000009</v>
      </c>
      <c r="AH41" s="123">
        <f t="shared" si="61"/>
        <v>1</v>
      </c>
      <c r="AI41" s="112">
        <f t="shared" si="61"/>
        <v>5664.0000000000009</v>
      </c>
      <c r="AJ41" s="148">
        <f t="shared" si="62"/>
        <v>0</v>
      </c>
      <c r="AK41" s="147">
        <f t="shared" si="63"/>
        <v>5664.0000000000009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Social development -- see Data2</v>
      </c>
      <c r="B42" s="216">
        <f>IF([1]Summ!E1077="",0,[1]Summ!E1077)</f>
        <v>5400</v>
      </c>
      <c r="C42" s="216">
        <f>IF([1]Summ!F1077="",0,[1]Summ!F1077)</f>
        <v>0</v>
      </c>
      <c r="D42" s="38">
        <f t="shared" si="58"/>
        <v>5400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6372</v>
      </c>
      <c r="J42" s="38">
        <f t="shared" si="53"/>
        <v>6372</v>
      </c>
      <c r="K42" s="40">
        <f t="shared" si="54"/>
        <v>0.16882386043894204</v>
      </c>
      <c r="L42" s="22">
        <f t="shared" si="55"/>
        <v>0.19921215531795161</v>
      </c>
      <c r="M42" s="24">
        <f t="shared" si="56"/>
        <v>0.19921215531795161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1593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3186</v>
      </c>
      <c r="AF42" s="122">
        <f t="shared" si="57"/>
        <v>0.25</v>
      </c>
      <c r="AG42" s="147">
        <f t="shared" si="60"/>
        <v>1593</v>
      </c>
      <c r="AH42" s="123">
        <f t="shared" si="61"/>
        <v>1</v>
      </c>
      <c r="AI42" s="112">
        <f t="shared" si="61"/>
        <v>6372</v>
      </c>
      <c r="AJ42" s="148">
        <f t="shared" si="62"/>
        <v>1593</v>
      </c>
      <c r="AK42" s="147">
        <f t="shared" si="63"/>
        <v>4779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Public works -- see Data2</v>
      </c>
      <c r="B43" s="216">
        <f>IF([1]Summ!E1078="",0,[1]Summ!E1078)</f>
        <v>1286</v>
      </c>
      <c r="C43" s="216">
        <f>IF([1]Summ!F1078="",0,[1]Summ!F1078)</f>
        <v>0</v>
      </c>
      <c r="D43" s="38">
        <f t="shared" si="58"/>
        <v>1286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1517.48</v>
      </c>
      <c r="J43" s="38">
        <f t="shared" si="53"/>
        <v>1517.48</v>
      </c>
      <c r="K43" s="40">
        <f t="shared" si="54"/>
        <v>4.0205089726755454E-2</v>
      </c>
      <c r="L43" s="22">
        <f t="shared" si="55"/>
        <v>4.7442005877571435E-2</v>
      </c>
      <c r="M43" s="24">
        <f t="shared" si="56"/>
        <v>4.7442005877571441E-2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379.37</v>
      </c>
      <c r="AB43" s="116">
        <v>0.25</v>
      </c>
      <c r="AC43" s="147">
        <f t="shared" si="65"/>
        <v>379.37</v>
      </c>
      <c r="AD43" s="116">
        <v>0.25</v>
      </c>
      <c r="AE43" s="147">
        <f t="shared" si="66"/>
        <v>379.37</v>
      </c>
      <c r="AF43" s="122">
        <f t="shared" si="57"/>
        <v>0.25</v>
      </c>
      <c r="AG43" s="147">
        <f t="shared" si="60"/>
        <v>379.37</v>
      </c>
      <c r="AH43" s="123">
        <f t="shared" si="61"/>
        <v>1</v>
      </c>
      <c r="AI43" s="112">
        <f t="shared" si="61"/>
        <v>1517.48</v>
      </c>
      <c r="AJ43" s="148">
        <f t="shared" si="62"/>
        <v>758.74</v>
      </c>
      <c r="AK43" s="147">
        <f t="shared" si="63"/>
        <v>758.74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/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36728.480000000003</v>
      </c>
      <c r="J65" s="39">
        <f>SUM(J37:J64)</f>
        <v>36728.480000000003</v>
      </c>
      <c r="K65" s="40">
        <f>SUM(K37:K64)</f>
        <v>0.99999999999999989</v>
      </c>
      <c r="L65" s="22">
        <f>SUM(L37:L64)</f>
        <v>1.148267366973051</v>
      </c>
      <c r="M65" s="24">
        <f>SUM(M37:M64)</f>
        <v>1.1482673669730508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0.29253722218818073</v>
      </c>
      <c r="L70" s="22">
        <f t="shared" ref="L70:L75" si="76">(L124*G$37*F$9/F$7)/B$130</f>
        <v>0.40955211106345296</v>
      </c>
      <c r="M70" s="24">
        <f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9191.4133333333357</v>
      </c>
      <c r="J71" s="51">
        <f t="shared" si="75"/>
        <v>9191.4133333333357</v>
      </c>
      <c r="K71" s="40">
        <f t="shared" ref="K71:K72" si="78">B71/B$76</f>
        <v>0.24352320807019739</v>
      </c>
      <c r="L71" s="22">
        <f t="shared" si="76"/>
        <v>0.28735738552283296</v>
      </c>
      <c r="M71" s="24">
        <f t="shared" ref="M71:M72" si="79">J71/B$76</f>
        <v>0.28735738552283296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3232.9519366601667</v>
      </c>
      <c r="K72" s="40">
        <f t="shared" si="78"/>
        <v>0.43368973926092663</v>
      </c>
      <c r="L72" s="22">
        <f t="shared" si="76"/>
        <v>0.22088583285559352</v>
      </c>
      <c r="M72" s="24">
        <f t="shared" si="79"/>
        <v>0.10107396788157839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0.1455636841117989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23628.546175524396</v>
      </c>
      <c r="J74" s="51">
        <f t="shared" si="75"/>
        <v>11204.180905530895</v>
      </c>
      <c r="K74" s="40">
        <f>B74/B$76</f>
        <v>0.22072156568498716</v>
      </c>
      <c r="L74" s="22">
        <f t="shared" si="76"/>
        <v>0.23047203753117146</v>
      </c>
      <c r="M74" s="24">
        <f>J74/B$76</f>
        <v>0.35028390250518648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36728.480000000003</v>
      </c>
      <c r="J76" s="51">
        <f t="shared" si="75"/>
        <v>36728.480000000003</v>
      </c>
      <c r="K76" s="40">
        <f>SUM(K70:K75)</f>
        <v>1.3360354193160908</v>
      </c>
      <c r="L76" s="22">
        <f>SUM(L70:L75)</f>
        <v>1.1482673669730508</v>
      </c>
      <c r="M76" s="24">
        <f>SUM(M70:M75)</f>
        <v>1.1482673669730508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75"/>
        <v>0</v>
      </c>
      <c r="K77" s="40"/>
      <c r="L77" s="22">
        <f>-(L131*G$37*F$9/F$7)/B$130</f>
        <v>-6.6471552667239392E-2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0.67272727272727284</v>
      </c>
      <c r="I91" s="22">
        <f t="shared" ref="I91" si="82">(D91*H91)</f>
        <v>0.71043390238447202</v>
      </c>
      <c r="J91" s="24">
        <f>IF(I$32&lt;=1+I$131,I91,L91+J$33*(I91-L91))</f>
        <v>0.71043390238447202</v>
      </c>
      <c r="K91" s="22">
        <f t="shared" ref="K91" si="83">IF(B91="",0,B91)</f>
        <v>1.0560503954363771</v>
      </c>
      <c r="L91" s="22">
        <f t="shared" ref="L91" si="84">(K91*H91)</f>
        <v>0.71043390238447202</v>
      </c>
      <c r="M91" s="227">
        <f t="shared" si="80"/>
        <v>0.71043390238447202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0.67272727272727284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0.27549140750514189</v>
      </c>
      <c r="C93" s="60">
        <f t="shared" si="81"/>
        <v>0</v>
      </c>
      <c r="D93" s="24">
        <f t="shared" si="86"/>
        <v>0.27549140750514189</v>
      </c>
      <c r="H93" s="24">
        <f t="shared" si="87"/>
        <v>0.67272727272727284</v>
      </c>
      <c r="I93" s="22">
        <f t="shared" si="88"/>
        <v>0.18533058323073184</v>
      </c>
      <c r="J93" s="24">
        <f t="shared" si="89"/>
        <v>0.18533058323073184</v>
      </c>
      <c r="K93" s="22">
        <f t="shared" si="90"/>
        <v>0.27549140750514189</v>
      </c>
      <c r="L93" s="22">
        <f t="shared" si="91"/>
        <v>0.18533058323073184</v>
      </c>
      <c r="M93" s="227">
        <f t="shared" si="92"/>
        <v>0.18533058323073184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0.7151515151515152</v>
      </c>
      <c r="I94" s="22">
        <f t="shared" si="88"/>
        <v>0.39403619497705145</v>
      </c>
      <c r="J94" s="24">
        <f t="shared" si="89"/>
        <v>0.39403619497705145</v>
      </c>
      <c r="K94" s="22">
        <f t="shared" si="90"/>
        <v>0.55098281501028379</v>
      </c>
      <c r="L94" s="22">
        <f t="shared" si="91"/>
        <v>0.39403619497705145</v>
      </c>
      <c r="M94" s="227">
        <f t="shared" si="92"/>
        <v>0.39403619497705145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Small business -- see Data2</v>
      </c>
      <c r="B95" s="60">
        <f t="shared" si="81"/>
        <v>0.44078625200822702</v>
      </c>
      <c r="C95" s="60">
        <f t="shared" si="81"/>
        <v>0</v>
      </c>
      <c r="D95" s="24">
        <f t="shared" si="86"/>
        <v>0.44078625200822702</v>
      </c>
      <c r="H95" s="24">
        <f t="shared" si="87"/>
        <v>0.7151515151515152</v>
      </c>
      <c r="I95" s="22">
        <f t="shared" si="88"/>
        <v>0.31522895598164119</v>
      </c>
      <c r="J95" s="24">
        <f t="shared" si="89"/>
        <v>0.31522895598164119</v>
      </c>
      <c r="K95" s="22">
        <f t="shared" si="90"/>
        <v>0.44078625200822702</v>
      </c>
      <c r="L95" s="22">
        <f t="shared" si="91"/>
        <v>0.31522895598164119</v>
      </c>
      <c r="M95" s="227">
        <f t="shared" si="92"/>
        <v>0.31522895598164119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Social development -- see Data2</v>
      </c>
      <c r="B96" s="60">
        <f t="shared" si="81"/>
        <v>0.49588453350925538</v>
      </c>
      <c r="C96" s="60">
        <f t="shared" si="81"/>
        <v>0</v>
      </c>
      <c r="D96" s="24">
        <f t="shared" si="86"/>
        <v>0.49588453350925538</v>
      </c>
      <c r="H96" s="24">
        <f t="shared" si="87"/>
        <v>0.7151515151515152</v>
      </c>
      <c r="I96" s="22">
        <f t="shared" si="88"/>
        <v>0.35463257547934629</v>
      </c>
      <c r="J96" s="24">
        <f t="shared" si="89"/>
        <v>0.35463257547934629</v>
      </c>
      <c r="K96" s="22">
        <f t="shared" si="90"/>
        <v>0.49588453350925538</v>
      </c>
      <c r="L96" s="22">
        <f t="shared" si="91"/>
        <v>0.35463257547934629</v>
      </c>
      <c r="M96" s="227">
        <f t="shared" si="92"/>
        <v>0.35463257547934629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Public works -- see Data2</v>
      </c>
      <c r="B97" s="60">
        <f t="shared" si="81"/>
        <v>0.11809398335053749</v>
      </c>
      <c r="C97" s="60">
        <f t="shared" si="81"/>
        <v>0</v>
      </c>
      <c r="D97" s="24">
        <f t="shared" si="86"/>
        <v>0.11809398335053749</v>
      </c>
      <c r="H97" s="24">
        <f t="shared" si="87"/>
        <v>0.7151515151515152</v>
      </c>
      <c r="I97" s="22">
        <f t="shared" si="88"/>
        <v>8.4455091123414691E-2</v>
      </c>
      <c r="J97" s="24">
        <f t="shared" si="89"/>
        <v>8.4455091123414691E-2</v>
      </c>
      <c r="K97" s="22">
        <f t="shared" si="90"/>
        <v>0.11809398335053749</v>
      </c>
      <c r="L97" s="22">
        <f t="shared" si="91"/>
        <v>8.4455091123414691E-2</v>
      </c>
      <c r="M97" s="227">
        <f t="shared" si="92"/>
        <v>8.4455091123414691E-2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/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0.60606060606060608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2.0441173031766575</v>
      </c>
      <c r="J119" s="24">
        <f>SUM(J91:J118)</f>
        <v>2.0441173031766575</v>
      </c>
      <c r="K119" s="22">
        <f>SUM(K91:K118)</f>
        <v>2.9372893868198227</v>
      </c>
      <c r="L119" s="22">
        <f>SUM(L91:L118)</f>
        <v>2.0441173031766575</v>
      </c>
      <c r="M119" s="57">
        <f t="shared" si="80"/>
        <v>2.0441173031766575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93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0.17992938978322903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0.39321552275490435</v>
      </c>
      <c r="M126" s="240">
        <f t="shared" si="93"/>
        <v>0.17992938978322903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0.42756266444798019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0.42756266444798019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1.3150427157970612</v>
      </c>
      <c r="J128" s="228">
        <f>(J30)</f>
        <v>0.62356678133473564</v>
      </c>
      <c r="K128" s="29">
        <f>(B128)</f>
        <v>0.64832311232876716</v>
      </c>
      <c r="L128" s="29">
        <f>IF(L124=L119,0,(L119-L124)/(B119-B124)*K128)</f>
        <v>0.41028064836306044</v>
      </c>
      <c r="M128" s="240">
        <f t="shared" si="93"/>
        <v>0.62356678133473564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2.0441173031766575</v>
      </c>
      <c r="J130" s="228">
        <f>(J119)</f>
        <v>2.0441173031766575</v>
      </c>
      <c r="K130" s="29">
        <f>(B130)</f>
        <v>2.9372893868198227</v>
      </c>
      <c r="L130" s="29">
        <f>(L119)</f>
        <v>2.0441173031766575</v>
      </c>
      <c r="M130" s="240">
        <f t="shared" si="93"/>
        <v>2.0441173031766575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0.1183310219241922</v>
      </c>
      <c r="M131" s="237">
        <f>IF(I131&lt;SUM(M126:M127),0,I131-(SUM(M126:M127)))</f>
        <v>0.33161715489586752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temporary!Z2</f>
        <v>Q1</v>
      </c>
      <c r="AA2" s="259"/>
      <c r="AB2" s="258" t="str">
        <f>temporary!AB2</f>
        <v>Q2</v>
      </c>
      <c r="AC2" s="259"/>
      <c r="AD2" s="258" t="str">
        <f>temporary!AD2</f>
        <v>Q3</v>
      </c>
      <c r="AE2" s="259"/>
      <c r="AF2" s="258" t="str">
        <f>temporary!AF2</f>
        <v>Q4</v>
      </c>
      <c r="AG2" s="259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IF($B$81=0,0,(SUMIF($N$6:$N$28,$U8,K$6:K$28)+SUMIF($N$91:$N$118,$U8,K$91:K$118))*$B$83*$H$84*temporary!$B$81/$B$81)</f>
        <v>60135.923436970181</v>
      </c>
      <c r="S8" s="222">
        <f>IF($B$81=0,0,(SUMIF($N$6:$N$28,$U8,L$6:L$28)+SUMIF($N$91:$N$118,$U8,L$91:L$118))*$I$83*temporary!$B$81/$B$81)</f>
        <v>46728</v>
      </c>
      <c r="T8" s="222">
        <f>IF($B$81=0,0,(SUMIF($N$6:$N$28,$U8,M$6:M$28)+SUMIF($N$91:$N$118,$U8,M$91:M$118))*$I$83*temporary!$B$81/$B$81)</f>
        <v>46728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0</v>
      </c>
      <c r="S14" s="222">
        <f>IF($B$81=0,0,(SUMIF($N$6:$N$28,$U14,L$6:L$28)+SUMIF($N$91:$N$118,$U14,L$91:L$118))*$I$83*temporary!$B$81/$B$81)</f>
        <v>0</v>
      </c>
      <c r="T14" s="222">
        <f>IF($B$81=0,0,(SUMIF($N$6:$N$28,$U14,M$6:M$28)+SUMIF($N$91:$N$118,$U14,M$91:M$118))*$I$83*temporary!$B$81/$B$81)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temporary!E16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7"/>
        <v>0</v>
      </c>
      <c r="AD16" s="156">
        <f>temporary!AD16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temporary!E17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7"/>
        <v>0</v>
      </c>
      <c r="AD17" s="156">
        <f>temporary!AD17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temporary!E18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60135.923436970181</v>
      </c>
      <c r="S23" s="179">
        <f>SUM(S7:S22)</f>
        <v>46728</v>
      </c>
      <c r="T23" s="179">
        <f>SUM(T7:T22)</f>
        <v>46728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IF($B$81=0,0,(SUM(($B$70*$H$70))+((1-$D$29)*$I$83))*temporary!$B$81/$B$81)</f>
        <v>27031.576933582302</v>
      </c>
      <c r="S24" s="41">
        <f>IF($B$81=0,0,(SUM(($B$70*$H$70))+((1-$D$29)*$I$83))*temporary!$B$81/$B$81)</f>
        <v>27031.576933582302</v>
      </c>
      <c r="T24" s="41">
        <f>IF($B$81=0,0,(SUM(($B$70*$H$70))+((1-$D$29)*$I$83))*temporary!$B$81/$B$81)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temporary!E26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 t="shared" si="7"/>
        <v>0</v>
      </c>
      <c r="AD26" s="156">
        <f>temporary!AD26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-6.6296545087682901E-3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-6.6296545087682901E-3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-2.651861803507316E-2</v>
      </c>
      <c r="Z27" s="156">
        <f>temporary!Z27</f>
        <v>0.25</v>
      </c>
      <c r="AA27" s="121">
        <f t="shared" si="16"/>
        <v>-6.6296545087682901E-3</v>
      </c>
      <c r="AB27" s="156">
        <f>temporary!AB27</f>
        <v>0.25</v>
      </c>
      <c r="AC27" s="121">
        <f t="shared" si="7"/>
        <v>-6.6296545087682901E-3</v>
      </c>
      <c r="AD27" s="156">
        <f>temporary!AD27</f>
        <v>0.25</v>
      </c>
      <c r="AE27" s="121">
        <f t="shared" si="8"/>
        <v>-6.6296545087682901E-3</v>
      </c>
      <c r="AF27" s="122">
        <f t="shared" si="10"/>
        <v>0.25</v>
      </c>
      <c r="AG27" s="121">
        <f t="shared" si="11"/>
        <v>-6.6296545087682901E-3</v>
      </c>
      <c r="AH27" s="123">
        <f t="shared" si="12"/>
        <v>1</v>
      </c>
      <c r="AI27" s="183">
        <f t="shared" si="13"/>
        <v>-6.6296545087682901E-3</v>
      </c>
      <c r="AJ27" s="120">
        <f t="shared" si="14"/>
        <v>-6.6296545087682901E-3</v>
      </c>
      <c r="AK27" s="119">
        <f t="shared" si="15"/>
        <v>-6.6296545087682901E-3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0.18474518197157819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0.18474518197157819</v>
      </c>
      <c r="N29" s="229"/>
      <c r="P29" s="22"/>
      <c r="V29" s="56"/>
      <c r="W29" s="110"/>
      <c r="X29" s="118"/>
      <c r="Y29" s="183">
        <f t="shared" si="9"/>
        <v>0.73898072788631275</v>
      </c>
      <c r="Z29" s="156">
        <f>temporary!Z29</f>
        <v>0.25</v>
      </c>
      <c r="AA29" s="121">
        <f t="shared" si="16"/>
        <v>0.18474518197157819</v>
      </c>
      <c r="AB29" s="156">
        <f>temporary!AB29</f>
        <v>0.25</v>
      </c>
      <c r="AC29" s="121">
        <f t="shared" si="7"/>
        <v>0.18474518197157819</v>
      </c>
      <c r="AD29" s="156">
        <f>temporary!AD29</f>
        <v>0.25</v>
      </c>
      <c r="AE29" s="121">
        <f t="shared" si="8"/>
        <v>0.18474518197157819</v>
      </c>
      <c r="AF29" s="122">
        <f t="shared" si="10"/>
        <v>0.25</v>
      </c>
      <c r="AG29" s="121">
        <f t="shared" si="11"/>
        <v>0.18474518197157819</v>
      </c>
      <c r="AH29" s="123">
        <f t="shared" si="12"/>
        <v>1</v>
      </c>
      <c r="AI29" s="183">
        <f t="shared" si="13"/>
        <v>0.18474518197157819</v>
      </c>
      <c r="AJ29" s="120">
        <f t="shared" si="14"/>
        <v>0.18474518197157819</v>
      </c>
      <c r="AK29" s="119">
        <f t="shared" si="15"/>
        <v>0.18474518197157819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2.7772201010847772</v>
      </c>
      <c r="E30" s="75">
        <f>temporary!E30</f>
        <v>1</v>
      </c>
      <c r="H30" s="96">
        <f>(E30*F$7/F$9)</f>
        <v>1</v>
      </c>
      <c r="I30" s="29">
        <f>IF(E30&gt;=1,I119-I124,MIN(I119-I124,B30*H30))</f>
        <v>1.8715642994689432</v>
      </c>
      <c r="J30" s="231">
        <f>IF(I$32&lt;=1,I30,1-SUM(J6:J29))</f>
        <v>0.8218844725371901</v>
      </c>
      <c r="K30" s="22">
        <f t="shared" si="4"/>
        <v>0.65562785305105853</v>
      </c>
      <c r="L30" s="22">
        <f>IF(L124=L119,0,IF(K30="",0,(L119-L124)/(B119-B124)*K30))</f>
        <v>0.4418265887635438</v>
      </c>
      <c r="M30" s="175">
        <f t="shared" si="6"/>
        <v>0.8218844725371901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3.2875378901487604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0.14749160700233421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3.0018568750267742</v>
      </c>
      <c r="E32" s="2"/>
      <c r="F32" s="2"/>
      <c r="H32" s="17"/>
      <c r="I32" s="22">
        <f>SUM(I6:I30)</f>
        <v>2.0962010734109402</v>
      </c>
      <c r="J32" s="17"/>
      <c r="L32" s="22">
        <f>SUM(L6:L30)</f>
        <v>0.85250839299766579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5863.9502669156354</v>
      </c>
      <c r="T32" s="234">
        <f t="shared" si="24"/>
        <v>5863.9502669156354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1.2500536907980844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IF(temporary!A37=0,"",temporary!A37)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temporary!E37</f>
        <v>1</v>
      </c>
      <c r="F37" s="75">
        <f>temporary!F37</f>
        <v>1.1100000000000001</v>
      </c>
      <c r="G37" s="75">
        <f>temporary!G37</f>
        <v>1.65</v>
      </c>
      <c r="H37" s="24">
        <f t="shared" ref="H37" si="26">(E37*F37)</f>
        <v>1.1100000000000001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IF(temporary!A38=0,"",temporary!A38)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temporary!E38</f>
        <v>1</v>
      </c>
      <c r="F38" s="75">
        <f>temporary!F38</f>
        <v>1.1100000000000001</v>
      </c>
      <c r="G38" s="75">
        <f>temporary!G38</f>
        <v>1.65</v>
      </c>
      <c r="H38" s="24">
        <f t="shared" ref="H38:H64" si="30">(E38*F38)</f>
        <v>1.1100000000000001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IF(temporary!A39=0,"",temporary!A39)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temporary!E39</f>
        <v>1</v>
      </c>
      <c r="F39" s="75">
        <f>temporary!F39</f>
        <v>1.1100000000000001</v>
      </c>
      <c r="G39" s="75">
        <f>temporary!G39</f>
        <v>1.65</v>
      </c>
      <c r="H39" s="24">
        <f t="shared" si="30"/>
        <v>1.1100000000000001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IF(temporary!A40=0,"",temporary!A40)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temporary!E40</f>
        <v>1</v>
      </c>
      <c r="F40" s="75">
        <f>temporary!F40</f>
        <v>1.18</v>
      </c>
      <c r="G40" s="75">
        <f>temporary!G40</f>
        <v>1.65</v>
      </c>
      <c r="H40" s="24">
        <f t="shared" si="30"/>
        <v>1.18</v>
      </c>
      <c r="I40" s="39">
        <f t="shared" si="31"/>
        <v>35400</v>
      </c>
      <c r="J40" s="38">
        <f t="shared" si="32"/>
        <v>35400</v>
      </c>
      <c r="K40" s="40">
        <f t="shared" si="33"/>
        <v>0.75757575757575757</v>
      </c>
      <c r="L40" s="22">
        <f t="shared" si="34"/>
        <v>0.89393939393939392</v>
      </c>
      <c r="M40" s="24">
        <f t="shared" si="35"/>
        <v>0.89393939393939392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35400</v>
      </c>
      <c r="AH40" s="123">
        <f t="shared" si="37"/>
        <v>1</v>
      </c>
      <c r="AI40" s="112">
        <f t="shared" si="37"/>
        <v>35400</v>
      </c>
      <c r="AJ40" s="148">
        <f t="shared" si="38"/>
        <v>0</v>
      </c>
      <c r="AK40" s="147">
        <f t="shared" si="39"/>
        <v>35400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IF(temporary!A41=0,"",temporary!A41)</f>
        <v>Small business -- see Data2</v>
      </c>
      <c r="B41" s="104">
        <f>IF([1]Summ!$H1076="",0,[1]Summ!$H1076)</f>
        <v>9600</v>
      </c>
      <c r="C41" s="104">
        <f>IF([1]Summ!$I1076="",0,[1]Summ!$I1076)</f>
        <v>0</v>
      </c>
      <c r="D41" s="38">
        <f t="shared" si="25"/>
        <v>9600</v>
      </c>
      <c r="E41" s="75">
        <f>temporary!E41</f>
        <v>1</v>
      </c>
      <c r="F41" s="75">
        <f>temporary!F41</f>
        <v>1.18</v>
      </c>
      <c r="G41" s="75">
        <f>temporary!G41</f>
        <v>1.65</v>
      </c>
      <c r="H41" s="24">
        <f t="shared" si="30"/>
        <v>1.18</v>
      </c>
      <c r="I41" s="39">
        <f t="shared" si="31"/>
        <v>11328</v>
      </c>
      <c r="J41" s="38">
        <f t="shared" si="32"/>
        <v>11328.000000000002</v>
      </c>
      <c r="K41" s="40">
        <f t="shared" si="33"/>
        <v>0.24242424242424243</v>
      </c>
      <c r="L41" s="22">
        <f t="shared" si="34"/>
        <v>0.28606060606060607</v>
      </c>
      <c r="M41" s="24">
        <f t="shared" si="35"/>
        <v>0.28606060606060613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11328.000000000002</v>
      </c>
      <c r="AH41" s="123">
        <f t="shared" si="37"/>
        <v>1</v>
      </c>
      <c r="AI41" s="112">
        <f t="shared" si="37"/>
        <v>11328.000000000002</v>
      </c>
      <c r="AJ41" s="148">
        <f t="shared" si="38"/>
        <v>0</v>
      </c>
      <c r="AK41" s="147">
        <f t="shared" si="39"/>
        <v>11328.000000000002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IF(temporary!A42=0,"",temporary!A42)</f>
        <v>Social development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si="40"/>
        <v>0</v>
      </c>
      <c r="AB42" s="156">
        <f>temporary!AB42</f>
        <v>0</v>
      </c>
      <c r="AC42" s="147">
        <f t="shared" si="41"/>
        <v>0</v>
      </c>
      <c r="AD42" s="156">
        <f>temporary!AD42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IF(temporary!A43=0,"",temporary!A43)</f>
        <v>Public works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temporary!E43</f>
        <v>1</v>
      </c>
      <c r="F43" s="75">
        <f>temporary!F43</f>
        <v>1.18</v>
      </c>
      <c r="G43" s="75">
        <f>temporary!G43</f>
        <v>1.65</v>
      </c>
      <c r="H43" s="24">
        <f t="shared" si="30"/>
        <v>1.18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40"/>
        <v>0</v>
      </c>
      <c r="AB43" s="156">
        <f>temporary!AB43</f>
        <v>0.25</v>
      </c>
      <c r="AC43" s="147">
        <f t="shared" si="41"/>
        <v>0</v>
      </c>
      <c r="AD43" s="156">
        <f>temporary!AD43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IF(temporary!A44=0,"",temporary!A44)</f>
        <v/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40"/>
        <v>0</v>
      </c>
      <c r="AB44" s="156">
        <f>temporary!AB44</f>
        <v>0.25</v>
      </c>
      <c r="AC44" s="147">
        <f t="shared" si="41"/>
        <v>0</v>
      </c>
      <c r="AD44" s="156">
        <f>temporary!AD44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IF(temporary!A45=0,"",temporary!A45)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40"/>
        <v>0</v>
      </c>
      <c r="AB45" s="156">
        <f>temporary!AB45</f>
        <v>0.25</v>
      </c>
      <c r="AC45" s="147">
        <f t="shared" si="41"/>
        <v>0</v>
      </c>
      <c r="AD45" s="156">
        <f>temporary!AD45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IF(temporary!A46=0,"",temporary!A46)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40"/>
        <v>0</v>
      </c>
      <c r="AB46" s="156">
        <f>temporary!AB46</f>
        <v>0.25</v>
      </c>
      <c r="AC46" s="147">
        <f t="shared" si="41"/>
        <v>0</v>
      </c>
      <c r="AD46" s="156">
        <f>temporary!AD46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IF(temporary!A47=0,"",temporary!A47)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40"/>
        <v>0</v>
      </c>
      <c r="AB47" s="156">
        <f>temporary!AB47</f>
        <v>0.25</v>
      </c>
      <c r="AC47" s="147">
        <f t="shared" si="41"/>
        <v>0</v>
      </c>
      <c r="AD47" s="156">
        <f>temporary!AD47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IF(temporary!A48=0,"",temporary!A48)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40"/>
        <v>0</v>
      </c>
      <c r="AB48" s="156">
        <f>temporary!AB48</f>
        <v>0.25</v>
      </c>
      <c r="AC48" s="147">
        <f t="shared" si="41"/>
        <v>0</v>
      </c>
      <c r="AD48" s="156">
        <f>temporary!AD48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IF(temporary!A49=0,"",temporary!A49)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40"/>
        <v>0</v>
      </c>
      <c r="AB49" s="156">
        <f>temporary!AB49</f>
        <v>0.25</v>
      </c>
      <c r="AC49" s="147">
        <f t="shared" si="41"/>
        <v>0</v>
      </c>
      <c r="AD49" s="156">
        <f>temporary!AD49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IF(temporary!A50=0,"",temporary!A50)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40"/>
        <v>0</v>
      </c>
      <c r="AB50" s="156">
        <f>temporary!AB55</f>
        <v>0.25</v>
      </c>
      <c r="AC50" s="147">
        <f t="shared" si="41"/>
        <v>0</v>
      </c>
      <c r="AD50" s="156">
        <f>temporary!AD55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IF(temporary!A51=0,"",temporary!A51)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40"/>
        <v>0</v>
      </c>
      <c r="AB51" s="156">
        <f>temporary!AB56</f>
        <v>0.25</v>
      </c>
      <c r="AC51" s="147">
        <f t="shared" si="41"/>
        <v>0</v>
      </c>
      <c r="AD51" s="156">
        <f>temporary!AD56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IF(temporary!A52=0,"",temporary!A52)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40"/>
        <v>0</v>
      </c>
      <c r="AB52" s="156">
        <f>temporary!AB57</f>
        <v>0.25</v>
      </c>
      <c r="AC52" s="147">
        <f t="shared" si="41"/>
        <v>0</v>
      </c>
      <c r="AD52" s="156">
        <f>temporary!AD57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IF(temporary!A53=0,"",temporary!A53)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IF(temporary!A54=0,"",temporary!A54)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IF(temporary!A55=0,"",temporary!A55)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IF(temporary!A56=0,"",temporary!A56)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IF(temporary!A57=0,"",temporary!A57)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IF(temporary!A58=0,"",temporary!A58)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40"/>
        <v>0</v>
      </c>
      <c r="AB58" s="156">
        <f>temporary!AB58</f>
        <v>0.25</v>
      </c>
      <c r="AC58" s="147">
        <f t="shared" si="41"/>
        <v>0</v>
      </c>
      <c r="AD58" s="156">
        <f>temporary!AD58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IF(temporary!A59=0,"",temporary!A59)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40"/>
        <v>0</v>
      </c>
      <c r="AB59" s="156">
        <f>temporary!AB59</f>
        <v>0.25</v>
      </c>
      <c r="AC59" s="147">
        <f t="shared" si="41"/>
        <v>0</v>
      </c>
      <c r="AD59" s="156">
        <f>temporary!AD59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IF(temporary!A60=0,"",temporary!A60)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40"/>
        <v>0</v>
      </c>
      <c r="AB60" s="156">
        <f>temporary!AB60</f>
        <v>0.25</v>
      </c>
      <c r="AC60" s="147">
        <f t="shared" si="41"/>
        <v>0</v>
      </c>
      <c r="AD60" s="156">
        <f>temporary!AD60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IF(temporary!A61=0,"",temporary!A61)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40"/>
        <v>0</v>
      </c>
      <c r="AB61" s="156">
        <f>temporary!AB61</f>
        <v>0.25</v>
      </c>
      <c r="AC61" s="147">
        <f t="shared" si="41"/>
        <v>0</v>
      </c>
      <c r="AD61" s="156">
        <f>temporary!AD61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IF(temporary!A62=0,"",temporary!A62)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40"/>
        <v>0</v>
      </c>
      <c r="AB62" s="156">
        <f>temporary!AB62</f>
        <v>0.25</v>
      </c>
      <c r="AC62" s="147">
        <f t="shared" si="41"/>
        <v>0</v>
      </c>
      <c r="AD62" s="156">
        <f>temporary!AD62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IF(temporary!A63=0,"",temporary!A63)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40"/>
        <v>0</v>
      </c>
      <c r="AB63" s="156">
        <f>temporary!AB63</f>
        <v>0.25</v>
      </c>
      <c r="AC63" s="147">
        <f t="shared" si="41"/>
        <v>0</v>
      </c>
      <c r="AD63" s="156">
        <f>temporary!AD63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IF(temporary!A64=0,"",temporary!A64)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40"/>
        <v>0</v>
      </c>
      <c r="AB64" s="156">
        <f>temporary!AB64</f>
        <v>0.25</v>
      </c>
      <c r="AC64" s="149">
        <f t="shared" si="41"/>
        <v>0</v>
      </c>
      <c r="AD64" s="156">
        <f>temporary!AD64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39600</v>
      </c>
      <c r="C65" s="39">
        <f>SUM(C37:C64)</f>
        <v>0</v>
      </c>
      <c r="D65" s="42">
        <f>SUM(D37:D64)</f>
        <v>39600</v>
      </c>
      <c r="E65" s="32"/>
      <c r="F65" s="32"/>
      <c r="G65" s="32"/>
      <c r="H65" s="31"/>
      <c r="I65" s="39">
        <f>SUM(I37:I64)</f>
        <v>46728</v>
      </c>
      <c r="J65" s="39">
        <f>SUM(J37:J64)</f>
        <v>46728</v>
      </c>
      <c r="K65" s="40">
        <f>SUM(K37:K64)</f>
        <v>1</v>
      </c>
      <c r="L65" s="22">
        <f>SUM(L37:L64)</f>
        <v>1.18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46728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9357.0955889111501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0.23629029264927146</v>
      </c>
      <c r="L70" s="22">
        <f t="shared" ref="L70:L75" si="45">(L124*G$37*F$9/F$7)/B$130</f>
        <v>0.33080640970898006</v>
      </c>
      <c r="M70" s="24">
        <f>J70/B$76</f>
        <v>0.33080640970898001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3274.9834561189023</v>
      </c>
      <c r="AB70" s="156">
        <f>temporary!AB70</f>
        <v>0.25</v>
      </c>
      <c r="AC70" s="147">
        <f>$J70*AB70</f>
        <v>3274.9834561189023</v>
      </c>
      <c r="AD70" s="156">
        <f>temporary!AD70</f>
        <v>0.25</v>
      </c>
      <c r="AE70" s="147">
        <f>$J70*AD70</f>
        <v>3274.9834561189023</v>
      </c>
      <c r="AF70" s="156">
        <f>temporary!AF70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0.19670033670033671</v>
      </c>
      <c r="L71" s="22">
        <f t="shared" si="45"/>
        <v>0.23210639730639734</v>
      </c>
      <c r="M71" s="24">
        <f t="shared" ref="M71:M72" si="48">J71/B$76</f>
        <v>0.23210639730639737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9669.1209764897339</v>
      </c>
      <c r="K72" s="40">
        <f t="shared" si="47"/>
        <v>0.35030303030303028</v>
      </c>
      <c r="L72" s="22">
        <f t="shared" si="45"/>
        <v>0.41335757575757576</v>
      </c>
      <c r="M72" s="24">
        <f t="shared" si="48"/>
        <v>0.24416972162852862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0.54040404040404044</v>
      </c>
      <c r="L73" s="22">
        <f t="shared" si="45"/>
        <v>3.2575803835304109E-3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2272.6799999999998</v>
      </c>
      <c r="AB73" s="156">
        <f>temporary!AB73</f>
        <v>0.09</v>
      </c>
      <c r="AC73" s="147">
        <f>$H$73*$B$73*AB73</f>
        <v>2272.6799999999998</v>
      </c>
      <c r="AD73" s="156">
        <f>temporary!AD73</f>
        <v>0.23</v>
      </c>
      <c r="AE73" s="147">
        <f>$H$73*$B$73*AD73</f>
        <v>5807.96</v>
      </c>
      <c r="AF73" s="156">
        <f>temporary!AF73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33628.066175524393</v>
      </c>
      <c r="J74" s="51">
        <f t="shared" si="44"/>
        <v>14767.531865701321</v>
      </c>
      <c r="K74" s="40">
        <f>B74/B$76</f>
        <v>0.18029156406762079</v>
      </c>
      <c r="L74" s="22">
        <f t="shared" si="45"/>
        <v>0.2004720368435163</v>
      </c>
      <c r="M74" s="24">
        <f>J74/B$76</f>
        <v>0.37291747135609399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39761.133577455766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39600</v>
      </c>
      <c r="C76" s="39"/>
      <c r="D76" s="38"/>
      <c r="E76" s="32"/>
      <c r="F76" s="32"/>
      <c r="G76" s="32"/>
      <c r="H76" s="31"/>
      <c r="I76" s="39">
        <f>I130*I$83</f>
        <v>46728</v>
      </c>
      <c r="J76" s="51">
        <f t="shared" si="44"/>
        <v>46728</v>
      </c>
      <c r="K76" s="40">
        <f>SUM(K70:K75)</f>
        <v>1.5039892641242998</v>
      </c>
      <c r="L76" s="22">
        <f>SUM(L70:L75)</f>
        <v>1.1799999999999997</v>
      </c>
      <c r="M76" s="24">
        <f>SUM(M70:M75)</f>
        <v>1.1800000000000002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46728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39761.133577455766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0.67272727272727284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0.67272727272727284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0.67272727272727284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0.7151515151515152</v>
      </c>
      <c r="I94" s="22">
        <f t="shared" si="58"/>
        <v>1.9701809748852572</v>
      </c>
      <c r="J94" s="24">
        <f t="shared" si="59"/>
        <v>1.9701809748852572</v>
      </c>
      <c r="K94" s="22">
        <f t="shared" si="60"/>
        <v>2.7549140750514187</v>
      </c>
      <c r="L94" s="22">
        <f t="shared" si="61"/>
        <v>1.9701809748852572</v>
      </c>
      <c r="M94" s="227">
        <f t="shared" si="62"/>
        <v>1.9701809748852572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Small business -- see Data2</v>
      </c>
      <c r="B95" s="75">
        <f t="shared" si="50"/>
        <v>0.88157250401645404</v>
      </c>
      <c r="C95" s="75">
        <f t="shared" si="50"/>
        <v>0</v>
      </c>
      <c r="D95" s="24">
        <f t="shared" si="56"/>
        <v>0.88157250401645404</v>
      </c>
      <c r="H95" s="24">
        <f t="shared" si="57"/>
        <v>0.7151515151515152</v>
      </c>
      <c r="I95" s="22">
        <f t="shared" si="58"/>
        <v>0.63045791196328238</v>
      </c>
      <c r="J95" s="24">
        <f t="shared" si="59"/>
        <v>0.63045791196328238</v>
      </c>
      <c r="K95" s="22">
        <f t="shared" si="60"/>
        <v>0.88157250401645404</v>
      </c>
      <c r="L95" s="22">
        <f t="shared" si="61"/>
        <v>0.63045791196328238</v>
      </c>
      <c r="M95" s="227">
        <f t="shared" si="62"/>
        <v>0.63045791196328238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Social development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0.7151515151515152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Public works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0.7151515151515152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/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3.6364865790678729</v>
      </c>
      <c r="C119" s="22">
        <f>SUM(C91:C118)</f>
        <v>0</v>
      </c>
      <c r="D119" s="24">
        <f>SUM(D91:D118)</f>
        <v>3.6364865790678729</v>
      </c>
      <c r="E119" s="22"/>
      <c r="F119" s="2"/>
      <c r="G119" s="2"/>
      <c r="H119" s="31"/>
      <c r="I119" s="22">
        <f>SUM(I91:I118)</f>
        <v>2.6006388868485395</v>
      </c>
      <c r="J119" s="24">
        <f>SUM(J91:J118)</f>
        <v>2.6006388868485395</v>
      </c>
      <c r="K119" s="22">
        <f>SUM(K91:K118)</f>
        <v>3.6364865790678729</v>
      </c>
      <c r="L119" s="22">
        <f>SUM(L91:L118)</f>
        <v>2.6006388868485395</v>
      </c>
      <c r="M119" s="57">
        <f t="shared" si="49"/>
        <v>2.6006388868485395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0.53813328225265633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 t="shared" si="65"/>
        <v>0.53813328225265633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1.9651720402033455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1.9651720402033455</v>
      </c>
      <c r="L127" s="29">
        <f>IF(SUMPRODUCT($B$124:$B127,$H$124:$H127)&lt;(L$119-L$128),($B127*$H127),IF(SUMPRODUCT($B$124:$B126,$H$124:$H126)&lt;(L$119-L128),L$119-L$128-SUMPRODUCT($B$124:$B126,$H$124:$H126),0))</f>
        <v>7.1794832393594632E-3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1.8715642994689432</v>
      </c>
      <c r="J128" s="228">
        <f>(J30)</f>
        <v>0.8218844725371901</v>
      </c>
      <c r="K128" s="22">
        <f>(B128)</f>
        <v>0.65562785305105853</v>
      </c>
      <c r="L128" s="22">
        <f>IF(L124=L119,0,(L119-L124)/(B119-B124)*K128)</f>
        <v>0.4418265887635438</v>
      </c>
      <c r="M128" s="57">
        <f t="shared" si="63"/>
        <v>0.8218844725371901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3.6364865790678729</v>
      </c>
      <c r="C130" s="2"/>
      <c r="D130" s="31"/>
      <c r="E130" s="2"/>
      <c r="F130" s="2"/>
      <c r="G130" s="2"/>
      <c r="H130" s="24"/>
      <c r="I130" s="29">
        <f>(I119)</f>
        <v>2.6006388868485395</v>
      </c>
      <c r="J130" s="228">
        <f>(J119)</f>
        <v>2.6006388868485395</v>
      </c>
      <c r="K130" s="22">
        <f>(B130)</f>
        <v>3.6364865790678729</v>
      </c>
      <c r="L130" s="22">
        <f>(L119)</f>
        <v>2.6006388868485395</v>
      </c>
      <c r="M130" s="57">
        <f t="shared" si="63"/>
        <v>2.6006388868485395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temporary!Z2</f>
        <v>Q1</v>
      </c>
      <c r="AA2" s="259"/>
      <c r="AB2" s="258" t="str">
        <f>temporary!AB2</f>
        <v>Q2</v>
      </c>
      <c r="AC2" s="259"/>
      <c r="AD2" s="258" t="str">
        <f>temporary!AD2</f>
        <v>Q3</v>
      </c>
      <c r="AE2" s="259"/>
      <c r="AF2" s="258" t="str">
        <f>temporary!AF2</f>
        <v>Q4</v>
      </c>
      <c r="AG2" s="259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IF(temporary!A6=0,"",temporary!A6)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'full-time'!E6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IF(temporary!A7=0,"",temporary!A7)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'full-time'!E7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IF(temporary!A8=0,"",temporary!A8)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'full-time'!E8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IF(temporary!A9=0,"",temporary!A9)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'full-time'!E9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IF(temporary!A10=0,"",temporary!A10)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'full-time'!E10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IF(temporary!A11=0,"",temporary!A11)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'full-time'!E11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IF(temporary!A12=0,"",temporary!A12)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'full-time'!E12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IF(temporary!A13=0,"",temporary!A13)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'full-time'!E13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IF(temporary!A14=0,"",temporary!A14)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'full-time'!E14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0</v>
      </c>
      <c r="S14" s="222">
        <f>IF($B$81=0,0,(SUMIF($N$6:$N$28,$U14,L$6:L$28)+SUMIF($N$91:$N$118,$U14,L$91:L$118))*$I$83*temporary!$B$81/$B$81)</f>
        <v>0</v>
      </c>
      <c r="T14" s="222">
        <f>IF($B$81=0,0,(SUMIF($N$6:$N$28,$U14,M$6:M$28)+SUMIF($N$91:$N$118,$U14,M$91:M$118))*$I$83*temporary!$B$81/$B$81)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IF(temporary!A15=0,"",temporary!A15)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'full-time'!E15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IF(temporary!A16=0,"",temporary!A16)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'full-time'!E16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7"/>
        <v>0</v>
      </c>
      <c r="AD16" s="156">
        <f>temporary!AD16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IF(temporary!A17=0,"",temporary!A17)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'full-time'!E17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7"/>
        <v>0</v>
      </c>
      <c r="AD17" s="156">
        <f>temporary!AD17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IF(temporary!A18=0,"",temporary!A18)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'full-time'!E18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IF(temporary!A19=0,"",temporary!A19)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'full-time'!E19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IF(temporary!A20=0,"",temporary!A20)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'full-time'!E20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IF(temporary!A21=0,"",temporary!A21)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'full-time'!E21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IF(temporary!A22=0,"",temporary!A22)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'full-time'!E22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IF(temporary!A23=0,"",temporary!A23)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'full-time'!E23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IF(temporary!A24=0,"",temporary!A24)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'full-time'!E24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IF(temporary!A25=0,"",temporary!A25)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'full-time'!E25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IF(temporary!A26=0,"",temporary!A26)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'full-time'!E26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IF($B$81=0,0,(SUM(($B$70*$H$70),($B$71*$H$71),($B$72*$H$72))+((1-$D$29)*$I$83))*temporary!$B$81/$B$81)</f>
        <v>52591.950266915628</v>
      </c>
      <c r="S26" s="41">
        <f>IF($B$81=0,0,(SUM(($B$70*$H$70),($B$71*$H$71),($B$72*$H$72))+((1-$D$29)*$I$83))*temporary!$B$81/$B$81)</f>
        <v>52591.950266915628</v>
      </c>
      <c r="T26" s="41">
        <f>IF($B$81=0,0,(SUM(($B$70*$H$70),($B$71*$H$71),($B$72*$H$72))+((1-$D$29)*$I$83))*temporary!$B$81/$B$81)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 t="shared" si="7"/>
        <v>0</v>
      </c>
      <c r="AD26" s="156">
        <f>temporary!AD26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IF(temporary!A27=0,"",temporary!A27)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'full-time'!E27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 t="shared" si="7"/>
        <v>0</v>
      </c>
      <c r="AD27" s="156">
        <f>temporary!AD27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IF(temporary!A28=0,"",temporary!A28)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'full-time'!E28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IF(temporary!A29=0,"",temporary!A29)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'full-time'!E29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temporary!Z29</f>
        <v>0.25</v>
      </c>
      <c r="AA29" s="121">
        <f t="shared" si="16"/>
        <v>0.22463677394199713</v>
      </c>
      <c r="AB29" s="156">
        <f>temporary!AB29</f>
        <v>0.25</v>
      </c>
      <c r="AC29" s="121">
        <f t="shared" si="7"/>
        <v>0.22463677394199713</v>
      </c>
      <c r="AD29" s="156">
        <f>temporary!AD29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'full-time'!E30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0.93371768991282689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0.93371768991282689</v>
      </c>
      <c r="L31" s="22">
        <f>(1-SUM(L6:L30))</f>
        <v>0.93371768991282689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142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6.6282310087173099E-2</v>
      </c>
      <c r="C32" s="29">
        <f>SUM(C6:C31)</f>
        <v>0.15835446385482405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6.6282310087173099E-2</v>
      </c>
      <c r="M32" s="23"/>
      <c r="N32" s="56"/>
      <c r="O32" s="2"/>
      <c r="P32" s="22"/>
      <c r="Q32" s="234" t="s">
        <v>143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10.541236918126858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IF(temporary!A37=0,"",temporary!A37)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'full-time'!E37</f>
        <v>1</v>
      </c>
      <c r="F37" s="75">
        <f>'full-time'!F37</f>
        <v>1.1100000000000001</v>
      </c>
      <c r="G37" s="75">
        <f>'full-time'!G37</f>
        <v>1.65</v>
      </c>
      <c r="H37" s="24">
        <f t="shared" ref="H37:H52" si="26">(E37*F37)</f>
        <v>1.1100000000000001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IF(temporary!A38=0,"",temporary!A38)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'full-time'!E38</f>
        <v>1</v>
      </c>
      <c r="F38" s="75">
        <f>'full-time'!F38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IF(temporary!A39=0,"",temporary!A39)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'full-time'!E39</f>
        <v>1</v>
      </c>
      <c r="F39" s="75">
        <f>'full-time'!F39</f>
        <v>1.1100000000000001</v>
      </c>
      <c r="G39" s="22">
        <f t="shared" si="32"/>
        <v>1.65</v>
      </c>
      <c r="H39" s="24">
        <f t="shared" si="26"/>
        <v>1.1100000000000001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IF(temporary!A40=0,"",temporary!A40)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'full-time'!E40</f>
        <v>1</v>
      </c>
      <c r="F40" s="75">
        <f>'full-time'!F40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IF(temporary!A41=0,"",temporary!A41)</f>
        <v>Small business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'full-time'!E41</f>
        <v>1</v>
      </c>
      <c r="F41" s="75">
        <f>'full-time'!F41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IF(temporary!A42=0,"",temporary!A42)</f>
        <v>Social development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'full-time'!E42</f>
        <v>1</v>
      </c>
      <c r="F42" s="75">
        <f>'full-time'!F42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ref="AA42:AA64" si="38">$J42*Z42</f>
        <v>0</v>
      </c>
      <c r="AB42" s="156">
        <f>temporary!AB42</f>
        <v>0</v>
      </c>
      <c r="AC42" s="147">
        <f t="shared" ref="AC42:AC64" si="39">$J42*AB42</f>
        <v>0</v>
      </c>
      <c r="AD42" s="156">
        <f>temporary!AD42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IF(temporary!A43=0,"",temporary!A43)</f>
        <v>Public works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'full-time'!E43</f>
        <v>1</v>
      </c>
      <c r="F43" s="75">
        <f>'full-time'!F43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8"/>
        <v>0</v>
      </c>
      <c r="AB43" s="156">
        <f>temporary!AB43</f>
        <v>0.25</v>
      </c>
      <c r="AC43" s="147">
        <f t="shared" si="39"/>
        <v>0</v>
      </c>
      <c r="AD43" s="156">
        <f>temporary!AD43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IF(temporary!A44=0,"",temporary!A44)</f>
        <v/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'full-time'!E44</f>
        <v>1</v>
      </c>
      <c r="F44" s="75">
        <f>'full-time'!F44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8"/>
        <v>0</v>
      </c>
      <c r="AB44" s="156">
        <f>temporary!AB44</f>
        <v>0.25</v>
      </c>
      <c r="AC44" s="147">
        <f t="shared" si="39"/>
        <v>0</v>
      </c>
      <c r="AD44" s="156">
        <f>temporary!AD44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IF(temporary!A45=0,"",temporary!A45)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'full-time'!E45</f>
        <v>1</v>
      </c>
      <c r="F45" s="75">
        <f>'full-time'!F45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8"/>
        <v>0</v>
      </c>
      <c r="AB45" s="156">
        <f>temporary!AB45</f>
        <v>0.25</v>
      </c>
      <c r="AC45" s="147">
        <f t="shared" si="39"/>
        <v>0</v>
      </c>
      <c r="AD45" s="156">
        <f>temporary!AD45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IF(temporary!A46=0,"",temporary!A46)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'full-time'!E46</f>
        <v>1</v>
      </c>
      <c r="F46" s="75">
        <f>'full-time'!F46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8"/>
        <v>0</v>
      </c>
      <c r="AB46" s="156">
        <f>temporary!AB46</f>
        <v>0.25</v>
      </c>
      <c r="AC46" s="147">
        <f t="shared" si="39"/>
        <v>0</v>
      </c>
      <c r="AD46" s="156">
        <f>temporary!AD46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IF(temporary!A47=0,"",temporary!A47)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'full-time'!E47</f>
        <v>1</v>
      </c>
      <c r="F47" s="75">
        <f>'full-time'!F47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8"/>
        <v>0</v>
      </c>
      <c r="AB47" s="156">
        <f>temporary!AB47</f>
        <v>0.25</v>
      </c>
      <c r="AC47" s="147">
        <f t="shared" si="39"/>
        <v>0</v>
      </c>
      <c r="AD47" s="156">
        <f>temporary!AD47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IF(temporary!A48=0,"",temporary!A48)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'full-time'!E48</f>
        <v>1</v>
      </c>
      <c r="F48" s="75">
        <f>'full-time'!F48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8"/>
        <v>0</v>
      </c>
      <c r="AB48" s="156">
        <f>temporary!AB48</f>
        <v>0.25</v>
      </c>
      <c r="AC48" s="147">
        <f t="shared" si="39"/>
        <v>0</v>
      </c>
      <c r="AD48" s="156">
        <f>temporary!AD48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IF(temporary!A49=0,"",temporary!A49)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'full-time'!E49</f>
        <v>1</v>
      </c>
      <c r="F49" s="75">
        <f>'full-time'!F49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8"/>
        <v>0</v>
      </c>
      <c r="AB49" s="156">
        <f>temporary!AB49</f>
        <v>0.25</v>
      </c>
      <c r="AC49" s="147">
        <f t="shared" si="39"/>
        <v>0</v>
      </c>
      <c r="AD49" s="156">
        <f>temporary!AD49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IF(temporary!A50=0,"",temporary!A50)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'full-time'!E50</f>
        <v>1</v>
      </c>
      <c r="F50" s="75">
        <f>'full-time'!F50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8"/>
        <v>0</v>
      </c>
      <c r="AB50" s="156">
        <f>temporary!AB55</f>
        <v>0.25</v>
      </c>
      <c r="AC50" s="147">
        <f t="shared" si="39"/>
        <v>0</v>
      </c>
      <c r="AD50" s="156">
        <f>temporary!AD55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IF(temporary!A51=0,"",temporary!A51)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'full-time'!E51</f>
        <v>1</v>
      </c>
      <c r="F51" s="75">
        <f>'full-time'!F51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8"/>
        <v>0</v>
      </c>
      <c r="AB51" s="156">
        <f>temporary!AB56</f>
        <v>0.25</v>
      </c>
      <c r="AC51" s="147">
        <f t="shared" si="39"/>
        <v>0</v>
      </c>
      <c r="AD51" s="156">
        <f>temporary!AD56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IF(temporary!A52=0,"",temporary!A52)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'full-time'!E52</f>
        <v>1</v>
      </c>
      <c r="F52" s="75">
        <f>'full-time'!F52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8"/>
        <v>0</v>
      </c>
      <c r="AB52" s="156">
        <f>temporary!AB57</f>
        <v>0.25</v>
      </c>
      <c r="AC52" s="147">
        <f t="shared" si="39"/>
        <v>0</v>
      </c>
      <c r="AD52" s="156">
        <f>temporary!AD57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IF(temporary!A53=0,"",temporary!A53)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'full-time'!E53</f>
        <v>1</v>
      </c>
      <c r="F53" s="75">
        <f>'full-time'!F53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IF(temporary!A54=0,"",temporary!A54)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'full-time'!E54</f>
        <v>1</v>
      </c>
      <c r="F54" s="75">
        <f>'full-time'!F54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IF(temporary!A55=0,"",temporary!A55)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'full-time'!E55</f>
        <v>1</v>
      </c>
      <c r="F55" s="75">
        <f>'full-time'!F55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IF(temporary!A56=0,"",temporary!A56)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'full-time'!E56</f>
        <v>1</v>
      </c>
      <c r="F56" s="75">
        <f>'full-time'!F56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IF(temporary!A57=0,"",temporary!A57)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'full-time'!E57</f>
        <v>1</v>
      </c>
      <c r="F57" s="75">
        <f>'full-time'!F57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IF(temporary!A58=0,"",temporary!A58)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'full-time'!E58</f>
        <v>1</v>
      </c>
      <c r="F58" s="75">
        <f>'full-time'!F58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8"/>
        <v>0</v>
      </c>
      <c r="AB58" s="156">
        <f>temporary!AB58</f>
        <v>0.25</v>
      </c>
      <c r="AC58" s="147">
        <f t="shared" si="39"/>
        <v>0</v>
      </c>
      <c r="AD58" s="156">
        <f>temporary!AD58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IF(temporary!A59=0,"",temporary!A59)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'full-time'!E59</f>
        <v>1</v>
      </c>
      <c r="F59" s="75">
        <f>'full-time'!F59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8"/>
        <v>0</v>
      </c>
      <c r="AB59" s="156">
        <f>temporary!AB59</f>
        <v>0.25</v>
      </c>
      <c r="AC59" s="147">
        <f t="shared" si="39"/>
        <v>0</v>
      </c>
      <c r="AD59" s="156">
        <f>temporary!AD59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IF(temporary!A60=0,"",temporary!A60)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'full-time'!E60</f>
        <v>1</v>
      </c>
      <c r="F60" s="75">
        <f>'full-time'!F60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8"/>
        <v>0</v>
      </c>
      <c r="AB60" s="156">
        <f>temporary!AB60</f>
        <v>0.25</v>
      </c>
      <c r="AC60" s="147">
        <f t="shared" si="39"/>
        <v>0</v>
      </c>
      <c r="AD60" s="156">
        <f>temporary!AD60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IF(temporary!A61=0,"",temporary!A61)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'full-time'!E61</f>
        <v>1</v>
      </c>
      <c r="F61" s="75">
        <f>'full-time'!F61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8"/>
        <v>0</v>
      </c>
      <c r="AB61" s="156">
        <f>temporary!AB61</f>
        <v>0.25</v>
      </c>
      <c r="AC61" s="147">
        <f t="shared" si="39"/>
        <v>0</v>
      </c>
      <c r="AD61" s="156">
        <f>temporary!AD61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IF(temporary!A62=0,"",temporary!A62)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'full-time'!E62</f>
        <v>1</v>
      </c>
      <c r="F62" s="75">
        <f>'full-time'!F62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8"/>
        <v>0</v>
      </c>
      <c r="AB62" s="156">
        <f>temporary!AB62</f>
        <v>0.25</v>
      </c>
      <c r="AC62" s="147">
        <f t="shared" si="39"/>
        <v>0</v>
      </c>
      <c r="AD62" s="156">
        <f>temporary!AD62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IF(temporary!A63=0,"",temporary!A63)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'full-time'!E63</f>
        <v>1</v>
      </c>
      <c r="F63" s="75">
        <f>'full-time'!F63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8"/>
        <v>0</v>
      </c>
      <c r="AB63" s="156">
        <f>temporary!AB63</f>
        <v>0.25</v>
      </c>
      <c r="AC63" s="147">
        <f t="shared" si="39"/>
        <v>0</v>
      </c>
      <c r="AD63" s="156">
        <f>temporary!AD63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IF(temporary!A64=0,"",temporary!A64)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'full-time'!E64</f>
        <v>1</v>
      </c>
      <c r="F64" s="75">
        <f>'full-time'!F64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8"/>
        <v>0</v>
      </c>
      <c r="AB64" s="156">
        <f>temporary!AB64</f>
        <v>0.25</v>
      </c>
      <c r="AC64" s="149">
        <f t="shared" si="39"/>
        <v>0</v>
      </c>
      <c r="AD64" s="156">
        <f>temporary!AD64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9357.0955889111465</v>
      </c>
      <c r="C70" s="39"/>
      <c r="D70" s="38"/>
      <c r="E70" s="75">
        <f>'full-time'!E70</f>
        <v>1</v>
      </c>
      <c r="F70" s="75">
        <f>'full-time'!F70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0</v>
      </c>
      <c r="AB70" s="156">
        <f>temporary!AB70</f>
        <v>0.25</v>
      </c>
      <c r="AC70" s="147">
        <f>$J70*AB70</f>
        <v>0</v>
      </c>
      <c r="AD70" s="156">
        <f>temporary!AD70</f>
        <v>0.25</v>
      </c>
      <c r="AE70" s="147">
        <f>$J70*AD70</f>
        <v>0</v>
      </c>
      <c r="AF70" s="156">
        <f>temporary!AF70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'full-time'!E71</f>
        <v>1</v>
      </c>
      <c r="F71" s="75">
        <f>'full-time'!F71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'full-time'!E72</f>
        <v>1</v>
      </c>
      <c r="F72" s="75">
        <f>'full-time'!F72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'full-time'!E73</f>
        <v>1</v>
      </c>
      <c r="F73" s="75">
        <f>'full-time'!F73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1189.44</v>
      </c>
      <c r="AB73" s="156">
        <f>temporary!AB73</f>
        <v>0.09</v>
      </c>
      <c r="AC73" s="147">
        <f>$H$73*$B$73*AB73</f>
        <v>1189.44</v>
      </c>
      <c r="AD73" s="156">
        <f>temporary!AD73</f>
        <v>0.23</v>
      </c>
      <c r="AE73" s="147">
        <f>$H$73*$B$73*AD73</f>
        <v>3039.6800000000003</v>
      </c>
      <c r="AF73" s="156">
        <f>temporary!AF73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0.67272727272727284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0.67272727272727284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0.67272727272727284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Small business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0.7151515151515152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Social development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Public works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/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1.028501254685863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1.028501254685863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temporary!A1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casuals!A3</f>
        <v>Sources of Food : Very Poor HHs</v>
      </c>
      <c r="C3" s="266"/>
      <c r="D3" s="266"/>
      <c r="E3" s="266"/>
      <c r="F3" s="245"/>
      <c r="G3" s="263" t="str">
        <f>temporary!A3</f>
        <v>Sources of Food : Poor HHs</v>
      </c>
      <c r="H3" s="263"/>
      <c r="I3" s="263"/>
      <c r="J3" s="263"/>
      <c r="K3" s="246"/>
      <c r="L3" s="263" t="str">
        <f>'full-time'!A3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temporary!A1</f>
        <v>ZAFW: 59050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casuals!A34</f>
        <v>Income : Very Poor HHs</v>
      </c>
      <c r="D3" s="269"/>
      <c r="E3" s="269"/>
      <c r="F3" s="90"/>
      <c r="G3" s="267" t="str">
        <f>temporary!A34</f>
        <v>Income : Poor HHs</v>
      </c>
      <c r="H3" s="267"/>
      <c r="I3" s="267"/>
      <c r="J3" s="267"/>
      <c r="K3" s="89"/>
      <c r="L3" s="267" t="str">
        <f>'full-time'!A34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casuals!Q7</f>
        <v>Own crops Consumed</v>
      </c>
      <c r="B72" s="109">
        <f>casuals!R7</f>
        <v>0</v>
      </c>
      <c r="C72" s="109">
        <f>temporary!R7</f>
        <v>0</v>
      </c>
      <c r="D72" s="109">
        <f>'full-time'!R7</f>
        <v>0</v>
      </c>
      <c r="E72" s="109">
        <f>Rich!R7</f>
        <v>0</v>
      </c>
      <c r="F72" s="109">
        <f>casuals!T7</f>
        <v>0</v>
      </c>
      <c r="G72" s="109">
        <f>temporary!T7</f>
        <v>0</v>
      </c>
      <c r="H72" s="109">
        <f>'full-time'!T7</f>
        <v>0</v>
      </c>
      <c r="I72" s="109">
        <f>Rich!T7</f>
        <v>0</v>
      </c>
    </row>
    <row r="73" spans="1:9">
      <c r="A73" t="str">
        <f>casuals!Q8</f>
        <v>Own crops sold</v>
      </c>
      <c r="B73" s="109">
        <f>casuals!R8</f>
        <v>16531.304609466089</v>
      </c>
      <c r="C73" s="109">
        <f>temporary!R8</f>
        <v>26553.95851562779</v>
      </c>
      <c r="D73" s="109">
        <f>'full-time'!R8</f>
        <v>60135.923436970181</v>
      </c>
      <c r="E73" s="109">
        <f>Rich!R8</f>
        <v>0</v>
      </c>
      <c r="F73" s="109">
        <f>casuals!T8</f>
        <v>12845.479999999998</v>
      </c>
      <c r="G73" s="109">
        <f>temporary!T8</f>
        <v>20633.480000000003</v>
      </c>
      <c r="H73" s="109">
        <f>'full-time'!T8</f>
        <v>46728</v>
      </c>
      <c r="I73" s="109">
        <f>Rich!T8</f>
        <v>0</v>
      </c>
    </row>
    <row r="74" spans="1:9">
      <c r="A74" t="str">
        <f>casuals!Q9</f>
        <v>Animal products consumed</v>
      </c>
      <c r="B74" s="109">
        <f>casuals!R9</f>
        <v>0</v>
      </c>
      <c r="C74" s="109">
        <f>temporary!R9</f>
        <v>0</v>
      </c>
      <c r="D74" s="109">
        <f>'full-time'!R9</f>
        <v>0</v>
      </c>
      <c r="E74" s="109">
        <f>Rich!R9</f>
        <v>0</v>
      </c>
      <c r="F74" s="109">
        <f>casuals!T9</f>
        <v>0</v>
      </c>
      <c r="G74" s="109">
        <f>temporary!T9</f>
        <v>0</v>
      </c>
      <c r="H74" s="109">
        <f>'full-time'!T9</f>
        <v>0</v>
      </c>
      <c r="I74" s="109">
        <f>Rich!T9</f>
        <v>0</v>
      </c>
    </row>
    <row r="75" spans="1:9">
      <c r="A75" t="str">
        <f>casuals!Q10</f>
        <v>Animal products sold</v>
      </c>
      <c r="B75" s="109">
        <f>casuals!R10</f>
        <v>0</v>
      </c>
      <c r="C75" s="109">
        <f>temporary!R10</f>
        <v>0</v>
      </c>
      <c r="D75" s="109">
        <f>'full-time'!R10</f>
        <v>0</v>
      </c>
      <c r="E75" s="109">
        <f>Rich!R10</f>
        <v>0</v>
      </c>
      <c r="F75" s="109">
        <f>casuals!T10</f>
        <v>0</v>
      </c>
      <c r="G75" s="109">
        <f>temporary!T10</f>
        <v>0</v>
      </c>
      <c r="H75" s="109">
        <f>'full-time'!T10</f>
        <v>0</v>
      </c>
      <c r="I75" s="109">
        <f>Rich!T10</f>
        <v>0</v>
      </c>
    </row>
    <row r="76" spans="1:9">
      <c r="A76" t="str">
        <f>casuals!Q11</f>
        <v>Animals sold</v>
      </c>
      <c r="B76" s="109">
        <f>casuals!R11</f>
        <v>11769.025420114114</v>
      </c>
      <c r="C76" s="109">
        <f>temporary!R11</f>
        <v>22019.46691505221</v>
      </c>
      <c r="D76" s="109">
        <f>'full-time'!R11</f>
        <v>0</v>
      </c>
      <c r="E76" s="109">
        <f>Rich!R11</f>
        <v>0</v>
      </c>
      <c r="F76" s="109">
        <f>casuals!T11</f>
        <v>8602.5000000000018</v>
      </c>
      <c r="G76" s="109">
        <f>temporary!T11</f>
        <v>16095</v>
      </c>
      <c r="H76" s="109">
        <f>'full-time'!T11</f>
        <v>0</v>
      </c>
      <c r="I76" s="109">
        <f>Rich!T11</f>
        <v>0</v>
      </c>
    </row>
    <row r="77" spans="1:9">
      <c r="A77" t="str">
        <f>casuals!Q12</f>
        <v>Wild foods consumed and sold</v>
      </c>
      <c r="B77" s="109">
        <f>casuals!R12</f>
        <v>0</v>
      </c>
      <c r="C77" s="109">
        <f>temporary!R12</f>
        <v>0</v>
      </c>
      <c r="D77" s="109">
        <f>'full-time'!R12</f>
        <v>0</v>
      </c>
      <c r="E77" s="109">
        <f>Rich!R12</f>
        <v>0</v>
      </c>
      <c r="F77" s="109">
        <f>casuals!T12</f>
        <v>0</v>
      </c>
      <c r="G77" s="109">
        <f>temporary!T12</f>
        <v>0</v>
      </c>
      <c r="H77" s="109">
        <f>'full-time'!T12</f>
        <v>0</v>
      </c>
      <c r="I77" s="109">
        <f>Rich!T12</f>
        <v>0</v>
      </c>
    </row>
    <row r="78" spans="1:9">
      <c r="A78" t="str">
        <f>casuals!Q13</f>
        <v>Labour - casual</v>
      </c>
      <c r="B78" s="109">
        <f>casuals!R13</f>
        <v>0</v>
      </c>
      <c r="C78" s="109">
        <f>temporary!R13</f>
        <v>0</v>
      </c>
      <c r="D78" s="109">
        <f>'full-time'!R13</f>
        <v>0</v>
      </c>
      <c r="E78" s="109">
        <f>Rich!R13</f>
        <v>0</v>
      </c>
      <c r="F78" s="109">
        <f>casuals!T13</f>
        <v>0</v>
      </c>
      <c r="G78" s="109">
        <f>temporary!T13</f>
        <v>0</v>
      </c>
      <c r="H78" s="109">
        <f>'full-time'!T13</f>
        <v>0</v>
      </c>
      <c r="I78" s="109">
        <f>Rich!T13</f>
        <v>0</v>
      </c>
    </row>
    <row r="79" spans="1:9">
      <c r="A79" t="str">
        <f>casuals!Q14</f>
        <v>Labour - formal emp</v>
      </c>
      <c r="B79" s="109">
        <f>casuals!R14</f>
        <v>0</v>
      </c>
      <c r="C79" s="109">
        <f>temporary!R14</f>
        <v>0</v>
      </c>
      <c r="D79" s="109">
        <f>'full-time'!R14</f>
        <v>0</v>
      </c>
      <c r="E79" s="109">
        <f>Rich!R14</f>
        <v>0</v>
      </c>
      <c r="F79" s="109">
        <f>casuals!T14</f>
        <v>0</v>
      </c>
      <c r="G79" s="109">
        <f>temporary!T14</f>
        <v>0</v>
      </c>
      <c r="H79" s="109">
        <f>'full-time'!T14</f>
        <v>0</v>
      </c>
      <c r="I79" s="109">
        <f>Rich!T14</f>
        <v>0</v>
      </c>
    </row>
    <row r="80" spans="1:9">
      <c r="A80" t="str">
        <f>casuals!Q15</f>
        <v>Labour - public works</v>
      </c>
      <c r="B80" s="109">
        <f>casuals!R15</f>
        <v>0</v>
      </c>
      <c r="C80" s="109">
        <f>temporary!R15</f>
        <v>0</v>
      </c>
      <c r="D80" s="109">
        <f>'full-time'!R15</f>
        <v>0</v>
      </c>
      <c r="E80" s="109">
        <f>Rich!R15</f>
        <v>0</v>
      </c>
      <c r="F80" s="109">
        <f>casuals!T15</f>
        <v>0</v>
      </c>
      <c r="G80" s="109">
        <f>temporary!T15</f>
        <v>0</v>
      </c>
      <c r="H80" s="109">
        <f>'full-time'!T15</f>
        <v>0</v>
      </c>
      <c r="I80" s="109">
        <f>Rich!T15</f>
        <v>0</v>
      </c>
    </row>
    <row r="81" spans="1:9">
      <c r="A81" t="str">
        <f>casuals!Q16</f>
        <v>Self - employment</v>
      </c>
      <c r="B81" s="109">
        <f>casuals!R16</f>
        <v>0</v>
      </c>
      <c r="C81" s="109">
        <f>temporary!R16</f>
        <v>0</v>
      </c>
      <c r="D81" s="109">
        <f>'full-time'!R16</f>
        <v>0</v>
      </c>
      <c r="E81" s="109">
        <f>Rich!R16</f>
        <v>0</v>
      </c>
      <c r="F81" s="109">
        <f>casuals!T16</f>
        <v>0</v>
      </c>
      <c r="G81" s="109">
        <f>temporary!T16</f>
        <v>0</v>
      </c>
      <c r="H81" s="109">
        <f>'full-time'!T16</f>
        <v>0</v>
      </c>
      <c r="I81" s="109">
        <f>Rich!T16</f>
        <v>0</v>
      </c>
    </row>
    <row r="82" spans="1:9">
      <c r="A82" t="str">
        <f>casuals!Q17</f>
        <v>Small business/petty trading</v>
      </c>
      <c r="B82" s="109">
        <f>casuals!R17</f>
        <v>0</v>
      </c>
      <c r="C82" s="109">
        <f>temporary!R17</f>
        <v>0</v>
      </c>
      <c r="D82" s="109">
        <f>'full-time'!R17</f>
        <v>0</v>
      </c>
      <c r="E82" s="109">
        <f>Rich!R17</f>
        <v>0</v>
      </c>
      <c r="F82" s="109">
        <f>casuals!T17</f>
        <v>0</v>
      </c>
      <c r="G82" s="109">
        <f>temporary!T17</f>
        <v>0</v>
      </c>
      <c r="H82" s="109">
        <f>'full-time'!T17</f>
        <v>0</v>
      </c>
      <c r="I82" s="109">
        <f>Rich!T17</f>
        <v>0</v>
      </c>
    </row>
    <row r="83" spans="1:9">
      <c r="A83" t="str">
        <f>casuals!Q18</f>
        <v>Food transfer - official</v>
      </c>
      <c r="B83" s="109">
        <f>casuals!R18</f>
        <v>1476.5017721245642</v>
      </c>
      <c r="C83" s="109">
        <f>temporary!R18</f>
        <v>1476.5017721245642</v>
      </c>
      <c r="D83" s="109">
        <f>'full-time'!R18</f>
        <v>0</v>
      </c>
      <c r="E83" s="109">
        <f>Rich!R18</f>
        <v>0</v>
      </c>
      <c r="F83" s="109">
        <f>casuals!T18</f>
        <v>1604.2761177806851</v>
      </c>
      <c r="G83" s="109">
        <f>temporary!T18</f>
        <v>1604.2761177806851</v>
      </c>
      <c r="H83" s="109">
        <f>'full-time'!T18</f>
        <v>0</v>
      </c>
      <c r="I83" s="109">
        <f>Rich!T18</f>
        <v>0</v>
      </c>
    </row>
    <row r="84" spans="1:9">
      <c r="A84" t="str">
        <f>casuals!Q19</f>
        <v>Food transfer - gifts</v>
      </c>
      <c r="B84" s="109">
        <f>casuals!R19</f>
        <v>0</v>
      </c>
      <c r="C84" s="109">
        <f>temporary!R19</f>
        <v>0</v>
      </c>
      <c r="D84" s="109">
        <f>'full-time'!R19</f>
        <v>0</v>
      </c>
      <c r="E84" s="109">
        <f>Rich!R19</f>
        <v>0</v>
      </c>
      <c r="F84" s="109">
        <f>casuals!T19</f>
        <v>0</v>
      </c>
      <c r="G84" s="109">
        <f>temporary!T19</f>
        <v>0</v>
      </c>
      <c r="H84" s="109">
        <f>'full-time'!T19</f>
        <v>0</v>
      </c>
      <c r="I84" s="109">
        <f>Rich!T19</f>
        <v>0</v>
      </c>
    </row>
    <row r="85" spans="1:9">
      <c r="A85" t="str">
        <f>casuals!Q20</f>
        <v>Cash transfer - official</v>
      </c>
      <c r="B85" s="109">
        <f>casuals!R20</f>
        <v>0</v>
      </c>
      <c r="C85" s="109">
        <f>temporary!R20</f>
        <v>0</v>
      </c>
      <c r="D85" s="109">
        <f>'full-time'!R20</f>
        <v>0</v>
      </c>
      <c r="E85" s="109">
        <f>Rich!R20</f>
        <v>0</v>
      </c>
      <c r="F85" s="109">
        <f>casuals!T20</f>
        <v>0</v>
      </c>
      <c r="G85" s="109">
        <f>temporary!T20</f>
        <v>0</v>
      </c>
      <c r="H85" s="109">
        <f>'full-time'!T20</f>
        <v>0</v>
      </c>
      <c r="I85" s="109">
        <f>Rich!T20</f>
        <v>0</v>
      </c>
    </row>
    <row r="86" spans="1:9">
      <c r="A86" t="str">
        <f>casuals!Q21</f>
        <v>Cash transfer - gifts</v>
      </c>
      <c r="B86" s="109">
        <f>casuals!R21</f>
        <v>0</v>
      </c>
      <c r="C86" s="109">
        <f>temporary!R21</f>
        <v>0</v>
      </c>
      <c r="D86" s="109">
        <f>'full-time'!R21</f>
        <v>0</v>
      </c>
      <c r="E86" s="109">
        <f>Rich!R21</f>
        <v>0</v>
      </c>
      <c r="F86" s="109">
        <f>casuals!T21</f>
        <v>0</v>
      </c>
      <c r="G86" s="109">
        <f>temporary!T21</f>
        <v>0</v>
      </c>
      <c r="H86" s="109">
        <f>'full-time'!T21</f>
        <v>0</v>
      </c>
      <c r="I86" s="109">
        <f>Rich!T21</f>
        <v>0</v>
      </c>
    </row>
    <row r="87" spans="1:9">
      <c r="A87" t="str">
        <f>casuals!Q22</f>
        <v>Other</v>
      </c>
      <c r="B87" s="109">
        <f>casuals!R22</f>
        <v>0</v>
      </c>
      <c r="C87" s="109">
        <f>temporary!R22</f>
        <v>0</v>
      </c>
      <c r="D87" s="109">
        <f>'full-time'!R22</f>
        <v>0</v>
      </c>
      <c r="E87" s="109">
        <f>Rich!R22</f>
        <v>0</v>
      </c>
      <c r="F87" s="109">
        <f>casuals!T22</f>
        <v>0</v>
      </c>
      <c r="G87" s="109">
        <f>temporary!T22</f>
        <v>0</v>
      </c>
      <c r="H87" s="109">
        <f>'full-time'!T22</f>
        <v>0</v>
      </c>
      <c r="I87" s="109">
        <f>Rich!T22</f>
        <v>0</v>
      </c>
    </row>
    <row r="88" spans="1:9">
      <c r="A88" t="str">
        <f>casuals!Q23</f>
        <v>TOTAL</v>
      </c>
      <c r="B88" s="109">
        <f>casuals!R23</f>
        <v>29776.831801704768</v>
      </c>
      <c r="C88" s="109">
        <f>temporary!R23</f>
        <v>50049.927202804567</v>
      </c>
      <c r="D88" s="109">
        <f>'full-time'!R23</f>
        <v>60135.923436970181</v>
      </c>
      <c r="E88" s="109">
        <f>Rich!R23</f>
        <v>0</v>
      </c>
      <c r="F88" s="109">
        <f>casuals!T23</f>
        <v>23052.256117780686</v>
      </c>
      <c r="G88" s="109">
        <f>temporary!T23</f>
        <v>38332.756117780686</v>
      </c>
      <c r="H88" s="109">
        <f>'full-time'!T23</f>
        <v>46728</v>
      </c>
      <c r="I88" s="109">
        <f>Rich!T23</f>
        <v>0</v>
      </c>
    </row>
    <row r="89" spans="1:9">
      <c r="A89" t="str">
        <f>casuals!Q24</f>
        <v>Food Poverty line</v>
      </c>
      <c r="B89" s="109">
        <f>casuals!R24</f>
        <v>27031.576933582299</v>
      </c>
      <c r="C89" s="109">
        <f>temporary!R24</f>
        <v>27031.576933582299</v>
      </c>
      <c r="D89" s="109">
        <f>'full-time'!R24</f>
        <v>27031.576933582302</v>
      </c>
      <c r="E89" s="109">
        <f>Rich!R24</f>
        <v>27031.576933582299</v>
      </c>
      <c r="F89" s="109">
        <f>casuals!T24</f>
        <v>27031.576933582299</v>
      </c>
      <c r="G89" s="109">
        <f>temporary!T24</f>
        <v>27031.576933582299</v>
      </c>
      <c r="H89" s="109">
        <f>'full-time'!T24</f>
        <v>27031.576933582302</v>
      </c>
      <c r="I89" s="109">
        <f>Rich!T24</f>
        <v>27031.576933582299</v>
      </c>
    </row>
    <row r="90" spans="1:9">
      <c r="A90" s="108" t="str">
        <f>casuals!Q25</f>
        <v>Lower Bound Poverty line</v>
      </c>
      <c r="B90" s="109">
        <f>casuals!R25</f>
        <v>36222.990266915629</v>
      </c>
      <c r="C90" s="109">
        <f>temporary!R25</f>
        <v>36222.990266915636</v>
      </c>
      <c r="D90" s="109">
        <f>'full-time'!R25</f>
        <v>36222.990266915636</v>
      </c>
      <c r="E90" s="109">
        <f>Rich!R25</f>
        <v>36222.990266915629</v>
      </c>
      <c r="F90" s="109">
        <f>casuals!T25</f>
        <v>36222.990266915629</v>
      </c>
      <c r="G90" s="109">
        <f>temporary!T25</f>
        <v>36222.990266915636</v>
      </c>
      <c r="H90" s="109">
        <f>'full-time'!T25</f>
        <v>36222.990266915636</v>
      </c>
      <c r="I90" s="109">
        <f>Rich!T25</f>
        <v>36222.990266915629</v>
      </c>
    </row>
    <row r="91" spans="1:9">
      <c r="A91" s="108" t="str">
        <f>casuals!Q26</f>
        <v>Upper Bound Poverty line</v>
      </c>
      <c r="B91" s="109">
        <f>casuals!R26</f>
        <v>52591.950266915635</v>
      </c>
      <c r="C91" s="109">
        <f>temporary!R26</f>
        <v>52591.950266915635</v>
      </c>
      <c r="D91" s="109">
        <f>'full-time'!R26</f>
        <v>52591.950266915635</v>
      </c>
      <c r="E91" s="109">
        <f>Rich!R26</f>
        <v>52591.950266915628</v>
      </c>
      <c r="F91" s="109">
        <f>casuals!T26</f>
        <v>52591.950266915635</v>
      </c>
      <c r="G91" s="109">
        <f>temporary!T26</f>
        <v>52591.950266915635</v>
      </c>
      <c r="H91" s="109">
        <f>'full-time'!T26</f>
        <v>52591.950266915635</v>
      </c>
      <c r="I91" s="109">
        <f>Rich!T26</f>
        <v>52591.950266915628</v>
      </c>
    </row>
    <row r="92" spans="1:9">
      <c r="A92" s="108" t="str">
        <f>casuals!Q27</f>
        <v>Resilience line</v>
      </c>
      <c r="B92" s="109">
        <f>casuals!R27</f>
        <v>0</v>
      </c>
      <c r="C92" s="109">
        <f>temporary!R27</f>
        <v>0</v>
      </c>
      <c r="D92" s="109">
        <f>'full-time'!R27</f>
        <v>0</v>
      </c>
      <c r="E92" s="109">
        <f>Rich!R27</f>
        <v>0</v>
      </c>
      <c r="F92" s="109">
        <f>casuals!T27</f>
        <v>0</v>
      </c>
      <c r="G92" s="109">
        <f>temporary!T27</f>
        <v>0</v>
      </c>
      <c r="H92" s="109">
        <f>'full-time'!T27</f>
        <v>0</v>
      </c>
      <c r="I92" s="109">
        <f>Rich!T27</f>
        <v>0</v>
      </c>
    </row>
    <row r="93" spans="1:9">
      <c r="A93" t="str">
        <f>casuals!Q24</f>
        <v>Food Poverty line</v>
      </c>
      <c r="F93" s="109">
        <f>casuals!T24</f>
        <v>27031.576933582299</v>
      </c>
      <c r="G93" s="109">
        <f>temporary!T24</f>
        <v>27031.576933582299</v>
      </c>
      <c r="H93" s="109">
        <f>'full-time'!T24</f>
        <v>27031.576933582302</v>
      </c>
      <c r="I93" s="109">
        <f>Rich!T24</f>
        <v>27031.576933582299</v>
      </c>
    </row>
    <row r="94" spans="1:9">
      <c r="A94" t="str">
        <f>casuals!Q25</f>
        <v>Lower Bound Poverty line</v>
      </c>
      <c r="F94" s="109">
        <f>casuals!T25</f>
        <v>36222.990266915629</v>
      </c>
      <c r="G94" s="109">
        <f>temporary!T25</f>
        <v>36222.990266915636</v>
      </c>
      <c r="H94" s="109">
        <f>'full-time'!T25</f>
        <v>36222.990266915636</v>
      </c>
      <c r="I94" s="109">
        <f>Rich!T25</f>
        <v>36222.990266915629</v>
      </c>
    </row>
    <row r="95" spans="1:9">
      <c r="A95" t="str">
        <f>casuals!Q26</f>
        <v>Upper Bound Poverty line</v>
      </c>
      <c r="F95" s="109">
        <f>casuals!T26</f>
        <v>52591.950266915635</v>
      </c>
      <c r="G95" s="109">
        <f>temporary!T26</f>
        <v>52591.950266915635</v>
      </c>
      <c r="H95" s="109">
        <f>'full-time'!T26</f>
        <v>52591.950266915635</v>
      </c>
      <c r="I95" s="109">
        <f>Rich!T26</f>
        <v>52591.950266915628</v>
      </c>
    </row>
    <row r="96" spans="1:9">
      <c r="A96" t="str">
        <f>casuals!Q27</f>
        <v>Resilience line</v>
      </c>
      <c r="F96" s="109">
        <f>casuals!T27</f>
        <v>0</v>
      </c>
      <c r="G96" s="109">
        <f>temporary!T27</f>
        <v>0</v>
      </c>
      <c r="H96" s="109">
        <f>'full-time'!T27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3979.3208158016132</v>
      </c>
      <c r="G98" s="239">
        <f t="shared" si="0"/>
        <v>0</v>
      </c>
      <c r="H98" s="239">
        <f t="shared" si="0"/>
        <v>0</v>
      </c>
      <c r="I98" s="239">
        <f t="shared" si="0"/>
        <v>27031.576933582299</v>
      </c>
    </row>
    <row r="99" spans="1:9">
      <c r="A99" t="s">
        <v>142</v>
      </c>
      <c r="B99" s="239">
        <f>IF(B90&gt;B$88,B90-B$88,0)</f>
        <v>6446.1584652108613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13170.734149134943</v>
      </c>
      <c r="G99" s="239">
        <f t="shared" si="0"/>
        <v>0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143</v>
      </c>
      <c r="B100" s="239">
        <f>IF(B91&gt;B$88,B91-B$88,0)</f>
        <v>22815.118465210868</v>
      </c>
      <c r="C100" s="239">
        <f t="shared" si="0"/>
        <v>2542.0230641110684</v>
      </c>
      <c r="D100" s="239">
        <f t="shared" si="0"/>
        <v>0</v>
      </c>
      <c r="E100" s="239">
        <f t="shared" si="0"/>
        <v>52591.950266915628</v>
      </c>
      <c r="F100" s="239">
        <f t="shared" si="0"/>
        <v>29539.69414913495</v>
      </c>
      <c r="G100" s="239">
        <f t="shared" si="0"/>
        <v>14259.19414913495</v>
      </c>
      <c r="H100" s="239">
        <f t="shared" si="0"/>
        <v>5863.9502669156354</v>
      </c>
      <c r="I100" s="239">
        <f t="shared" si="0"/>
        <v>52591.950266915628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temporary!A1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casuals!A67</f>
        <v>Expenditure : Very Poor HHs</v>
      </c>
      <c r="C3" s="265"/>
      <c r="D3" s="265"/>
      <c r="E3" s="265"/>
      <c r="F3" s="250"/>
      <c r="G3" s="263" t="str">
        <f>temporary!A67</f>
        <v>Expenditure : Poor HHs</v>
      </c>
      <c r="H3" s="263"/>
      <c r="I3" s="263"/>
      <c r="J3" s="263"/>
      <c r="K3" s="246"/>
      <c r="L3" s="263" t="str">
        <f>'full-time'!A67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16531.304609466089</v>
      </c>
      <c r="C4" s="203">
        <f>Income!C73</f>
        <v>26553.95851562779</v>
      </c>
      <c r="D4" s="203">
        <f>Income!D73</f>
        <v>60135.923436970181</v>
      </c>
      <c r="E4" s="203">
        <f>Income!E73</f>
        <v>0</v>
      </c>
      <c r="F4" s="204">
        <f t="shared" ref="F4:U17" si="4">IF(F$2&lt;=($B$2+$C$2+$D$2),IF(F$2&lt;=($B$2+$C$2),IF(F$2&lt;=$B$2,$B4,$C4),$D4),$E4)</f>
        <v>16531.304609466089</v>
      </c>
      <c r="G4" s="204">
        <f t="shared" si="0"/>
        <v>16531.304609466089</v>
      </c>
      <c r="H4" s="204">
        <f t="shared" si="0"/>
        <v>16531.304609466089</v>
      </c>
      <c r="I4" s="204">
        <f t="shared" si="0"/>
        <v>16531.304609466089</v>
      </c>
      <c r="J4" s="204">
        <f t="shared" si="0"/>
        <v>16531.304609466089</v>
      </c>
      <c r="K4" s="204">
        <f t="shared" si="0"/>
        <v>16531.304609466089</v>
      </c>
      <c r="L4" s="204">
        <f t="shared" si="0"/>
        <v>16531.304609466089</v>
      </c>
      <c r="M4" s="204">
        <f t="shared" si="0"/>
        <v>16531.304609466089</v>
      </c>
      <c r="N4" s="204">
        <f t="shared" si="0"/>
        <v>16531.304609466089</v>
      </c>
      <c r="O4" s="204">
        <f t="shared" si="0"/>
        <v>16531.304609466089</v>
      </c>
      <c r="P4" s="204">
        <f t="shared" si="0"/>
        <v>16531.304609466089</v>
      </c>
      <c r="Q4" s="204">
        <f t="shared" si="0"/>
        <v>16531.304609466089</v>
      </c>
      <c r="R4" s="204">
        <f t="shared" si="0"/>
        <v>16531.304609466089</v>
      </c>
      <c r="S4" s="204">
        <f t="shared" si="0"/>
        <v>16531.304609466089</v>
      </c>
      <c r="T4" s="204">
        <f t="shared" si="0"/>
        <v>16531.304609466089</v>
      </c>
      <c r="U4" s="204">
        <f t="shared" si="0"/>
        <v>16531.304609466089</v>
      </c>
      <c r="V4" s="204">
        <f t="shared" si="0"/>
        <v>16531.304609466089</v>
      </c>
      <c r="W4" s="204">
        <f t="shared" si="0"/>
        <v>16531.304609466089</v>
      </c>
      <c r="X4" s="204">
        <f t="shared" si="0"/>
        <v>26553.95851562779</v>
      </c>
      <c r="Y4" s="204">
        <f t="shared" si="0"/>
        <v>26553.95851562779</v>
      </c>
      <c r="Z4" s="204">
        <f t="shared" si="0"/>
        <v>26553.95851562779</v>
      </c>
      <c r="AA4" s="204">
        <f t="shared" si="0"/>
        <v>26553.95851562779</v>
      </c>
      <c r="AB4" s="204">
        <f t="shared" si="0"/>
        <v>26553.95851562779</v>
      </c>
      <c r="AC4" s="204">
        <f t="shared" si="0"/>
        <v>26553.95851562779</v>
      </c>
      <c r="AD4" s="204">
        <f t="shared" si="0"/>
        <v>26553.95851562779</v>
      </c>
      <c r="AE4" s="204">
        <f t="shared" si="0"/>
        <v>26553.95851562779</v>
      </c>
      <c r="AF4" s="204">
        <f t="shared" si="0"/>
        <v>26553.95851562779</v>
      </c>
      <c r="AG4" s="204">
        <f t="shared" si="0"/>
        <v>26553.95851562779</v>
      </c>
      <c r="AH4" s="204">
        <f t="shared" si="0"/>
        <v>26553.95851562779</v>
      </c>
      <c r="AI4" s="204">
        <f t="shared" si="0"/>
        <v>26553.95851562779</v>
      </c>
      <c r="AJ4" s="204">
        <f t="shared" si="0"/>
        <v>26553.95851562779</v>
      </c>
      <c r="AK4" s="204">
        <f t="shared" si="0"/>
        <v>26553.95851562779</v>
      </c>
      <c r="AL4" s="204">
        <f t="shared" si="0"/>
        <v>26553.95851562779</v>
      </c>
      <c r="AM4" s="204">
        <f t="shared" si="0"/>
        <v>26553.95851562779</v>
      </c>
      <c r="AN4" s="204">
        <f t="shared" si="0"/>
        <v>26553.95851562779</v>
      </c>
      <c r="AO4" s="204">
        <f t="shared" si="0"/>
        <v>26553.95851562779</v>
      </c>
      <c r="AP4" s="204">
        <f t="shared" si="0"/>
        <v>26553.95851562779</v>
      </c>
      <c r="AQ4" s="204">
        <f t="shared" si="0"/>
        <v>60135.923436970181</v>
      </c>
      <c r="AR4" s="204">
        <f t="shared" si="0"/>
        <v>60135.923436970181</v>
      </c>
      <c r="AS4" s="204">
        <f t="shared" si="0"/>
        <v>60135.923436970181</v>
      </c>
      <c r="AT4" s="204">
        <f t="shared" si="0"/>
        <v>60135.923436970181</v>
      </c>
      <c r="AU4" s="204">
        <f t="shared" si="0"/>
        <v>60135.923436970181</v>
      </c>
      <c r="AV4" s="204">
        <f t="shared" si="0"/>
        <v>60135.923436970181</v>
      </c>
      <c r="AW4" s="204">
        <f t="shared" si="0"/>
        <v>60135.923436970181</v>
      </c>
      <c r="AX4" s="204">
        <f t="shared" si="1"/>
        <v>60135.923436970181</v>
      </c>
      <c r="AY4" s="204">
        <f t="shared" si="1"/>
        <v>60135.923436970181</v>
      </c>
      <c r="AZ4" s="204">
        <f t="shared" si="1"/>
        <v>60135.923436970181</v>
      </c>
      <c r="BA4" s="204">
        <f t="shared" si="1"/>
        <v>60135.923436970181</v>
      </c>
      <c r="BB4" s="204">
        <f t="shared" si="1"/>
        <v>60135.923436970181</v>
      </c>
      <c r="BC4" s="204">
        <f t="shared" si="1"/>
        <v>60135.923436970181</v>
      </c>
      <c r="BD4" s="204">
        <f t="shared" si="1"/>
        <v>60135.923436970181</v>
      </c>
      <c r="BE4" s="204">
        <f t="shared" si="1"/>
        <v>60135.923436970181</v>
      </c>
      <c r="BF4" s="204">
        <f t="shared" si="1"/>
        <v>60135.923436970181</v>
      </c>
      <c r="BG4" s="204">
        <f t="shared" si="1"/>
        <v>60135.923436970181</v>
      </c>
      <c r="BH4" s="204">
        <f t="shared" si="1"/>
        <v>60135.923436970181</v>
      </c>
      <c r="BI4" s="204">
        <f t="shared" si="1"/>
        <v>60135.923436970181</v>
      </c>
      <c r="BJ4" s="204">
        <f t="shared" si="1"/>
        <v>60135.923436970181</v>
      </c>
      <c r="BK4" s="204">
        <f t="shared" si="1"/>
        <v>60135.923436970181</v>
      </c>
      <c r="BL4" s="204">
        <f t="shared" si="1"/>
        <v>60135.923436970181</v>
      </c>
      <c r="BM4" s="204">
        <f t="shared" si="1"/>
        <v>60135.923436970181</v>
      </c>
      <c r="BN4" s="204">
        <f t="shared" si="1"/>
        <v>60135.923436970181</v>
      </c>
      <c r="BO4" s="204">
        <f t="shared" si="1"/>
        <v>60135.923436970181</v>
      </c>
      <c r="BP4" s="204">
        <f t="shared" si="1"/>
        <v>60135.923436970181</v>
      </c>
      <c r="BQ4" s="204">
        <f t="shared" si="1"/>
        <v>60135.923436970181</v>
      </c>
      <c r="BR4" s="204">
        <f t="shared" si="1"/>
        <v>60135.923436970181</v>
      </c>
      <c r="BS4" s="204">
        <f t="shared" si="1"/>
        <v>60135.923436970181</v>
      </c>
      <c r="BT4" s="204">
        <f t="shared" si="1"/>
        <v>60135.923436970181</v>
      </c>
      <c r="BU4" s="204">
        <f t="shared" si="1"/>
        <v>60135.923436970181</v>
      </c>
      <c r="BV4" s="204">
        <f t="shared" si="1"/>
        <v>60135.923436970181</v>
      </c>
      <c r="BW4" s="204">
        <f t="shared" si="1"/>
        <v>60135.923436970181</v>
      </c>
      <c r="BX4" s="204">
        <f t="shared" si="1"/>
        <v>60135.923436970181</v>
      </c>
      <c r="BY4" s="204">
        <f t="shared" si="1"/>
        <v>60135.923436970181</v>
      </c>
      <c r="BZ4" s="204">
        <f t="shared" si="1"/>
        <v>60135.923436970181</v>
      </c>
      <c r="CA4" s="204">
        <f t="shared" si="2"/>
        <v>60135.923436970181</v>
      </c>
      <c r="CB4" s="204">
        <f t="shared" si="2"/>
        <v>60135.923436970181</v>
      </c>
      <c r="CC4" s="204">
        <f t="shared" si="2"/>
        <v>60135.923436970181</v>
      </c>
      <c r="CD4" s="204">
        <f t="shared" si="2"/>
        <v>60135.923436970181</v>
      </c>
      <c r="CE4" s="204">
        <f t="shared" si="2"/>
        <v>60135.923436970181</v>
      </c>
      <c r="CF4" s="204">
        <f t="shared" si="2"/>
        <v>60135.923436970181</v>
      </c>
      <c r="CG4" s="204">
        <f t="shared" si="2"/>
        <v>60135.923436970181</v>
      </c>
      <c r="CH4" s="204">
        <f t="shared" si="2"/>
        <v>60135.923436970181</v>
      </c>
      <c r="CI4" s="204">
        <f t="shared" si="2"/>
        <v>60135.923436970181</v>
      </c>
      <c r="CJ4" s="204">
        <f t="shared" si="2"/>
        <v>60135.923436970181</v>
      </c>
      <c r="CK4" s="204">
        <f t="shared" si="2"/>
        <v>60135.923436970181</v>
      </c>
      <c r="CL4" s="204">
        <f t="shared" si="2"/>
        <v>60135.923436970181</v>
      </c>
      <c r="CM4" s="204">
        <f t="shared" si="2"/>
        <v>60135.923436970181</v>
      </c>
      <c r="CN4" s="204">
        <f t="shared" si="2"/>
        <v>60135.923436970181</v>
      </c>
      <c r="CO4" s="204">
        <f t="shared" si="2"/>
        <v>60135.923436970181</v>
      </c>
      <c r="CP4" s="204">
        <f t="shared" si="2"/>
        <v>60135.923436970181</v>
      </c>
      <c r="CQ4" s="204">
        <f t="shared" si="2"/>
        <v>60135.923436970181</v>
      </c>
      <c r="CR4" s="204">
        <f t="shared" si="2"/>
        <v>60135.923436970181</v>
      </c>
      <c r="CS4" s="204">
        <f t="shared" si="3"/>
        <v>60135.923436970181</v>
      </c>
      <c r="CT4" s="204">
        <f t="shared" si="3"/>
        <v>60135.923436970181</v>
      </c>
      <c r="CU4" s="204">
        <f t="shared" si="3"/>
        <v>60135.923436970181</v>
      </c>
      <c r="CV4" s="204">
        <f t="shared" si="3"/>
        <v>60135.923436970181</v>
      </c>
      <c r="CW4" s="204">
        <f t="shared" si="3"/>
        <v>60135.923436970181</v>
      </c>
      <c r="CX4" s="204">
        <f t="shared" si="3"/>
        <v>60135.923436970181</v>
      </c>
      <c r="CY4" s="204">
        <f t="shared" si="3"/>
        <v>60135.923436970181</v>
      </c>
      <c r="CZ4" s="204">
        <f t="shared" si="3"/>
        <v>60135.923436970181</v>
      </c>
      <c r="DA4" s="204">
        <f t="shared" si="3"/>
        <v>60135.923436970181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11769.025420114114</v>
      </c>
      <c r="C7" s="203">
        <f>Income!C76</f>
        <v>22019.46691505221</v>
      </c>
      <c r="D7" s="203">
        <f>Income!D76</f>
        <v>0</v>
      </c>
      <c r="E7" s="203">
        <f>Income!E76</f>
        <v>0</v>
      </c>
      <c r="F7" s="204">
        <f t="shared" si="4"/>
        <v>11769.025420114114</v>
      </c>
      <c r="G7" s="204">
        <f t="shared" si="0"/>
        <v>11769.025420114114</v>
      </c>
      <c r="H7" s="204">
        <f t="shared" si="0"/>
        <v>11769.025420114114</v>
      </c>
      <c r="I7" s="204">
        <f t="shared" si="0"/>
        <v>11769.025420114114</v>
      </c>
      <c r="J7" s="204">
        <f t="shared" si="0"/>
        <v>11769.025420114114</v>
      </c>
      <c r="K7" s="204">
        <f t="shared" si="0"/>
        <v>11769.025420114114</v>
      </c>
      <c r="L7" s="204">
        <f t="shared" si="0"/>
        <v>11769.025420114114</v>
      </c>
      <c r="M7" s="204">
        <f t="shared" si="0"/>
        <v>11769.025420114114</v>
      </c>
      <c r="N7" s="204">
        <f t="shared" si="0"/>
        <v>11769.025420114114</v>
      </c>
      <c r="O7" s="204">
        <f t="shared" si="0"/>
        <v>11769.025420114114</v>
      </c>
      <c r="P7" s="204">
        <f t="shared" si="0"/>
        <v>11769.025420114114</v>
      </c>
      <c r="Q7" s="204">
        <f t="shared" si="0"/>
        <v>11769.025420114114</v>
      </c>
      <c r="R7" s="204">
        <f t="shared" si="0"/>
        <v>11769.025420114114</v>
      </c>
      <c r="S7" s="204">
        <f t="shared" si="0"/>
        <v>11769.025420114114</v>
      </c>
      <c r="T7" s="204">
        <f t="shared" si="0"/>
        <v>11769.025420114114</v>
      </c>
      <c r="U7" s="204">
        <f t="shared" si="0"/>
        <v>11769.025420114114</v>
      </c>
      <c r="V7" s="204">
        <f t="shared" si="0"/>
        <v>11769.025420114114</v>
      </c>
      <c r="W7" s="204">
        <f t="shared" si="0"/>
        <v>11769.025420114114</v>
      </c>
      <c r="X7" s="204">
        <f t="shared" si="0"/>
        <v>22019.46691505221</v>
      </c>
      <c r="Y7" s="204">
        <f t="shared" si="0"/>
        <v>22019.46691505221</v>
      </c>
      <c r="Z7" s="204">
        <f t="shared" si="0"/>
        <v>22019.46691505221</v>
      </c>
      <c r="AA7" s="204">
        <f t="shared" si="0"/>
        <v>22019.46691505221</v>
      </c>
      <c r="AB7" s="204">
        <f t="shared" si="0"/>
        <v>22019.46691505221</v>
      </c>
      <c r="AC7" s="204">
        <f t="shared" si="0"/>
        <v>22019.46691505221</v>
      </c>
      <c r="AD7" s="204">
        <f t="shared" si="0"/>
        <v>22019.46691505221</v>
      </c>
      <c r="AE7" s="204">
        <f t="shared" si="0"/>
        <v>22019.46691505221</v>
      </c>
      <c r="AF7" s="204">
        <f t="shared" si="0"/>
        <v>22019.46691505221</v>
      </c>
      <c r="AG7" s="204">
        <f t="shared" si="0"/>
        <v>22019.46691505221</v>
      </c>
      <c r="AH7" s="204">
        <f t="shared" si="0"/>
        <v>22019.46691505221</v>
      </c>
      <c r="AI7" s="204">
        <f t="shared" si="0"/>
        <v>22019.46691505221</v>
      </c>
      <c r="AJ7" s="204">
        <f t="shared" si="0"/>
        <v>22019.46691505221</v>
      </c>
      <c r="AK7" s="204">
        <f t="shared" si="0"/>
        <v>22019.46691505221</v>
      </c>
      <c r="AL7" s="204">
        <f t="shared" si="0"/>
        <v>22019.46691505221</v>
      </c>
      <c r="AM7" s="204">
        <f t="shared" si="0"/>
        <v>22019.46691505221</v>
      </c>
      <c r="AN7" s="204">
        <f t="shared" si="0"/>
        <v>22019.46691505221</v>
      </c>
      <c r="AO7" s="204">
        <f t="shared" si="0"/>
        <v>22019.46691505221</v>
      </c>
      <c r="AP7" s="204">
        <f t="shared" si="0"/>
        <v>22019.46691505221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29776.831801704768</v>
      </c>
      <c r="C16" s="203">
        <f>Income!C88</f>
        <v>50049.927202804567</v>
      </c>
      <c r="D16" s="203">
        <f>Income!D88</f>
        <v>60135.923436970181</v>
      </c>
      <c r="E16" s="203">
        <f>Income!E88</f>
        <v>0</v>
      </c>
      <c r="F16" s="204">
        <f t="shared" si="4"/>
        <v>29776.831801704768</v>
      </c>
      <c r="G16" s="204">
        <f t="shared" si="4"/>
        <v>29776.831801704768</v>
      </c>
      <c r="H16" s="204">
        <f t="shared" si="4"/>
        <v>29776.831801704768</v>
      </c>
      <c r="I16" s="204">
        <f t="shared" si="4"/>
        <v>29776.831801704768</v>
      </c>
      <c r="J16" s="204">
        <f t="shared" si="4"/>
        <v>29776.831801704768</v>
      </c>
      <c r="K16" s="204">
        <f t="shared" si="4"/>
        <v>29776.831801704768</v>
      </c>
      <c r="L16" s="204">
        <f t="shared" si="4"/>
        <v>29776.831801704768</v>
      </c>
      <c r="M16" s="204">
        <f t="shared" si="4"/>
        <v>29776.831801704768</v>
      </c>
      <c r="N16" s="204">
        <f t="shared" si="4"/>
        <v>29776.831801704768</v>
      </c>
      <c r="O16" s="204">
        <f t="shared" si="4"/>
        <v>29776.831801704768</v>
      </c>
      <c r="P16" s="204">
        <f t="shared" si="4"/>
        <v>29776.831801704768</v>
      </c>
      <c r="Q16" s="204">
        <f t="shared" si="4"/>
        <v>29776.831801704768</v>
      </c>
      <c r="R16" s="204">
        <f t="shared" si="4"/>
        <v>29776.831801704768</v>
      </c>
      <c r="S16" s="204">
        <f t="shared" si="4"/>
        <v>29776.831801704768</v>
      </c>
      <c r="T16" s="204">
        <f t="shared" si="4"/>
        <v>29776.831801704768</v>
      </c>
      <c r="U16" s="204">
        <f t="shared" si="4"/>
        <v>29776.831801704768</v>
      </c>
      <c r="V16" s="204">
        <f t="shared" si="6"/>
        <v>29776.831801704768</v>
      </c>
      <c r="W16" s="204">
        <f t="shared" si="6"/>
        <v>29776.831801704768</v>
      </c>
      <c r="X16" s="204">
        <f t="shared" si="6"/>
        <v>50049.927202804567</v>
      </c>
      <c r="Y16" s="204">
        <f t="shared" si="6"/>
        <v>50049.927202804567</v>
      </c>
      <c r="Z16" s="204">
        <f t="shared" si="6"/>
        <v>50049.927202804567</v>
      </c>
      <c r="AA16" s="204">
        <f t="shared" si="6"/>
        <v>50049.927202804567</v>
      </c>
      <c r="AB16" s="204">
        <f t="shared" si="6"/>
        <v>50049.927202804567</v>
      </c>
      <c r="AC16" s="204">
        <f t="shared" si="6"/>
        <v>50049.927202804567</v>
      </c>
      <c r="AD16" s="204">
        <f t="shared" si="6"/>
        <v>50049.927202804567</v>
      </c>
      <c r="AE16" s="204">
        <f>IF(AE$2&lt;=($B$2+$C$2+$D$2),IF(AE$2&lt;=($B$2+$C$2),IF(AE$2&lt;=$B$2,$B16,$C16),$D16),$E16)</f>
        <v>50049.927202804567</v>
      </c>
      <c r="AF16" s="204">
        <f t="shared" si="6"/>
        <v>50049.927202804567</v>
      </c>
      <c r="AG16" s="204">
        <f t="shared" si="6"/>
        <v>50049.927202804567</v>
      </c>
      <c r="AH16" s="204">
        <f t="shared" si="6"/>
        <v>50049.927202804567</v>
      </c>
      <c r="AI16" s="204">
        <f t="shared" si="6"/>
        <v>50049.927202804567</v>
      </c>
      <c r="AJ16" s="204">
        <f t="shared" si="6"/>
        <v>50049.927202804567</v>
      </c>
      <c r="AK16" s="204">
        <f t="shared" si="6"/>
        <v>50049.927202804567</v>
      </c>
      <c r="AL16" s="204">
        <f t="shared" si="7"/>
        <v>50049.927202804567</v>
      </c>
      <c r="AM16" s="204">
        <f t="shared" si="7"/>
        <v>50049.927202804567</v>
      </c>
      <c r="AN16" s="204">
        <f t="shared" si="7"/>
        <v>50049.927202804567</v>
      </c>
      <c r="AO16" s="204">
        <f t="shared" si="7"/>
        <v>50049.927202804567</v>
      </c>
      <c r="AP16" s="204">
        <f t="shared" si="7"/>
        <v>50049.927202804567</v>
      </c>
      <c r="AQ16" s="204">
        <f t="shared" si="7"/>
        <v>60135.923436970181</v>
      </c>
      <c r="AR16" s="204">
        <f t="shared" si="7"/>
        <v>60135.923436970181</v>
      </c>
      <c r="AS16" s="204">
        <f t="shared" si="7"/>
        <v>60135.923436970181</v>
      </c>
      <c r="AT16" s="204">
        <f t="shared" si="7"/>
        <v>60135.923436970181</v>
      </c>
      <c r="AU16" s="204">
        <f t="shared" si="7"/>
        <v>60135.923436970181</v>
      </c>
      <c r="AV16" s="204">
        <f t="shared" si="7"/>
        <v>60135.923436970181</v>
      </c>
      <c r="AW16" s="204">
        <f t="shared" si="7"/>
        <v>60135.923436970181</v>
      </c>
      <c r="AX16" s="204">
        <f t="shared" si="8"/>
        <v>60135.923436970181</v>
      </c>
      <c r="AY16" s="204">
        <f t="shared" si="8"/>
        <v>60135.923436970181</v>
      </c>
      <c r="AZ16" s="204">
        <f t="shared" si="8"/>
        <v>60135.923436970181</v>
      </c>
      <c r="BA16" s="204">
        <f t="shared" si="8"/>
        <v>60135.923436970181</v>
      </c>
      <c r="BB16" s="204">
        <f t="shared" si="8"/>
        <v>60135.923436970181</v>
      </c>
      <c r="BC16" s="204">
        <f t="shared" si="8"/>
        <v>60135.923436970181</v>
      </c>
      <c r="BD16" s="204">
        <f t="shared" si="8"/>
        <v>60135.923436970181</v>
      </c>
      <c r="BE16" s="204">
        <f t="shared" si="8"/>
        <v>60135.923436970181</v>
      </c>
      <c r="BF16" s="204">
        <f t="shared" si="8"/>
        <v>60135.923436970181</v>
      </c>
      <c r="BG16" s="204">
        <f t="shared" si="8"/>
        <v>60135.923436970181</v>
      </c>
      <c r="BH16" s="204">
        <f t="shared" si="8"/>
        <v>60135.923436970181</v>
      </c>
      <c r="BI16" s="204">
        <f t="shared" si="8"/>
        <v>60135.923436970181</v>
      </c>
      <c r="BJ16" s="204">
        <f t="shared" si="8"/>
        <v>60135.923436970181</v>
      </c>
      <c r="BK16" s="204">
        <f t="shared" si="8"/>
        <v>60135.923436970181</v>
      </c>
      <c r="BL16" s="204">
        <f t="shared" si="8"/>
        <v>60135.923436970181</v>
      </c>
      <c r="BM16" s="204">
        <f t="shared" si="8"/>
        <v>60135.923436970181</v>
      </c>
      <c r="BN16" s="204">
        <f t="shared" si="8"/>
        <v>60135.923436970181</v>
      </c>
      <c r="BO16" s="204">
        <f t="shared" si="8"/>
        <v>60135.923436970181</v>
      </c>
      <c r="BP16" s="204">
        <f t="shared" si="8"/>
        <v>60135.923436970181</v>
      </c>
      <c r="BQ16" s="204">
        <f t="shared" si="8"/>
        <v>60135.923436970181</v>
      </c>
      <c r="BR16" s="204">
        <f t="shared" si="8"/>
        <v>60135.923436970181</v>
      </c>
      <c r="BS16" s="204">
        <f t="shared" si="8"/>
        <v>60135.923436970181</v>
      </c>
      <c r="BT16" s="204">
        <f t="shared" si="8"/>
        <v>60135.923436970181</v>
      </c>
      <c r="BU16" s="204">
        <f t="shared" si="8"/>
        <v>60135.923436970181</v>
      </c>
      <c r="BV16" s="204">
        <f t="shared" si="8"/>
        <v>60135.923436970181</v>
      </c>
      <c r="BW16" s="204">
        <f t="shared" si="8"/>
        <v>60135.923436970181</v>
      </c>
      <c r="BX16" s="204">
        <f t="shared" si="8"/>
        <v>60135.923436970181</v>
      </c>
      <c r="BY16" s="204">
        <f t="shared" si="8"/>
        <v>60135.923436970181</v>
      </c>
      <c r="BZ16" s="204">
        <f t="shared" si="8"/>
        <v>60135.923436970181</v>
      </c>
      <c r="CA16" s="204">
        <f t="shared" ref="CA16:CB18" si="10">IF(CA$2&lt;=($B$2+$C$2+$D$2),IF(CA$2&lt;=($B$2+$C$2),IF(CA$2&lt;=$B$2,$B16,$C16),$D16),$E16)</f>
        <v>60135.923436970181</v>
      </c>
      <c r="CB16" s="204">
        <f t="shared" si="10"/>
        <v>60135.923436970181</v>
      </c>
      <c r="CC16" s="204">
        <f t="shared" si="9"/>
        <v>60135.923436970181</v>
      </c>
      <c r="CD16" s="204">
        <f t="shared" si="9"/>
        <v>60135.923436970181</v>
      </c>
      <c r="CE16" s="204">
        <f t="shared" si="9"/>
        <v>60135.923436970181</v>
      </c>
      <c r="CF16" s="204">
        <f t="shared" si="9"/>
        <v>60135.923436970181</v>
      </c>
      <c r="CG16" s="204">
        <f t="shared" si="9"/>
        <v>60135.923436970181</v>
      </c>
      <c r="CH16" s="204">
        <f t="shared" si="9"/>
        <v>60135.923436970181</v>
      </c>
      <c r="CI16" s="204">
        <f t="shared" si="9"/>
        <v>60135.923436970181</v>
      </c>
      <c r="CJ16" s="204">
        <f t="shared" si="9"/>
        <v>60135.923436970181</v>
      </c>
      <c r="CK16" s="204">
        <f t="shared" si="9"/>
        <v>60135.923436970181</v>
      </c>
      <c r="CL16" s="204">
        <f t="shared" si="9"/>
        <v>60135.923436970181</v>
      </c>
      <c r="CM16" s="204">
        <f t="shared" si="9"/>
        <v>60135.923436970181</v>
      </c>
      <c r="CN16" s="204">
        <f t="shared" si="9"/>
        <v>60135.923436970181</v>
      </c>
      <c r="CO16" s="204">
        <f t="shared" si="9"/>
        <v>60135.923436970181</v>
      </c>
      <c r="CP16" s="204">
        <f t="shared" si="9"/>
        <v>60135.923436970181</v>
      </c>
      <c r="CQ16" s="204">
        <f t="shared" si="9"/>
        <v>60135.923436970181</v>
      </c>
      <c r="CR16" s="204">
        <f t="shared" si="9"/>
        <v>60135.923436970181</v>
      </c>
      <c r="CS16" s="204">
        <f t="shared" ref="CS16:DA18" si="11">IF(CS$2&lt;=($B$2+$C$2+$D$2),IF(CS$2&lt;=($B$2+$C$2),IF(CS$2&lt;=$B$2,$B16,$C16),$D16),$E16)</f>
        <v>60135.923436970181</v>
      </c>
      <c r="CT16" s="204">
        <f t="shared" si="11"/>
        <v>60135.923436970181</v>
      </c>
      <c r="CU16" s="204">
        <f t="shared" si="11"/>
        <v>60135.923436970181</v>
      </c>
      <c r="CV16" s="204">
        <f t="shared" si="11"/>
        <v>60135.923436970181</v>
      </c>
      <c r="CW16" s="204">
        <f t="shared" si="11"/>
        <v>60135.923436970181</v>
      </c>
      <c r="CX16" s="204">
        <f t="shared" si="11"/>
        <v>60135.923436970181</v>
      </c>
      <c r="CY16" s="204">
        <f t="shared" si="11"/>
        <v>60135.923436970181</v>
      </c>
      <c r="CZ16" s="204">
        <f t="shared" si="11"/>
        <v>60135.923436970181</v>
      </c>
      <c r="DA16" s="204">
        <f t="shared" si="11"/>
        <v>60135.923436970181</v>
      </c>
      <c r="DB16" s="204"/>
    </row>
    <row r="17" spans="1:105">
      <c r="A17" s="201" t="s">
        <v>101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29776.831801704768</v>
      </c>
      <c r="P19" s="201">
        <f t="shared" si="14"/>
        <v>30872.67479635881</v>
      </c>
      <c r="Q19" s="201">
        <f t="shared" si="14"/>
        <v>31968.517791012855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33064.360785666897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34160.203780320939</v>
      </c>
      <c r="T19" s="201">
        <f t="shared" si="14"/>
        <v>35256.046774974981</v>
      </c>
      <c r="U19" s="201">
        <f t="shared" si="14"/>
        <v>36351.88976962903</v>
      </c>
      <c r="V19" s="201">
        <f t="shared" si="14"/>
        <v>37447.732764283071</v>
      </c>
      <c r="W19" s="201">
        <f t="shared" si="14"/>
        <v>38543.575758937113</v>
      </c>
      <c r="X19" s="201">
        <f t="shared" si="14"/>
        <v>39639.418753591155</v>
      </c>
      <c r="Y19" s="201">
        <f t="shared" si="14"/>
        <v>40735.261748245204</v>
      </c>
      <c r="Z19" s="201">
        <f t="shared" si="14"/>
        <v>41831.104742899246</v>
      </c>
      <c r="AA19" s="201">
        <f t="shared" si="14"/>
        <v>42926.947737553288</v>
      </c>
      <c r="AB19" s="201">
        <f t="shared" si="14"/>
        <v>44022.79073220733</v>
      </c>
      <c r="AC19" s="201">
        <f t="shared" si="14"/>
        <v>45118.633726861372</v>
      </c>
      <c r="AD19" s="201">
        <f t="shared" si="14"/>
        <v>46214.476721515413</v>
      </c>
      <c r="AE19" s="201">
        <f t="shared" si="14"/>
        <v>47310.319716169455</v>
      </c>
      <c r="AF19" s="201">
        <f t="shared" si="14"/>
        <v>48406.162710823497</v>
      </c>
      <c r="AG19" s="201">
        <f t="shared" si="14"/>
        <v>49502.005705477546</v>
      </c>
      <c r="AH19" s="201">
        <f t="shared" si="14"/>
        <v>50172.927156879756</v>
      </c>
      <c r="AI19" s="201">
        <f t="shared" si="14"/>
        <v>50418.927065030141</v>
      </c>
      <c r="AJ19" s="201">
        <f t="shared" si="14"/>
        <v>50664.926973180518</v>
      </c>
      <c r="AK19" s="201">
        <f t="shared" si="14"/>
        <v>50910.926881330903</v>
      </c>
      <c r="AL19" s="201">
        <f t="shared" si="14"/>
        <v>51156.92678948128</v>
      </c>
      <c r="AM19" s="201">
        <f t="shared" si="14"/>
        <v>51402.926697631665</v>
      </c>
      <c r="AN19" s="201">
        <f t="shared" si="14"/>
        <v>51648.926605782042</v>
      </c>
      <c r="AO19" s="201">
        <f t="shared" si="14"/>
        <v>51894.926513932427</v>
      </c>
      <c r="AP19" s="201">
        <f t="shared" si="14"/>
        <v>52140.926422082804</v>
      </c>
      <c r="AQ19" s="201">
        <f t="shared" si="14"/>
        <v>52386.926330233182</v>
      </c>
      <c r="AR19" s="201">
        <f t="shared" si="14"/>
        <v>52632.926238383567</v>
      </c>
      <c r="AS19" s="201">
        <f t="shared" si="14"/>
        <v>52878.926146533944</v>
      </c>
      <c r="AT19" s="201">
        <f t="shared" si="14"/>
        <v>53124.926054684329</v>
      </c>
      <c r="AU19" s="201">
        <f t="shared" si="14"/>
        <v>53370.925962834706</v>
      </c>
      <c r="AV19" s="201">
        <f t="shared" si="14"/>
        <v>53616.925870985091</v>
      </c>
      <c r="AW19" s="201">
        <f t="shared" si="14"/>
        <v>53862.925779135468</v>
      </c>
      <c r="AX19" s="201">
        <f t="shared" si="14"/>
        <v>54108.925687285853</v>
      </c>
      <c r="AY19" s="201">
        <f t="shared" si="14"/>
        <v>54354.925595436231</v>
      </c>
      <c r="AZ19" s="201">
        <f t="shared" si="14"/>
        <v>54600.925503586615</v>
      </c>
      <c r="BA19" s="201">
        <f t="shared" si="14"/>
        <v>54846.925411736993</v>
      </c>
      <c r="BB19" s="201">
        <f t="shared" si="14"/>
        <v>55092.925319887378</v>
      </c>
      <c r="BC19" s="201">
        <f t="shared" si="14"/>
        <v>55338.925228037755</v>
      </c>
      <c r="BD19" s="201">
        <f t="shared" si="14"/>
        <v>55584.925136188132</v>
      </c>
      <c r="BE19" s="201">
        <f t="shared" si="14"/>
        <v>55830.925044338517</v>
      </c>
      <c r="BF19" s="201">
        <f t="shared" si="14"/>
        <v>56076.924952488895</v>
      </c>
      <c r="BG19" s="201">
        <f t="shared" si="14"/>
        <v>56322.924860639279</v>
      </c>
      <c r="BH19" s="201">
        <f t="shared" si="14"/>
        <v>56568.924768789657</v>
      </c>
      <c r="BI19" s="201">
        <f t="shared" si="14"/>
        <v>56814.924676940042</v>
      </c>
      <c r="BJ19" s="201">
        <f t="shared" si="14"/>
        <v>57060.924585090419</v>
      </c>
      <c r="BK19" s="201">
        <f t="shared" si="14"/>
        <v>57306.924493240804</v>
      </c>
      <c r="BL19" s="201">
        <f t="shared" si="14"/>
        <v>57552.924401391181</v>
      </c>
      <c r="BM19" s="201">
        <f t="shared" si="14"/>
        <v>57798.924309541566</v>
      </c>
      <c r="BN19" s="201">
        <f t="shared" si="14"/>
        <v>58044.924217691943</v>
      </c>
      <c r="BO19" s="201">
        <f t="shared" si="14"/>
        <v>58290.924125842328</v>
      </c>
      <c r="BP19" s="201">
        <f t="shared" si="14"/>
        <v>58536.924033992706</v>
      </c>
      <c r="BQ19" s="201">
        <f t="shared" si="14"/>
        <v>58782.923942143083</v>
      </c>
      <c r="BR19" s="201">
        <f t="shared" si="14"/>
        <v>59028.923850293468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59274.923758443852</v>
      </c>
      <c r="BT19" s="201">
        <f t="shared" si="15"/>
        <v>59520.92366659423</v>
      </c>
      <c r="BU19" s="201">
        <f t="shared" si="15"/>
        <v>59766.923574744607</v>
      </c>
      <c r="BV19" s="201">
        <f t="shared" si="15"/>
        <v>60012.923482894992</v>
      </c>
      <c r="BW19" s="201">
        <f t="shared" si="15"/>
        <v>59181.384969716688</v>
      </c>
      <c r="BX19" s="201">
        <f t="shared" si="15"/>
        <v>57272.308035209695</v>
      </c>
      <c r="BY19" s="201">
        <f t="shared" si="15"/>
        <v>55363.231100702709</v>
      </c>
      <c r="BZ19" s="201">
        <f t="shared" si="15"/>
        <v>53454.154166195716</v>
      </c>
      <c r="CA19" s="201">
        <f t="shared" si="15"/>
        <v>51545.077231688731</v>
      </c>
      <c r="CB19" s="201">
        <f t="shared" si="15"/>
        <v>49636.000297181738</v>
      </c>
      <c r="CC19" s="201">
        <f t="shared" si="15"/>
        <v>47726.923362674745</v>
      </c>
      <c r="CD19" s="201">
        <f t="shared" si="15"/>
        <v>45817.846428167759</v>
      </c>
      <c r="CE19" s="201">
        <f t="shared" si="15"/>
        <v>43908.769493660766</v>
      </c>
      <c r="CF19" s="201">
        <f t="shared" si="15"/>
        <v>41999.692559153773</v>
      </c>
      <c r="CG19" s="201">
        <f t="shared" si="15"/>
        <v>40090.615624646787</v>
      </c>
      <c r="CH19" s="201">
        <f t="shared" si="15"/>
        <v>38181.538690139801</v>
      </c>
      <c r="CI19" s="201">
        <f t="shared" si="15"/>
        <v>36272.461755632808</v>
      </c>
      <c r="CJ19" s="201">
        <f t="shared" si="15"/>
        <v>34363.384821125816</v>
      </c>
      <c r="CK19" s="201">
        <f t="shared" si="15"/>
        <v>32454.30788661883</v>
      </c>
      <c r="CL19" s="201">
        <f t="shared" si="15"/>
        <v>30545.23095211184</v>
      </c>
      <c r="CM19" s="201">
        <f t="shared" si="15"/>
        <v>28636.154017604847</v>
      </c>
      <c r="CN19" s="201">
        <f t="shared" si="15"/>
        <v>26727.077083097858</v>
      </c>
      <c r="CO19" s="201">
        <f t="shared" si="15"/>
        <v>24818.000148590872</v>
      </c>
      <c r="CP19" s="201">
        <f t="shared" si="15"/>
        <v>22908.923214083879</v>
      </c>
      <c r="CQ19" s="201">
        <f t="shared" si="15"/>
        <v>20999.846279576886</v>
      </c>
      <c r="CR19" s="201">
        <f t="shared" si="15"/>
        <v>19090.769345069901</v>
      </c>
      <c r="CS19" s="201">
        <f t="shared" si="15"/>
        <v>17181.692410562908</v>
      </c>
      <c r="CT19" s="201">
        <f t="shared" si="15"/>
        <v>15272.615476055922</v>
      </c>
      <c r="CU19" s="201">
        <f t="shared" si="15"/>
        <v>13363.538541548929</v>
      </c>
      <c r="CV19" s="201">
        <f t="shared" si="15"/>
        <v>11454.461607041943</v>
      </c>
      <c r="CW19" s="201">
        <f t="shared" si="15"/>
        <v>9545.3846725349504</v>
      </c>
      <c r="CX19" s="201">
        <f t="shared" si="15"/>
        <v>7636.3077380279647</v>
      </c>
      <c r="CY19" s="201">
        <f t="shared" si="15"/>
        <v>5727.2308035209717</v>
      </c>
      <c r="CZ19" s="201">
        <f t="shared" si="15"/>
        <v>3818.1538690139787</v>
      </c>
      <c r="DA19" s="201">
        <f t="shared" si="15"/>
        <v>1909.076934506993</v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16531.304609466089</v>
      </c>
      <c r="C26" s="203">
        <f>Income!C73</f>
        <v>26553.95851562779</v>
      </c>
      <c r="D26" s="203">
        <f>Income!D73</f>
        <v>60135.923436970181</v>
      </c>
      <c r="E26" s="203">
        <f>Income!E73</f>
        <v>0</v>
      </c>
      <c r="F26" s="210">
        <f t="shared" si="16"/>
        <v>16531.304609466089</v>
      </c>
      <c r="G26" s="210">
        <f t="shared" si="16"/>
        <v>16531.304609466089</v>
      </c>
      <c r="H26" s="210">
        <f t="shared" si="16"/>
        <v>16531.304609466089</v>
      </c>
      <c r="I26" s="210">
        <f t="shared" si="16"/>
        <v>16531.304609466089</v>
      </c>
      <c r="J26" s="210">
        <f t="shared" si="16"/>
        <v>16531.304609466089</v>
      </c>
      <c r="K26" s="210">
        <f t="shared" si="16"/>
        <v>16531.304609466089</v>
      </c>
      <c r="L26" s="210">
        <f t="shared" si="16"/>
        <v>16531.304609466089</v>
      </c>
      <c r="M26" s="210">
        <f t="shared" si="16"/>
        <v>16531.304609466089</v>
      </c>
      <c r="N26" s="210">
        <f t="shared" si="16"/>
        <v>16531.304609466089</v>
      </c>
      <c r="O26" s="210">
        <f t="shared" si="16"/>
        <v>16531.304609466089</v>
      </c>
      <c r="P26" s="210">
        <f t="shared" si="17"/>
        <v>17073.069685474831</v>
      </c>
      <c r="Q26" s="210">
        <f t="shared" si="17"/>
        <v>17614.834761483569</v>
      </c>
      <c r="R26" s="210">
        <f t="shared" si="17"/>
        <v>18156.599837492311</v>
      </c>
      <c r="S26" s="210">
        <f t="shared" si="17"/>
        <v>18698.364913501053</v>
      </c>
      <c r="T26" s="210">
        <f t="shared" si="17"/>
        <v>19240.129989509791</v>
      </c>
      <c r="U26" s="210">
        <f t="shared" si="17"/>
        <v>19781.895065518533</v>
      </c>
      <c r="V26" s="210">
        <f t="shared" si="17"/>
        <v>20323.660141527274</v>
      </c>
      <c r="W26" s="210">
        <f t="shared" si="17"/>
        <v>20865.425217536016</v>
      </c>
      <c r="X26" s="210">
        <f t="shared" si="17"/>
        <v>21407.190293544754</v>
      </c>
      <c r="Y26" s="210">
        <f t="shared" si="17"/>
        <v>21948.955369553496</v>
      </c>
      <c r="Z26" s="210">
        <f t="shared" si="18"/>
        <v>22490.720445562234</v>
      </c>
      <c r="AA26" s="210">
        <f t="shared" si="18"/>
        <v>23032.485521570976</v>
      </c>
      <c r="AB26" s="210">
        <f t="shared" si="18"/>
        <v>23574.250597579718</v>
      </c>
      <c r="AC26" s="210">
        <f t="shared" si="18"/>
        <v>24116.015673588459</v>
      </c>
      <c r="AD26" s="210">
        <f t="shared" si="18"/>
        <v>24657.780749597197</v>
      </c>
      <c r="AE26" s="210">
        <f t="shared" si="18"/>
        <v>25199.545825605939</v>
      </c>
      <c r="AF26" s="210">
        <f t="shared" si="18"/>
        <v>25741.310901614677</v>
      </c>
      <c r="AG26" s="210">
        <f t="shared" si="18"/>
        <v>26283.075977623419</v>
      </c>
      <c r="AH26" s="210">
        <f t="shared" si="18"/>
        <v>26963.494673205136</v>
      </c>
      <c r="AI26" s="210">
        <f t="shared" si="18"/>
        <v>27782.566988359828</v>
      </c>
      <c r="AJ26" s="210">
        <f t="shared" si="19"/>
        <v>28601.639303514519</v>
      </c>
      <c r="AK26" s="210">
        <f t="shared" si="19"/>
        <v>29420.711618669215</v>
      </c>
      <c r="AL26" s="210">
        <f t="shared" si="19"/>
        <v>30239.783933823906</v>
      </c>
      <c r="AM26" s="210">
        <f t="shared" si="19"/>
        <v>31058.856248978598</v>
      </c>
      <c r="AN26" s="210">
        <f t="shared" si="19"/>
        <v>31877.92856413329</v>
      </c>
      <c r="AO26" s="210">
        <f t="shared" si="19"/>
        <v>32697.000879287982</v>
      </c>
      <c r="AP26" s="210">
        <f t="shared" si="19"/>
        <v>33516.073194442673</v>
      </c>
      <c r="AQ26" s="210">
        <f t="shared" si="19"/>
        <v>34335.145509597365</v>
      </c>
      <c r="AR26" s="210">
        <f t="shared" si="19"/>
        <v>35154.217824752064</v>
      </c>
      <c r="AS26" s="210">
        <f t="shared" si="19"/>
        <v>35973.290139906756</v>
      </c>
      <c r="AT26" s="210">
        <f t="shared" si="20"/>
        <v>36792.362455061448</v>
      </c>
      <c r="AU26" s="210">
        <f t="shared" si="20"/>
        <v>37611.434770216139</v>
      </c>
      <c r="AV26" s="210">
        <f t="shared" si="20"/>
        <v>38430.507085370831</v>
      </c>
      <c r="AW26" s="210">
        <f t="shared" si="20"/>
        <v>39249.579400525523</v>
      </c>
      <c r="AX26" s="210">
        <f t="shared" si="20"/>
        <v>40068.651715680215</v>
      </c>
      <c r="AY26" s="210">
        <f t="shared" si="20"/>
        <v>40887.724030834906</v>
      </c>
      <c r="AZ26" s="210">
        <f t="shared" si="20"/>
        <v>41706.796345989598</v>
      </c>
      <c r="BA26" s="210">
        <f t="shared" si="20"/>
        <v>42525.86866114429</v>
      </c>
      <c r="BB26" s="210">
        <f t="shared" si="20"/>
        <v>43344.940976298982</v>
      </c>
      <c r="BC26" s="210">
        <f t="shared" si="20"/>
        <v>44164.013291453681</v>
      </c>
      <c r="BD26" s="210">
        <f t="shared" si="21"/>
        <v>44983.085606608365</v>
      </c>
      <c r="BE26" s="210">
        <f t="shared" si="21"/>
        <v>45802.157921763064</v>
      </c>
      <c r="BF26" s="210">
        <f t="shared" si="21"/>
        <v>46621.230236917756</v>
      </c>
      <c r="BG26" s="210">
        <f t="shared" si="21"/>
        <v>47440.302552072448</v>
      </c>
      <c r="BH26" s="210">
        <f t="shared" si="21"/>
        <v>48259.374867227139</v>
      </c>
      <c r="BI26" s="210">
        <f t="shared" si="21"/>
        <v>49078.447182381831</v>
      </c>
      <c r="BJ26" s="210">
        <f t="shared" si="21"/>
        <v>49897.51949753653</v>
      </c>
      <c r="BK26" s="210">
        <f t="shared" si="21"/>
        <v>50716.591812691215</v>
      </c>
      <c r="BL26" s="210">
        <f t="shared" si="21"/>
        <v>51535.664127845914</v>
      </c>
      <c r="BM26" s="210">
        <f t="shared" si="21"/>
        <v>52354.736443000606</v>
      </c>
      <c r="BN26" s="210">
        <f t="shared" si="22"/>
        <v>53173.808758155297</v>
      </c>
      <c r="BO26" s="210">
        <f t="shared" si="22"/>
        <v>53992.881073309982</v>
      </c>
      <c r="BP26" s="210">
        <f t="shared" si="22"/>
        <v>54811.953388464681</v>
      </c>
      <c r="BQ26" s="210">
        <f t="shared" si="22"/>
        <v>55631.025703619373</v>
      </c>
      <c r="BR26" s="210">
        <f t="shared" si="22"/>
        <v>56450.098018774064</v>
      </c>
      <c r="BS26" s="210">
        <f t="shared" si="22"/>
        <v>57269.170333928756</v>
      </c>
      <c r="BT26" s="210">
        <f t="shared" si="22"/>
        <v>58088.242649083448</v>
      </c>
      <c r="BU26" s="210">
        <f t="shared" si="22"/>
        <v>58907.314964238147</v>
      </c>
      <c r="BV26" s="210">
        <f t="shared" si="22"/>
        <v>59726.387279392839</v>
      </c>
      <c r="BW26" s="210">
        <f t="shared" si="22"/>
        <v>59181.384969716688</v>
      </c>
      <c r="BX26" s="210">
        <f t="shared" si="23"/>
        <v>57272.308035209695</v>
      </c>
      <c r="BY26" s="210">
        <f t="shared" si="23"/>
        <v>55363.231100702702</v>
      </c>
      <c r="BZ26" s="210">
        <f t="shared" si="23"/>
        <v>53454.154166195716</v>
      </c>
      <c r="CA26" s="210">
        <f t="shared" si="23"/>
        <v>51545.077231688731</v>
      </c>
      <c r="CB26" s="210">
        <f t="shared" si="23"/>
        <v>49636.000297181738</v>
      </c>
      <c r="CC26" s="210">
        <f t="shared" si="23"/>
        <v>47726.923362674745</v>
      </c>
      <c r="CD26" s="210">
        <f t="shared" si="23"/>
        <v>45817.846428167759</v>
      </c>
      <c r="CE26" s="210">
        <f t="shared" si="23"/>
        <v>43908.769493660766</v>
      </c>
      <c r="CF26" s="210">
        <f t="shared" si="23"/>
        <v>41999.692559153773</v>
      </c>
      <c r="CG26" s="210">
        <f t="shared" si="23"/>
        <v>40090.615624646787</v>
      </c>
      <c r="CH26" s="210">
        <f t="shared" si="24"/>
        <v>38181.538690139801</v>
      </c>
      <c r="CI26" s="210">
        <f t="shared" si="24"/>
        <v>36272.461755632808</v>
      </c>
      <c r="CJ26" s="210">
        <f t="shared" si="24"/>
        <v>34363.384821125816</v>
      </c>
      <c r="CK26" s="210">
        <f t="shared" si="24"/>
        <v>32454.30788661883</v>
      </c>
      <c r="CL26" s="210">
        <f t="shared" si="24"/>
        <v>30545.230952111837</v>
      </c>
      <c r="CM26" s="210">
        <f t="shared" si="24"/>
        <v>28636.154017604847</v>
      </c>
      <c r="CN26" s="210">
        <f t="shared" si="24"/>
        <v>26727.077083097858</v>
      </c>
      <c r="CO26" s="210">
        <f t="shared" si="24"/>
        <v>24818.000148590865</v>
      </c>
      <c r="CP26" s="210">
        <f t="shared" si="24"/>
        <v>22908.923214083879</v>
      </c>
      <c r="CQ26" s="210">
        <f t="shared" si="24"/>
        <v>20999.846279576894</v>
      </c>
      <c r="CR26" s="210">
        <f t="shared" si="25"/>
        <v>19090.769345069901</v>
      </c>
      <c r="CS26" s="210">
        <f t="shared" si="25"/>
        <v>17181.692410562908</v>
      </c>
      <c r="CT26" s="210">
        <f t="shared" si="25"/>
        <v>15272.615476055915</v>
      </c>
      <c r="CU26" s="210">
        <f t="shared" si="25"/>
        <v>13363.538541548929</v>
      </c>
      <c r="CV26" s="210">
        <f t="shared" si="25"/>
        <v>11454.461607041936</v>
      </c>
      <c r="CW26" s="210">
        <f t="shared" si="25"/>
        <v>9545.3846725349504</v>
      </c>
      <c r="CX26" s="210">
        <f t="shared" si="25"/>
        <v>7636.3077380279574</v>
      </c>
      <c r="CY26" s="210">
        <f t="shared" si="25"/>
        <v>5727.2308035209717</v>
      </c>
      <c r="CZ26" s="210">
        <f t="shared" si="25"/>
        <v>3818.1538690139787</v>
      </c>
      <c r="DA26" s="210">
        <f t="shared" si="25"/>
        <v>1909.0769345069857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11769.025420114114</v>
      </c>
      <c r="C29" s="203">
        <f>Income!C76</f>
        <v>22019.46691505221</v>
      </c>
      <c r="D29" s="203">
        <f>Income!D76</f>
        <v>0</v>
      </c>
      <c r="E29" s="203">
        <f>Income!E76</f>
        <v>0</v>
      </c>
      <c r="F29" s="210">
        <f t="shared" si="16"/>
        <v>11769.025420114114</v>
      </c>
      <c r="G29" s="210">
        <f t="shared" si="16"/>
        <v>11769.025420114114</v>
      </c>
      <c r="H29" s="210">
        <f t="shared" si="16"/>
        <v>11769.025420114114</v>
      </c>
      <c r="I29" s="210">
        <f t="shared" si="16"/>
        <v>11769.025420114114</v>
      </c>
      <c r="J29" s="210">
        <f t="shared" si="16"/>
        <v>11769.025420114114</v>
      </c>
      <c r="K29" s="210">
        <f t="shared" si="16"/>
        <v>11769.025420114114</v>
      </c>
      <c r="L29" s="210">
        <f t="shared" si="16"/>
        <v>11769.025420114114</v>
      </c>
      <c r="M29" s="210">
        <f t="shared" si="16"/>
        <v>11769.025420114114</v>
      </c>
      <c r="N29" s="210">
        <f t="shared" si="16"/>
        <v>11769.025420114114</v>
      </c>
      <c r="O29" s="210">
        <f t="shared" si="16"/>
        <v>11769.025420114114</v>
      </c>
      <c r="P29" s="210">
        <f t="shared" si="17"/>
        <v>12323.103338759416</v>
      </c>
      <c r="Q29" s="210">
        <f t="shared" si="17"/>
        <v>12877.18125740472</v>
      </c>
      <c r="R29" s="210">
        <f t="shared" si="17"/>
        <v>13431.259176050022</v>
      </c>
      <c r="S29" s="210">
        <f t="shared" si="17"/>
        <v>13985.337094695324</v>
      </c>
      <c r="T29" s="210">
        <f t="shared" si="17"/>
        <v>14539.415013340626</v>
      </c>
      <c r="U29" s="210">
        <f t="shared" si="17"/>
        <v>15093.492931985929</v>
      </c>
      <c r="V29" s="210">
        <f t="shared" si="17"/>
        <v>15647.570850631231</v>
      </c>
      <c r="W29" s="210">
        <f t="shared" si="17"/>
        <v>16201.648769276533</v>
      </c>
      <c r="X29" s="210">
        <f t="shared" si="17"/>
        <v>16755.726687921837</v>
      </c>
      <c r="Y29" s="210">
        <f t="shared" si="17"/>
        <v>17309.804606567137</v>
      </c>
      <c r="Z29" s="210">
        <f t="shared" si="18"/>
        <v>17863.882525212441</v>
      </c>
      <c r="AA29" s="210">
        <f t="shared" si="18"/>
        <v>18417.960443857744</v>
      </c>
      <c r="AB29" s="210">
        <f t="shared" si="18"/>
        <v>18972.038362503044</v>
      </c>
      <c r="AC29" s="210">
        <f t="shared" si="18"/>
        <v>19526.116281148348</v>
      </c>
      <c r="AD29" s="210">
        <f t="shared" si="18"/>
        <v>20080.194199793652</v>
      </c>
      <c r="AE29" s="210">
        <f t="shared" si="18"/>
        <v>20634.272118438952</v>
      </c>
      <c r="AF29" s="210">
        <f t="shared" si="18"/>
        <v>21188.350037084256</v>
      </c>
      <c r="AG29" s="210">
        <f t="shared" si="18"/>
        <v>21742.427955729559</v>
      </c>
      <c r="AH29" s="210">
        <f t="shared" si="18"/>
        <v>21750.936830722305</v>
      </c>
      <c r="AI29" s="210">
        <f t="shared" si="18"/>
        <v>21213.876662062496</v>
      </c>
      <c r="AJ29" s="210">
        <f t="shared" si="19"/>
        <v>20676.816493402686</v>
      </c>
      <c r="AK29" s="210">
        <f t="shared" si="19"/>
        <v>20139.756324742873</v>
      </c>
      <c r="AL29" s="210">
        <f t="shared" si="19"/>
        <v>19602.696156083064</v>
      </c>
      <c r="AM29" s="210">
        <f t="shared" si="19"/>
        <v>19065.635987423255</v>
      </c>
      <c r="AN29" s="210">
        <f t="shared" si="19"/>
        <v>18528.575818763446</v>
      </c>
      <c r="AO29" s="210">
        <f t="shared" si="19"/>
        <v>17991.515650103633</v>
      </c>
      <c r="AP29" s="210">
        <f t="shared" si="19"/>
        <v>17454.455481443823</v>
      </c>
      <c r="AQ29" s="210">
        <f t="shared" si="19"/>
        <v>16917.395312784014</v>
      </c>
      <c r="AR29" s="210">
        <f t="shared" si="19"/>
        <v>16380.335144124205</v>
      </c>
      <c r="AS29" s="210">
        <f t="shared" si="19"/>
        <v>15843.274975464396</v>
      </c>
      <c r="AT29" s="210">
        <f t="shared" si="20"/>
        <v>15306.214806804586</v>
      </c>
      <c r="AU29" s="210">
        <f t="shared" si="20"/>
        <v>14769.154638144773</v>
      </c>
      <c r="AV29" s="210">
        <f t="shared" si="20"/>
        <v>14232.094469484964</v>
      </c>
      <c r="AW29" s="210">
        <f t="shared" si="20"/>
        <v>13695.034300825155</v>
      </c>
      <c r="AX29" s="210">
        <f t="shared" si="20"/>
        <v>13157.974132165346</v>
      </c>
      <c r="AY29" s="210">
        <f t="shared" si="20"/>
        <v>12620.913963505534</v>
      </c>
      <c r="AZ29" s="210">
        <f t="shared" si="20"/>
        <v>12083.853794845725</v>
      </c>
      <c r="BA29" s="210">
        <f t="shared" si="20"/>
        <v>11546.793626185914</v>
      </c>
      <c r="BB29" s="210">
        <f t="shared" si="20"/>
        <v>11009.733457526105</v>
      </c>
      <c r="BC29" s="210">
        <f t="shared" si="20"/>
        <v>10472.673288866294</v>
      </c>
      <c r="BD29" s="210">
        <f t="shared" si="21"/>
        <v>9935.6131202064862</v>
      </c>
      <c r="BE29" s="210">
        <f t="shared" si="21"/>
        <v>9398.5529515466733</v>
      </c>
      <c r="BF29" s="210">
        <f t="shared" si="21"/>
        <v>8861.4927828868658</v>
      </c>
      <c r="BG29" s="210">
        <f t="shared" si="21"/>
        <v>8324.4326142270547</v>
      </c>
      <c r="BH29" s="210">
        <f t="shared" si="21"/>
        <v>7787.3724455672454</v>
      </c>
      <c r="BI29" s="210">
        <f t="shared" si="21"/>
        <v>7250.3122769074344</v>
      </c>
      <c r="BJ29" s="210">
        <f t="shared" si="21"/>
        <v>6713.2521082476251</v>
      </c>
      <c r="BK29" s="210">
        <f t="shared" si="21"/>
        <v>6176.191939587814</v>
      </c>
      <c r="BL29" s="210">
        <f t="shared" si="21"/>
        <v>5639.1317709280047</v>
      </c>
      <c r="BM29" s="210">
        <f t="shared" si="21"/>
        <v>5102.0716022681954</v>
      </c>
      <c r="BN29" s="210">
        <f t="shared" si="22"/>
        <v>4565.0114336083861</v>
      </c>
      <c r="BO29" s="210">
        <f t="shared" si="22"/>
        <v>4027.9512649485732</v>
      </c>
      <c r="BP29" s="210">
        <f t="shared" si="22"/>
        <v>3490.8910962887639</v>
      </c>
      <c r="BQ29" s="210">
        <f t="shared" si="22"/>
        <v>2953.8309276289547</v>
      </c>
      <c r="BR29" s="210">
        <f t="shared" si="22"/>
        <v>2416.7707589691454</v>
      </c>
      <c r="BS29" s="210">
        <f t="shared" si="22"/>
        <v>1879.7105903093325</v>
      </c>
      <c r="BT29" s="210">
        <f t="shared" si="22"/>
        <v>1342.6504216495268</v>
      </c>
      <c r="BU29" s="210">
        <f t="shared" si="22"/>
        <v>805.59025298971392</v>
      </c>
      <c r="BV29" s="210">
        <f t="shared" si="22"/>
        <v>268.53008432990464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0</v>
      </c>
      <c r="AZ36" s="210">
        <f t="shared" si="20"/>
        <v>0</v>
      </c>
      <c r="BA36" s="210">
        <f t="shared" si="20"/>
        <v>0</v>
      </c>
      <c r="BB36" s="210">
        <f t="shared" si="20"/>
        <v>0</v>
      </c>
      <c r="BC36" s="210">
        <f t="shared" si="20"/>
        <v>0</v>
      </c>
      <c r="BD36" s="210">
        <f t="shared" si="20"/>
        <v>0</v>
      </c>
      <c r="BE36" s="210">
        <f t="shared" si="20"/>
        <v>0</v>
      </c>
      <c r="BF36" s="210">
        <f t="shared" si="20"/>
        <v>0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29776.831801704768</v>
      </c>
      <c r="C38" s="203">
        <f>Income!C88</f>
        <v>50049.927202804567</v>
      </c>
      <c r="D38" s="203">
        <f>Income!D88</f>
        <v>60135.923436970181</v>
      </c>
      <c r="E38" s="203">
        <f>Income!E88</f>
        <v>0</v>
      </c>
      <c r="F38" s="204">
        <f t="shared" ref="F38:AK38" si="26">SUM(F25:F37)</f>
        <v>29776.831801704768</v>
      </c>
      <c r="G38" s="204">
        <f t="shared" si="26"/>
        <v>29776.831801704768</v>
      </c>
      <c r="H38" s="204">
        <f t="shared" si="26"/>
        <v>29776.831801704768</v>
      </c>
      <c r="I38" s="204">
        <f t="shared" si="26"/>
        <v>29776.831801704768</v>
      </c>
      <c r="J38" s="204">
        <f t="shared" si="26"/>
        <v>29776.831801704768</v>
      </c>
      <c r="K38" s="204">
        <f t="shared" si="26"/>
        <v>29776.831801704768</v>
      </c>
      <c r="L38" s="204">
        <f t="shared" si="26"/>
        <v>29776.831801704768</v>
      </c>
      <c r="M38" s="204">
        <f t="shared" si="26"/>
        <v>29776.831801704768</v>
      </c>
      <c r="N38" s="204">
        <f t="shared" si="26"/>
        <v>29776.831801704768</v>
      </c>
      <c r="O38" s="204">
        <f t="shared" si="26"/>
        <v>29776.831801704768</v>
      </c>
      <c r="P38" s="204">
        <f t="shared" si="26"/>
        <v>30872.67479635881</v>
      </c>
      <c r="Q38" s="204">
        <f t="shared" si="26"/>
        <v>31968.517791012851</v>
      </c>
      <c r="R38" s="204">
        <f t="shared" si="26"/>
        <v>33064.360785666897</v>
      </c>
      <c r="S38" s="204">
        <f t="shared" si="26"/>
        <v>34160.203780320946</v>
      </c>
      <c r="T38" s="204">
        <f t="shared" si="26"/>
        <v>35256.046774974981</v>
      </c>
      <c r="U38" s="204">
        <f t="shared" si="26"/>
        <v>36351.88976962903</v>
      </c>
      <c r="V38" s="204">
        <f t="shared" si="26"/>
        <v>37447.732764283071</v>
      </c>
      <c r="W38" s="204">
        <f t="shared" si="26"/>
        <v>38543.575758937121</v>
      </c>
      <c r="X38" s="204">
        <f t="shared" si="26"/>
        <v>39639.418753591162</v>
      </c>
      <c r="Y38" s="204">
        <f t="shared" si="26"/>
        <v>40735.261748245204</v>
      </c>
      <c r="Z38" s="204">
        <f t="shared" si="26"/>
        <v>41831.104742899246</v>
      </c>
      <c r="AA38" s="204">
        <f t="shared" si="26"/>
        <v>42926.947737553288</v>
      </c>
      <c r="AB38" s="204">
        <f t="shared" si="26"/>
        <v>44022.79073220733</v>
      </c>
      <c r="AC38" s="204">
        <f t="shared" si="26"/>
        <v>45118.633726861372</v>
      </c>
      <c r="AD38" s="204">
        <f t="shared" si="26"/>
        <v>46214.476721515413</v>
      </c>
      <c r="AE38" s="204">
        <f t="shared" si="26"/>
        <v>47310.319716169455</v>
      </c>
      <c r="AF38" s="204">
        <f t="shared" si="26"/>
        <v>48406.162710823497</v>
      </c>
      <c r="AG38" s="204">
        <f t="shared" si="26"/>
        <v>49502.005705477546</v>
      </c>
      <c r="AH38" s="204">
        <f t="shared" si="26"/>
        <v>50172.927156879749</v>
      </c>
      <c r="AI38" s="204">
        <f t="shared" si="26"/>
        <v>50418.927065030141</v>
      </c>
      <c r="AJ38" s="204">
        <f t="shared" si="26"/>
        <v>50664.926973180511</v>
      </c>
      <c r="AK38" s="204">
        <f t="shared" si="26"/>
        <v>50910.926881330903</v>
      </c>
      <c r="AL38" s="204">
        <f t="shared" ref="AL38:BQ38" si="27">SUM(AL25:AL37)</f>
        <v>51156.926789481273</v>
      </c>
      <c r="AM38" s="204">
        <f t="shared" si="27"/>
        <v>51402.926697631665</v>
      </c>
      <c r="AN38" s="204">
        <f t="shared" si="27"/>
        <v>51648.926605782035</v>
      </c>
      <c r="AO38" s="204">
        <f t="shared" si="27"/>
        <v>51894.92651393242</v>
      </c>
      <c r="AP38" s="204">
        <f t="shared" si="27"/>
        <v>52140.926422082797</v>
      </c>
      <c r="AQ38" s="204">
        <f t="shared" si="27"/>
        <v>52386.926330233182</v>
      </c>
      <c r="AR38" s="204">
        <f t="shared" si="27"/>
        <v>52632.926238383567</v>
      </c>
      <c r="AS38" s="204">
        <f t="shared" si="27"/>
        <v>52878.926146533951</v>
      </c>
      <c r="AT38" s="204">
        <f t="shared" si="27"/>
        <v>53124.926054684329</v>
      </c>
      <c r="AU38" s="204">
        <f t="shared" si="27"/>
        <v>53370.925962834706</v>
      </c>
      <c r="AV38" s="204">
        <f t="shared" si="27"/>
        <v>53616.925870985084</v>
      </c>
      <c r="AW38" s="204">
        <f t="shared" si="27"/>
        <v>53862.925779135468</v>
      </c>
      <c r="AX38" s="204">
        <f t="shared" si="27"/>
        <v>54108.925687285846</v>
      </c>
      <c r="AY38" s="204">
        <f t="shared" si="27"/>
        <v>54354.925595436223</v>
      </c>
      <c r="AZ38" s="204">
        <f t="shared" si="27"/>
        <v>54600.925503586608</v>
      </c>
      <c r="BA38" s="204">
        <f t="shared" si="27"/>
        <v>54846.925411736986</v>
      </c>
      <c r="BB38" s="204">
        <f t="shared" si="27"/>
        <v>55092.92531988737</v>
      </c>
      <c r="BC38" s="204">
        <f t="shared" si="27"/>
        <v>55338.925228037755</v>
      </c>
      <c r="BD38" s="204">
        <f t="shared" si="27"/>
        <v>55584.925136188132</v>
      </c>
      <c r="BE38" s="204">
        <f t="shared" si="27"/>
        <v>55830.925044338517</v>
      </c>
      <c r="BF38" s="204">
        <f t="shared" si="27"/>
        <v>56076.924952488902</v>
      </c>
      <c r="BG38" s="204">
        <f t="shared" si="27"/>
        <v>56322.924860639279</v>
      </c>
      <c r="BH38" s="204">
        <f t="shared" si="27"/>
        <v>56568.924768789657</v>
      </c>
      <c r="BI38" s="204">
        <f t="shared" si="27"/>
        <v>56814.924676940034</v>
      </c>
      <c r="BJ38" s="204">
        <f t="shared" si="27"/>
        <v>57060.924585090426</v>
      </c>
      <c r="BK38" s="204">
        <f t="shared" si="27"/>
        <v>57306.924493240796</v>
      </c>
      <c r="BL38" s="204">
        <f t="shared" si="27"/>
        <v>57552.924401391181</v>
      </c>
      <c r="BM38" s="204">
        <f t="shared" si="27"/>
        <v>57798.924309541566</v>
      </c>
      <c r="BN38" s="204">
        <f t="shared" si="27"/>
        <v>58044.924217691943</v>
      </c>
      <c r="BO38" s="204">
        <f t="shared" si="27"/>
        <v>58290.924125842314</v>
      </c>
      <c r="BP38" s="204">
        <f t="shared" si="27"/>
        <v>58536.924033992698</v>
      </c>
      <c r="BQ38" s="204">
        <f t="shared" si="27"/>
        <v>58782.92394214309</v>
      </c>
      <c r="BR38" s="204">
        <f t="shared" ref="BR38:CW38" si="28">SUM(BR25:BR37)</f>
        <v>59028.92385029346</v>
      </c>
      <c r="BS38" s="204">
        <f t="shared" si="28"/>
        <v>59274.923758443845</v>
      </c>
      <c r="BT38" s="204">
        <f t="shared" si="28"/>
        <v>59520.923666594223</v>
      </c>
      <c r="BU38" s="204">
        <f t="shared" si="28"/>
        <v>59766.923574744615</v>
      </c>
      <c r="BV38" s="204">
        <f t="shared" si="28"/>
        <v>60012.923482894992</v>
      </c>
      <c r="BW38" s="204">
        <f t="shared" si="28"/>
        <v>59181.384969716688</v>
      </c>
      <c r="BX38" s="204">
        <f t="shared" si="28"/>
        <v>57272.308035209695</v>
      </c>
      <c r="BY38" s="204">
        <f t="shared" si="28"/>
        <v>55363.231100702702</v>
      </c>
      <c r="BZ38" s="204">
        <f t="shared" si="28"/>
        <v>53454.154166195716</v>
      </c>
      <c r="CA38" s="204">
        <f t="shared" si="28"/>
        <v>51545.077231688731</v>
      </c>
      <c r="CB38" s="204">
        <f t="shared" si="28"/>
        <v>49636.000297181738</v>
      </c>
      <c r="CC38" s="204">
        <f t="shared" si="28"/>
        <v>47726.923362674745</v>
      </c>
      <c r="CD38" s="204">
        <f t="shared" si="28"/>
        <v>45817.846428167759</v>
      </c>
      <c r="CE38" s="204">
        <f t="shared" si="28"/>
        <v>43908.769493660766</v>
      </c>
      <c r="CF38" s="204">
        <f t="shared" si="28"/>
        <v>41999.692559153773</v>
      </c>
      <c r="CG38" s="204">
        <f t="shared" si="28"/>
        <v>40090.615624646787</v>
      </c>
      <c r="CH38" s="204">
        <f t="shared" si="28"/>
        <v>38181.538690139801</v>
      </c>
      <c r="CI38" s="204">
        <f t="shared" si="28"/>
        <v>36272.461755632808</v>
      </c>
      <c r="CJ38" s="204">
        <f t="shared" si="28"/>
        <v>34363.384821125816</v>
      </c>
      <c r="CK38" s="204">
        <f t="shared" si="28"/>
        <v>32454.30788661883</v>
      </c>
      <c r="CL38" s="204">
        <f t="shared" si="28"/>
        <v>30545.230952111837</v>
      </c>
      <c r="CM38" s="204">
        <f t="shared" si="28"/>
        <v>28636.154017604847</v>
      </c>
      <c r="CN38" s="204">
        <f t="shared" si="28"/>
        <v>26727.077083097858</v>
      </c>
      <c r="CO38" s="204">
        <f t="shared" si="28"/>
        <v>24818.000148590865</v>
      </c>
      <c r="CP38" s="204">
        <f t="shared" si="28"/>
        <v>22908.923214083879</v>
      </c>
      <c r="CQ38" s="204">
        <f t="shared" si="28"/>
        <v>20999.846279576894</v>
      </c>
      <c r="CR38" s="204">
        <f t="shared" si="28"/>
        <v>19090.769345069901</v>
      </c>
      <c r="CS38" s="204">
        <f t="shared" si="28"/>
        <v>17181.692410562908</v>
      </c>
      <c r="CT38" s="204">
        <f t="shared" si="28"/>
        <v>15272.615476055915</v>
      </c>
      <c r="CU38" s="204">
        <f t="shared" si="28"/>
        <v>13363.538541548929</v>
      </c>
      <c r="CV38" s="204">
        <f t="shared" si="28"/>
        <v>11454.461607041936</v>
      </c>
      <c r="CW38" s="204">
        <f t="shared" si="28"/>
        <v>9545.3846725349504</v>
      </c>
      <c r="CX38" s="204">
        <f>SUM(CX25:CX37)</f>
        <v>7636.3077380279574</v>
      </c>
      <c r="CY38" s="204">
        <f>SUM(CY25:CY37)</f>
        <v>5727.2308035209717</v>
      </c>
      <c r="CZ38" s="204">
        <f>SUM(CZ25:CZ37)</f>
        <v>3818.1538690139787</v>
      </c>
      <c r="DA38" s="204">
        <f>SUM(DA25:DA37)</f>
        <v>1909.0769345069857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541.76507600874061</v>
      </c>
      <c r="Q43" s="210">
        <f t="shared" si="39"/>
        <v>541.76507600874061</v>
      </c>
      <c r="R43" s="210">
        <f t="shared" si="39"/>
        <v>541.76507600874061</v>
      </c>
      <c r="S43" s="210">
        <f t="shared" si="39"/>
        <v>541.76507600874061</v>
      </c>
      <c r="T43" s="210">
        <f t="shared" si="39"/>
        <v>541.76507600874061</v>
      </c>
      <c r="U43" s="210">
        <f t="shared" si="39"/>
        <v>541.76507600874061</v>
      </c>
      <c r="V43" s="210">
        <f t="shared" si="39"/>
        <v>541.76507600874061</v>
      </c>
      <c r="W43" s="210">
        <f t="shared" si="39"/>
        <v>541.76507600874061</v>
      </c>
      <c r="X43" s="210">
        <f t="shared" si="39"/>
        <v>541.76507600874061</v>
      </c>
      <c r="Y43" s="210">
        <f t="shared" si="39"/>
        <v>541.76507600874061</v>
      </c>
      <c r="Z43" s="210">
        <f t="shared" si="39"/>
        <v>541.76507600874061</v>
      </c>
      <c r="AA43" s="210">
        <f t="shared" si="39"/>
        <v>541.76507600874061</v>
      </c>
      <c r="AB43" s="210">
        <f t="shared" si="39"/>
        <v>541.76507600874061</v>
      </c>
      <c r="AC43" s="210">
        <f t="shared" si="39"/>
        <v>541.76507600874061</v>
      </c>
      <c r="AD43" s="210">
        <f t="shared" si="39"/>
        <v>541.76507600874061</v>
      </c>
      <c r="AE43" s="210">
        <f t="shared" si="39"/>
        <v>541.76507600874061</v>
      </c>
      <c r="AF43" s="210">
        <f t="shared" si="39"/>
        <v>541.76507600874061</v>
      </c>
      <c r="AG43" s="210">
        <f t="shared" si="39"/>
        <v>541.76507600874061</v>
      </c>
      <c r="AH43" s="210">
        <f t="shared" si="39"/>
        <v>819.07231515469243</v>
      </c>
      <c r="AI43" s="210">
        <f t="shared" si="39"/>
        <v>819.07231515469243</v>
      </c>
      <c r="AJ43" s="210">
        <f t="shared" si="39"/>
        <v>819.07231515469243</v>
      </c>
      <c r="AK43" s="210">
        <f t="shared" si="39"/>
        <v>819.07231515469243</v>
      </c>
      <c r="AL43" s="210">
        <f t="shared" ref="AL43:BQ43" si="40">IF(AL$22&lt;=$E$24,IF(AL$22&lt;=$D$24,IF(AL$22&lt;=$C$24,IF(AL$22&lt;=$B$24,$B109,($C26-$B26)/($C$24-$B$24)),($D26-$C26)/($D$24-$C$24)),($E26-$D26)/($E$24-$D$24)),$F109)</f>
        <v>819.07231515469243</v>
      </c>
      <c r="AM43" s="210">
        <f t="shared" si="40"/>
        <v>819.07231515469243</v>
      </c>
      <c r="AN43" s="210">
        <f t="shared" si="40"/>
        <v>819.07231515469243</v>
      </c>
      <c r="AO43" s="210">
        <f t="shared" si="40"/>
        <v>819.07231515469243</v>
      </c>
      <c r="AP43" s="210">
        <f t="shared" si="40"/>
        <v>819.07231515469243</v>
      </c>
      <c r="AQ43" s="210">
        <f t="shared" si="40"/>
        <v>819.07231515469243</v>
      </c>
      <c r="AR43" s="210">
        <f t="shared" si="40"/>
        <v>819.07231515469243</v>
      </c>
      <c r="AS43" s="210">
        <f t="shared" si="40"/>
        <v>819.07231515469243</v>
      </c>
      <c r="AT43" s="210">
        <f t="shared" si="40"/>
        <v>819.07231515469243</v>
      </c>
      <c r="AU43" s="210">
        <f t="shared" si="40"/>
        <v>819.07231515469243</v>
      </c>
      <c r="AV43" s="210">
        <f t="shared" si="40"/>
        <v>819.07231515469243</v>
      </c>
      <c r="AW43" s="210">
        <f t="shared" si="40"/>
        <v>819.07231515469243</v>
      </c>
      <c r="AX43" s="210">
        <f t="shared" si="40"/>
        <v>819.07231515469243</v>
      </c>
      <c r="AY43" s="210">
        <f t="shared" si="40"/>
        <v>819.07231515469243</v>
      </c>
      <c r="AZ43" s="210">
        <f t="shared" si="40"/>
        <v>819.07231515469243</v>
      </c>
      <c r="BA43" s="210">
        <f t="shared" si="40"/>
        <v>819.07231515469243</v>
      </c>
      <c r="BB43" s="210">
        <f t="shared" si="40"/>
        <v>819.07231515469243</v>
      </c>
      <c r="BC43" s="210">
        <f t="shared" si="40"/>
        <v>819.07231515469243</v>
      </c>
      <c r="BD43" s="210">
        <f t="shared" si="40"/>
        <v>819.07231515469243</v>
      </c>
      <c r="BE43" s="210">
        <f t="shared" si="40"/>
        <v>819.07231515469243</v>
      </c>
      <c r="BF43" s="210">
        <f t="shared" si="40"/>
        <v>819.07231515469243</v>
      </c>
      <c r="BG43" s="210">
        <f t="shared" si="40"/>
        <v>819.07231515469243</v>
      </c>
      <c r="BH43" s="210">
        <f t="shared" si="40"/>
        <v>819.07231515469243</v>
      </c>
      <c r="BI43" s="210">
        <f t="shared" si="40"/>
        <v>819.07231515469243</v>
      </c>
      <c r="BJ43" s="210">
        <f t="shared" si="40"/>
        <v>819.07231515469243</v>
      </c>
      <c r="BK43" s="210">
        <f t="shared" si="40"/>
        <v>819.07231515469243</v>
      </c>
      <c r="BL43" s="210">
        <f t="shared" si="40"/>
        <v>819.07231515469243</v>
      </c>
      <c r="BM43" s="210">
        <f t="shared" si="40"/>
        <v>819.07231515469243</v>
      </c>
      <c r="BN43" s="210">
        <f t="shared" si="40"/>
        <v>819.07231515469243</v>
      </c>
      <c r="BO43" s="210">
        <f t="shared" si="40"/>
        <v>819.07231515469243</v>
      </c>
      <c r="BP43" s="210">
        <f t="shared" si="40"/>
        <v>819.07231515469243</v>
      </c>
      <c r="BQ43" s="210">
        <f t="shared" si="40"/>
        <v>819.07231515469243</v>
      </c>
      <c r="BR43" s="210">
        <f t="shared" ref="BR43:DA43" si="41">IF(BR$22&lt;=$E$24,IF(BR$22&lt;=$D$24,IF(BR$22&lt;=$C$24,IF(BR$22&lt;=$B$24,$B109,($C26-$B26)/($C$24-$B$24)),($D26-$C26)/($D$24-$C$24)),($E26-$D26)/($E$24-$D$24)),$F109)</f>
        <v>819.07231515469243</v>
      </c>
      <c r="BS43" s="210">
        <f t="shared" si="41"/>
        <v>819.07231515469243</v>
      </c>
      <c r="BT43" s="210">
        <f t="shared" si="41"/>
        <v>819.07231515469243</v>
      </c>
      <c r="BU43" s="210">
        <f t="shared" si="41"/>
        <v>819.07231515469243</v>
      </c>
      <c r="BV43" s="210">
        <f t="shared" si="41"/>
        <v>819.07231515469243</v>
      </c>
      <c r="BW43" s="210">
        <f t="shared" si="41"/>
        <v>-1909.0769345069898</v>
      </c>
      <c r="BX43" s="210">
        <f t="shared" si="41"/>
        <v>-1909.0769345069898</v>
      </c>
      <c r="BY43" s="210">
        <f t="shared" si="41"/>
        <v>-1909.0769345069898</v>
      </c>
      <c r="BZ43" s="210">
        <f t="shared" si="41"/>
        <v>-1909.0769345069898</v>
      </c>
      <c r="CA43" s="210">
        <f t="shared" si="41"/>
        <v>-1909.0769345069898</v>
      </c>
      <c r="CB43" s="210">
        <f t="shared" si="41"/>
        <v>-1909.0769345069898</v>
      </c>
      <c r="CC43" s="210">
        <f t="shared" si="41"/>
        <v>-1909.0769345069898</v>
      </c>
      <c r="CD43" s="210">
        <f t="shared" si="41"/>
        <v>-1909.0769345069898</v>
      </c>
      <c r="CE43" s="210">
        <f t="shared" si="41"/>
        <v>-1909.0769345069898</v>
      </c>
      <c r="CF43" s="210">
        <f t="shared" si="41"/>
        <v>-1909.0769345069898</v>
      </c>
      <c r="CG43" s="210">
        <f t="shared" si="41"/>
        <v>-1909.0769345069898</v>
      </c>
      <c r="CH43" s="210">
        <f t="shared" si="41"/>
        <v>-1909.0769345069898</v>
      </c>
      <c r="CI43" s="210">
        <f t="shared" si="41"/>
        <v>-1909.0769345069898</v>
      </c>
      <c r="CJ43" s="210">
        <f t="shared" si="41"/>
        <v>-1909.0769345069898</v>
      </c>
      <c r="CK43" s="210">
        <f t="shared" si="41"/>
        <v>-1909.0769345069898</v>
      </c>
      <c r="CL43" s="210">
        <f t="shared" si="41"/>
        <v>-1909.0769345069898</v>
      </c>
      <c r="CM43" s="210">
        <f t="shared" si="41"/>
        <v>-1909.0769345069898</v>
      </c>
      <c r="CN43" s="210">
        <f t="shared" si="41"/>
        <v>-1909.0769345069898</v>
      </c>
      <c r="CO43" s="210">
        <f t="shared" si="41"/>
        <v>-1909.0769345069898</v>
      </c>
      <c r="CP43" s="210">
        <f t="shared" si="41"/>
        <v>-1909.0769345069898</v>
      </c>
      <c r="CQ43" s="210">
        <f t="shared" si="41"/>
        <v>-1909.0769345069898</v>
      </c>
      <c r="CR43" s="210">
        <f t="shared" si="41"/>
        <v>-1909.0769345069898</v>
      </c>
      <c r="CS43" s="210">
        <f t="shared" si="41"/>
        <v>-1909.0769345069898</v>
      </c>
      <c r="CT43" s="210">
        <f t="shared" si="41"/>
        <v>-1909.0769345069898</v>
      </c>
      <c r="CU43" s="210">
        <f t="shared" si="41"/>
        <v>-1909.0769345069898</v>
      </c>
      <c r="CV43" s="210">
        <f t="shared" si="41"/>
        <v>-1909.0769345069898</v>
      </c>
      <c r="CW43" s="210">
        <f t="shared" si="41"/>
        <v>-1909.0769345069898</v>
      </c>
      <c r="CX43" s="210">
        <f t="shared" si="41"/>
        <v>-1909.0769345069898</v>
      </c>
      <c r="CY43" s="210">
        <f t="shared" si="41"/>
        <v>-1909.0769345069898</v>
      </c>
      <c r="CZ43" s="210">
        <f t="shared" si="41"/>
        <v>-1909.0769345069898</v>
      </c>
      <c r="DA43" s="210">
        <f t="shared" si="41"/>
        <v>-1909.0769345069898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554.07791864530247</v>
      </c>
      <c r="Q46" s="210">
        <f t="shared" si="48"/>
        <v>554.07791864530247</v>
      </c>
      <c r="R46" s="210">
        <f t="shared" si="48"/>
        <v>554.07791864530247</v>
      </c>
      <c r="S46" s="210">
        <f t="shared" si="48"/>
        <v>554.07791864530247</v>
      </c>
      <c r="T46" s="210">
        <f t="shared" si="48"/>
        <v>554.07791864530247</v>
      </c>
      <c r="U46" s="210">
        <f t="shared" si="48"/>
        <v>554.07791864530247</v>
      </c>
      <c r="V46" s="210">
        <f t="shared" si="48"/>
        <v>554.07791864530247</v>
      </c>
      <c r="W46" s="210">
        <f t="shared" si="48"/>
        <v>554.07791864530247</v>
      </c>
      <c r="X46" s="210">
        <f t="shared" si="48"/>
        <v>554.07791864530247</v>
      </c>
      <c r="Y46" s="210">
        <f t="shared" si="48"/>
        <v>554.07791864530247</v>
      </c>
      <c r="Z46" s="210">
        <f t="shared" si="48"/>
        <v>554.07791864530247</v>
      </c>
      <c r="AA46" s="210">
        <f t="shared" si="48"/>
        <v>554.07791864530247</v>
      </c>
      <c r="AB46" s="210">
        <f t="shared" si="48"/>
        <v>554.07791864530247</v>
      </c>
      <c r="AC46" s="210">
        <f t="shared" si="48"/>
        <v>554.07791864530247</v>
      </c>
      <c r="AD46" s="210">
        <f t="shared" si="48"/>
        <v>554.07791864530247</v>
      </c>
      <c r="AE46" s="210">
        <f t="shared" si="48"/>
        <v>554.07791864530247</v>
      </c>
      <c r="AF46" s="210">
        <f t="shared" si="48"/>
        <v>554.07791864530247</v>
      </c>
      <c r="AG46" s="210">
        <f t="shared" si="48"/>
        <v>554.07791864530247</v>
      </c>
      <c r="AH46" s="210">
        <f t="shared" si="48"/>
        <v>-537.06016865980996</v>
      </c>
      <c r="AI46" s="210">
        <f t="shared" si="48"/>
        <v>-537.06016865980996</v>
      </c>
      <c r="AJ46" s="210">
        <f t="shared" si="48"/>
        <v>-537.06016865980996</v>
      </c>
      <c r="AK46" s="210">
        <f t="shared" si="48"/>
        <v>-537.06016865980996</v>
      </c>
      <c r="AL46" s="210">
        <f t="shared" ref="AL46:BQ46" si="49">IF(AL$22&lt;=$E$24,IF(AL$22&lt;=$D$24,IF(AL$22&lt;=$C$24,IF(AL$22&lt;=$B$24,$B112,($C29-$B29)/($C$24-$B$24)),($D29-$C29)/($D$24-$C$24)),($E29-$D29)/($E$24-$D$24)),$F112)</f>
        <v>-537.06016865980996</v>
      </c>
      <c r="AM46" s="210">
        <f t="shared" si="49"/>
        <v>-537.06016865980996</v>
      </c>
      <c r="AN46" s="210">
        <f t="shared" si="49"/>
        <v>-537.06016865980996</v>
      </c>
      <c r="AO46" s="210">
        <f t="shared" si="49"/>
        <v>-537.06016865980996</v>
      </c>
      <c r="AP46" s="210">
        <f t="shared" si="49"/>
        <v>-537.06016865980996</v>
      </c>
      <c r="AQ46" s="210">
        <f t="shared" si="49"/>
        <v>-537.06016865980996</v>
      </c>
      <c r="AR46" s="210">
        <f t="shared" si="49"/>
        <v>-537.06016865980996</v>
      </c>
      <c r="AS46" s="210">
        <f t="shared" si="49"/>
        <v>-537.06016865980996</v>
      </c>
      <c r="AT46" s="210">
        <f t="shared" si="49"/>
        <v>-537.06016865980996</v>
      </c>
      <c r="AU46" s="210">
        <f t="shared" si="49"/>
        <v>-537.06016865980996</v>
      </c>
      <c r="AV46" s="210">
        <f t="shared" si="49"/>
        <v>-537.06016865980996</v>
      </c>
      <c r="AW46" s="210">
        <f t="shared" si="49"/>
        <v>-537.06016865980996</v>
      </c>
      <c r="AX46" s="210">
        <f t="shared" si="49"/>
        <v>-537.06016865980996</v>
      </c>
      <c r="AY46" s="210">
        <f t="shared" si="49"/>
        <v>-537.06016865980996</v>
      </c>
      <c r="AZ46" s="210">
        <f t="shared" si="49"/>
        <v>-537.06016865980996</v>
      </c>
      <c r="BA46" s="210">
        <f t="shared" si="49"/>
        <v>-537.06016865980996</v>
      </c>
      <c r="BB46" s="210">
        <f t="shared" si="49"/>
        <v>-537.06016865980996</v>
      </c>
      <c r="BC46" s="210">
        <f t="shared" si="49"/>
        <v>-537.06016865980996</v>
      </c>
      <c r="BD46" s="210">
        <f t="shared" si="49"/>
        <v>-537.06016865980996</v>
      </c>
      <c r="BE46" s="210">
        <f t="shared" si="49"/>
        <v>-537.06016865980996</v>
      </c>
      <c r="BF46" s="210">
        <f t="shared" si="49"/>
        <v>-537.06016865980996</v>
      </c>
      <c r="BG46" s="210">
        <f t="shared" si="49"/>
        <v>-537.06016865980996</v>
      </c>
      <c r="BH46" s="210">
        <f t="shared" si="49"/>
        <v>-537.06016865980996</v>
      </c>
      <c r="BI46" s="210">
        <f t="shared" si="49"/>
        <v>-537.06016865980996</v>
      </c>
      <c r="BJ46" s="210">
        <f t="shared" si="49"/>
        <v>-537.06016865980996</v>
      </c>
      <c r="BK46" s="210">
        <f t="shared" si="49"/>
        <v>-537.06016865980996</v>
      </c>
      <c r="BL46" s="210">
        <f t="shared" si="49"/>
        <v>-537.06016865980996</v>
      </c>
      <c r="BM46" s="210">
        <f t="shared" si="49"/>
        <v>-537.06016865980996</v>
      </c>
      <c r="BN46" s="210">
        <f t="shared" si="49"/>
        <v>-537.06016865980996</v>
      </c>
      <c r="BO46" s="210">
        <f t="shared" si="49"/>
        <v>-537.06016865980996</v>
      </c>
      <c r="BP46" s="210">
        <f t="shared" si="49"/>
        <v>-537.06016865980996</v>
      </c>
      <c r="BQ46" s="210">
        <f t="shared" si="49"/>
        <v>-537.06016865980996</v>
      </c>
      <c r="BR46" s="210">
        <f t="shared" ref="BR46:DA46" si="50">IF(BR$22&lt;=$E$24,IF(BR$22&lt;=$D$24,IF(BR$22&lt;=$C$24,IF(BR$22&lt;=$B$24,$B112,($C29-$B29)/($C$24-$B$24)),($D29-$C29)/($D$24-$C$24)),($E29-$D29)/($E$24-$D$24)),$F112)</f>
        <v>-537.06016865980996</v>
      </c>
      <c r="BS46" s="210">
        <f t="shared" si="50"/>
        <v>-537.06016865980996</v>
      </c>
      <c r="BT46" s="210">
        <f t="shared" si="50"/>
        <v>-537.06016865980996</v>
      </c>
      <c r="BU46" s="210">
        <f t="shared" si="50"/>
        <v>-537.06016865980996</v>
      </c>
      <c r="BV46" s="210">
        <f t="shared" si="50"/>
        <v>-537.06016865980996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0</v>
      </c>
      <c r="CW49" s="210">
        <f t="shared" si="59"/>
        <v>0</v>
      </c>
      <c r="CX49" s="210">
        <f t="shared" si="59"/>
        <v>0</v>
      </c>
      <c r="CY49" s="210">
        <f t="shared" si="59"/>
        <v>0</v>
      </c>
      <c r="CZ49" s="210">
        <f t="shared" si="59"/>
        <v>0</v>
      </c>
      <c r="DA49" s="210">
        <f t="shared" si="59"/>
        <v>0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0</v>
      </c>
      <c r="CY51" s="210">
        <f t="shared" si="65"/>
        <v>0</v>
      </c>
      <c r="CZ51" s="210">
        <f t="shared" si="65"/>
        <v>0</v>
      </c>
      <c r="DA51" s="210">
        <f t="shared" si="65"/>
        <v>0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19593.64460946609</v>
      </c>
      <c r="G60" s="204">
        <f t="shared" si="78"/>
        <v>19253.384609466091</v>
      </c>
      <c r="H60" s="204">
        <f t="shared" si="78"/>
        <v>18913.124609466089</v>
      </c>
      <c r="I60" s="204">
        <f t="shared" si="78"/>
        <v>18572.864609466091</v>
      </c>
      <c r="J60" s="204">
        <f t="shared" si="78"/>
        <v>18232.604609466089</v>
      </c>
      <c r="K60" s="204">
        <f t="shared" si="78"/>
        <v>17892.34460946609</v>
      </c>
      <c r="L60" s="204">
        <f t="shared" si="78"/>
        <v>17552.084609466088</v>
      </c>
      <c r="M60" s="204">
        <f t="shared" si="78"/>
        <v>17211.82460946609</v>
      </c>
      <c r="N60" s="204">
        <f t="shared" si="78"/>
        <v>16871.564609466088</v>
      </c>
      <c r="O60" s="204">
        <f t="shared" si="78"/>
        <v>16531.304609466089</v>
      </c>
      <c r="P60" s="204">
        <f t="shared" si="78"/>
        <v>17073.069685474831</v>
      </c>
      <c r="Q60" s="204">
        <f t="shared" si="78"/>
        <v>17614.834761483569</v>
      </c>
      <c r="R60" s="204">
        <f t="shared" si="78"/>
        <v>18156.599837492311</v>
      </c>
      <c r="S60" s="204">
        <f t="shared" si="78"/>
        <v>18698.364913501053</v>
      </c>
      <c r="T60" s="204">
        <f t="shared" si="78"/>
        <v>19240.129989509791</v>
      </c>
      <c r="U60" s="204">
        <f t="shared" si="78"/>
        <v>19781.895065518533</v>
      </c>
      <c r="V60" s="204">
        <f t="shared" si="78"/>
        <v>20323.660141527274</v>
      </c>
      <c r="W60" s="204">
        <f t="shared" si="78"/>
        <v>20865.425217536016</v>
      </c>
      <c r="X60" s="204">
        <f t="shared" si="78"/>
        <v>21407.190293544754</v>
      </c>
      <c r="Y60" s="204">
        <f t="shared" si="78"/>
        <v>21948.955369553496</v>
      </c>
      <c r="Z60" s="204">
        <f t="shared" si="78"/>
        <v>22490.720445562234</v>
      </c>
      <c r="AA60" s="204">
        <f t="shared" si="78"/>
        <v>23032.485521570976</v>
      </c>
      <c r="AB60" s="204">
        <f t="shared" si="78"/>
        <v>23574.250597579718</v>
      </c>
      <c r="AC60" s="204">
        <f t="shared" si="78"/>
        <v>24116.015673588459</v>
      </c>
      <c r="AD60" s="204">
        <f t="shared" si="78"/>
        <v>24657.780749597197</v>
      </c>
      <c r="AE60" s="204">
        <f t="shared" si="78"/>
        <v>25199.545825605939</v>
      </c>
      <c r="AF60" s="204">
        <f t="shared" si="78"/>
        <v>25741.310901614677</v>
      </c>
      <c r="AG60" s="204">
        <f t="shared" si="78"/>
        <v>26283.075977623419</v>
      </c>
      <c r="AH60" s="204">
        <f t="shared" si="78"/>
        <v>26963.494673205136</v>
      </c>
      <c r="AI60" s="204">
        <f t="shared" si="78"/>
        <v>27782.566988359828</v>
      </c>
      <c r="AJ60" s="204">
        <f t="shared" si="78"/>
        <v>28601.639303514523</v>
      </c>
      <c r="AK60" s="204">
        <f t="shared" si="78"/>
        <v>29420.711618669215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30239.783933823906</v>
      </c>
      <c r="AM60" s="204">
        <f t="shared" si="79"/>
        <v>31058.856248978598</v>
      </c>
      <c r="AN60" s="204">
        <f t="shared" si="79"/>
        <v>31877.92856413329</v>
      </c>
      <c r="AO60" s="204">
        <f t="shared" si="79"/>
        <v>32697.000879287982</v>
      </c>
      <c r="AP60" s="204">
        <f t="shared" si="79"/>
        <v>33516.073194442673</v>
      </c>
      <c r="AQ60" s="204">
        <f t="shared" si="79"/>
        <v>34335.145509597365</v>
      </c>
      <c r="AR60" s="204">
        <f t="shared" si="79"/>
        <v>35154.217824752064</v>
      </c>
      <c r="AS60" s="204">
        <f t="shared" si="79"/>
        <v>35973.290139906749</v>
      </c>
      <c r="AT60" s="204">
        <f t="shared" si="79"/>
        <v>36792.362455061448</v>
      </c>
      <c r="AU60" s="204">
        <f t="shared" si="79"/>
        <v>37611.434770216139</v>
      </c>
      <c r="AV60" s="204">
        <f t="shared" si="79"/>
        <v>38430.507085370831</v>
      </c>
      <c r="AW60" s="204">
        <f t="shared" si="79"/>
        <v>39249.579400525523</v>
      </c>
      <c r="AX60" s="204">
        <f t="shared" si="79"/>
        <v>40068.651715680215</v>
      </c>
      <c r="AY60" s="204">
        <f t="shared" si="79"/>
        <v>40887.724030834906</v>
      </c>
      <c r="AZ60" s="204">
        <f t="shared" si="79"/>
        <v>41706.796345989598</v>
      </c>
      <c r="BA60" s="204">
        <f t="shared" si="79"/>
        <v>42525.86866114429</v>
      </c>
      <c r="BB60" s="204">
        <f t="shared" si="79"/>
        <v>43344.940976298982</v>
      </c>
      <c r="BC60" s="204">
        <f t="shared" si="79"/>
        <v>44164.013291453681</v>
      </c>
      <c r="BD60" s="204">
        <f t="shared" si="79"/>
        <v>44983.085606608365</v>
      </c>
      <c r="BE60" s="204">
        <f t="shared" si="79"/>
        <v>45802.157921763064</v>
      </c>
      <c r="BF60" s="204">
        <f t="shared" si="79"/>
        <v>46621.230236917756</v>
      </c>
      <c r="BG60" s="204">
        <f t="shared" si="79"/>
        <v>47440.302552072448</v>
      </c>
      <c r="BH60" s="204">
        <f t="shared" si="79"/>
        <v>48259.374867227139</v>
      </c>
      <c r="BI60" s="204">
        <f t="shared" si="79"/>
        <v>49078.447182381831</v>
      </c>
      <c r="BJ60" s="204">
        <f t="shared" si="79"/>
        <v>49897.519497536523</v>
      </c>
      <c r="BK60" s="204">
        <f t="shared" si="79"/>
        <v>50716.591812691215</v>
      </c>
      <c r="BL60" s="204">
        <f t="shared" si="79"/>
        <v>51535.664127845914</v>
      </c>
      <c r="BM60" s="204">
        <f t="shared" si="79"/>
        <v>52354.736443000598</v>
      </c>
      <c r="BN60" s="204">
        <f t="shared" si="79"/>
        <v>53173.808758155297</v>
      </c>
      <c r="BO60" s="204">
        <f t="shared" si="79"/>
        <v>53992.881073309982</v>
      </c>
      <c r="BP60" s="204">
        <f t="shared" si="79"/>
        <v>54811.953388464681</v>
      </c>
      <c r="BQ60" s="204">
        <f t="shared" si="79"/>
        <v>55631.025703619373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56450.098018774064</v>
      </c>
      <c r="BS60" s="204">
        <f t="shared" si="80"/>
        <v>57269.170333928756</v>
      </c>
      <c r="BT60" s="204">
        <f t="shared" si="80"/>
        <v>58088.242649083448</v>
      </c>
      <c r="BU60" s="204">
        <f t="shared" si="80"/>
        <v>58907.31496423814</v>
      </c>
      <c r="BV60" s="204">
        <f t="shared" si="80"/>
        <v>59726.387279392831</v>
      </c>
      <c r="BW60" s="204">
        <f t="shared" si="80"/>
        <v>59181.384969716688</v>
      </c>
      <c r="BX60" s="204">
        <f t="shared" si="80"/>
        <v>57272.308035209695</v>
      </c>
      <c r="BY60" s="204">
        <f t="shared" si="80"/>
        <v>55363.231100702709</v>
      </c>
      <c r="BZ60" s="204">
        <f t="shared" si="80"/>
        <v>53454.154166195716</v>
      </c>
      <c r="CA60" s="204">
        <f t="shared" si="80"/>
        <v>51545.077231688731</v>
      </c>
      <c r="CB60" s="204">
        <f t="shared" si="80"/>
        <v>49636.000297181738</v>
      </c>
      <c r="CC60" s="204">
        <f t="shared" si="80"/>
        <v>47726.923362674745</v>
      </c>
      <c r="CD60" s="204">
        <f t="shared" si="80"/>
        <v>45817.846428167759</v>
      </c>
      <c r="CE60" s="204">
        <f t="shared" si="80"/>
        <v>43908.769493660766</v>
      </c>
      <c r="CF60" s="204">
        <f t="shared" si="80"/>
        <v>41999.692559153773</v>
      </c>
      <c r="CG60" s="204">
        <f t="shared" si="80"/>
        <v>40090.615624646787</v>
      </c>
      <c r="CH60" s="204">
        <f t="shared" si="80"/>
        <v>38181.538690139801</v>
      </c>
      <c r="CI60" s="204">
        <f t="shared" si="80"/>
        <v>36272.461755632808</v>
      </c>
      <c r="CJ60" s="204">
        <f t="shared" si="80"/>
        <v>34363.384821125816</v>
      </c>
      <c r="CK60" s="204">
        <f t="shared" si="80"/>
        <v>32454.30788661883</v>
      </c>
      <c r="CL60" s="204">
        <f t="shared" si="80"/>
        <v>30545.23095211184</v>
      </c>
      <c r="CM60" s="204">
        <f t="shared" si="80"/>
        <v>28636.154017604847</v>
      </c>
      <c r="CN60" s="204">
        <f t="shared" si="80"/>
        <v>26727.077083097858</v>
      </c>
      <c r="CO60" s="204">
        <f t="shared" si="80"/>
        <v>24818.000148590872</v>
      </c>
      <c r="CP60" s="204">
        <f t="shared" si="80"/>
        <v>22908.923214083879</v>
      </c>
      <c r="CQ60" s="204">
        <f t="shared" si="80"/>
        <v>20999.846279576886</v>
      </c>
      <c r="CR60" s="204">
        <f t="shared" si="80"/>
        <v>19090.769345069901</v>
      </c>
      <c r="CS60" s="204">
        <f t="shared" si="80"/>
        <v>17181.692410562908</v>
      </c>
      <c r="CT60" s="204">
        <f t="shared" si="80"/>
        <v>15272.615476055922</v>
      </c>
      <c r="CU60" s="204">
        <f t="shared" si="80"/>
        <v>13363.538541548929</v>
      </c>
      <c r="CV60" s="204">
        <f t="shared" si="80"/>
        <v>11454.461607041943</v>
      </c>
      <c r="CW60" s="204">
        <f t="shared" si="80"/>
        <v>9545.3846725349504</v>
      </c>
      <c r="CX60" s="204">
        <f t="shared" si="80"/>
        <v>7636.3077380279647</v>
      </c>
      <c r="CY60" s="204">
        <f t="shared" si="80"/>
        <v>5727.2308035209717</v>
      </c>
      <c r="CZ60" s="204">
        <f t="shared" si="80"/>
        <v>3818.1538690139787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1909.076934506993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11769.025420114114</v>
      </c>
      <c r="G63" s="204">
        <f t="shared" si="87"/>
        <v>11769.025420114114</v>
      </c>
      <c r="H63" s="204">
        <f t="shared" si="87"/>
        <v>11769.025420114114</v>
      </c>
      <c r="I63" s="204">
        <f t="shared" si="87"/>
        <v>11769.025420114114</v>
      </c>
      <c r="J63" s="204">
        <f t="shared" si="87"/>
        <v>11769.025420114114</v>
      </c>
      <c r="K63" s="204">
        <f t="shared" si="87"/>
        <v>11769.025420114114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11769.025420114114</v>
      </c>
      <c r="M63" s="204">
        <f t="shared" si="87"/>
        <v>11769.025420114114</v>
      </c>
      <c r="N63" s="204">
        <f t="shared" si="87"/>
        <v>11769.025420114114</v>
      </c>
      <c r="O63" s="204">
        <f t="shared" si="87"/>
        <v>11769.025420114114</v>
      </c>
      <c r="P63" s="204">
        <f t="shared" si="87"/>
        <v>12323.103338759416</v>
      </c>
      <c r="Q63" s="204">
        <f t="shared" si="87"/>
        <v>12877.18125740472</v>
      </c>
      <c r="R63" s="204">
        <f t="shared" si="87"/>
        <v>13431.259176050022</v>
      </c>
      <c r="S63" s="204">
        <f t="shared" si="87"/>
        <v>13985.337094695324</v>
      </c>
      <c r="T63" s="204">
        <f t="shared" si="87"/>
        <v>14539.415013340626</v>
      </c>
      <c r="U63" s="204">
        <f t="shared" si="87"/>
        <v>15093.492931985929</v>
      </c>
      <c r="V63" s="204">
        <f t="shared" si="87"/>
        <v>15647.570850631231</v>
      </c>
      <c r="W63" s="204">
        <f t="shared" si="87"/>
        <v>16201.648769276533</v>
      </c>
      <c r="X63" s="204">
        <f t="shared" si="87"/>
        <v>16755.726687921837</v>
      </c>
      <c r="Y63" s="204">
        <f t="shared" si="87"/>
        <v>17309.804606567137</v>
      </c>
      <c r="Z63" s="204">
        <f t="shared" si="87"/>
        <v>17863.882525212441</v>
      </c>
      <c r="AA63" s="204">
        <f t="shared" si="87"/>
        <v>18417.960443857744</v>
      </c>
      <c r="AB63" s="204">
        <f t="shared" si="87"/>
        <v>18972.038362503044</v>
      </c>
      <c r="AC63" s="204">
        <f t="shared" si="87"/>
        <v>19526.116281148348</v>
      </c>
      <c r="AD63" s="204">
        <f t="shared" si="87"/>
        <v>20080.194199793652</v>
      </c>
      <c r="AE63" s="204">
        <f t="shared" si="87"/>
        <v>20634.272118438952</v>
      </c>
      <c r="AF63" s="204">
        <f t="shared" si="87"/>
        <v>21188.350037084256</v>
      </c>
      <c r="AG63" s="204">
        <f t="shared" si="87"/>
        <v>21742.427955729559</v>
      </c>
      <c r="AH63" s="204">
        <f t="shared" si="87"/>
        <v>21750.936830722305</v>
      </c>
      <c r="AI63" s="204">
        <f t="shared" si="87"/>
        <v>21213.876662062496</v>
      </c>
      <c r="AJ63" s="204">
        <f t="shared" si="87"/>
        <v>20676.816493402686</v>
      </c>
      <c r="AK63" s="204">
        <f t="shared" si="87"/>
        <v>20139.756324742873</v>
      </c>
      <c r="AL63" s="204">
        <f t="shared" si="87"/>
        <v>19602.696156083064</v>
      </c>
      <c r="AM63" s="204">
        <f t="shared" si="87"/>
        <v>19065.635987423255</v>
      </c>
      <c r="AN63" s="204">
        <f t="shared" si="87"/>
        <v>18528.575818763446</v>
      </c>
      <c r="AO63" s="204">
        <f t="shared" si="87"/>
        <v>17991.515650103636</v>
      </c>
      <c r="AP63" s="204">
        <f t="shared" si="87"/>
        <v>17454.455481443823</v>
      </c>
      <c r="AQ63" s="204">
        <f t="shared" si="87"/>
        <v>16917.395312784014</v>
      </c>
      <c r="AR63" s="204">
        <f t="shared" si="87"/>
        <v>16380.335144124205</v>
      </c>
      <c r="AS63" s="204">
        <f t="shared" si="87"/>
        <v>15843.274975464396</v>
      </c>
      <c r="AT63" s="204">
        <f t="shared" si="87"/>
        <v>15306.214806804586</v>
      </c>
      <c r="AU63" s="204">
        <f t="shared" si="87"/>
        <v>14769.154638144775</v>
      </c>
      <c r="AV63" s="204">
        <f t="shared" si="87"/>
        <v>14232.094469484964</v>
      </c>
      <c r="AW63" s="204">
        <f t="shared" si="87"/>
        <v>13695.034300825155</v>
      </c>
      <c r="AX63" s="204">
        <f t="shared" si="87"/>
        <v>13157.974132165346</v>
      </c>
      <c r="AY63" s="204">
        <f t="shared" si="87"/>
        <v>12620.913963505534</v>
      </c>
      <c r="AZ63" s="204">
        <f t="shared" si="87"/>
        <v>12083.853794845725</v>
      </c>
      <c r="BA63" s="204">
        <f t="shared" si="87"/>
        <v>11546.793626185916</v>
      </c>
      <c r="BB63" s="204">
        <f t="shared" si="87"/>
        <v>11009.733457526105</v>
      </c>
      <c r="BC63" s="204">
        <f t="shared" si="87"/>
        <v>10472.673288866295</v>
      </c>
      <c r="BD63" s="204">
        <f t="shared" si="87"/>
        <v>9935.6131202064862</v>
      </c>
      <c r="BE63" s="204">
        <f t="shared" si="87"/>
        <v>9398.5529515466751</v>
      </c>
      <c r="BF63" s="204">
        <f t="shared" si="87"/>
        <v>8861.4927828868658</v>
      </c>
      <c r="BG63" s="204">
        <f t="shared" si="87"/>
        <v>8324.4326142270547</v>
      </c>
      <c r="BH63" s="204">
        <f t="shared" si="87"/>
        <v>7787.3724455672454</v>
      </c>
      <c r="BI63" s="204">
        <f t="shared" si="87"/>
        <v>7250.3122769074362</v>
      </c>
      <c r="BJ63" s="204">
        <f t="shared" si="87"/>
        <v>6713.2521082476251</v>
      </c>
      <c r="BK63" s="204">
        <f t="shared" si="87"/>
        <v>6176.1919395878158</v>
      </c>
      <c r="BL63" s="204">
        <f t="shared" si="87"/>
        <v>5639.1317709280065</v>
      </c>
      <c r="BM63" s="204">
        <f t="shared" si="87"/>
        <v>5102.0716022681954</v>
      </c>
      <c r="BN63" s="204">
        <f t="shared" si="87"/>
        <v>4565.0114336083861</v>
      </c>
      <c r="BO63" s="204">
        <f t="shared" si="87"/>
        <v>4027.9512649485769</v>
      </c>
      <c r="BP63" s="204">
        <f t="shared" si="87"/>
        <v>3490.8910962887676</v>
      </c>
      <c r="BQ63" s="204">
        <f t="shared" si="87"/>
        <v>2953.8309276289547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2416.7707589691454</v>
      </c>
      <c r="BS63" s="204">
        <f t="shared" si="89"/>
        <v>1879.7105903093361</v>
      </c>
      <c r="BT63" s="204">
        <f t="shared" si="89"/>
        <v>1342.6504216495268</v>
      </c>
      <c r="BU63" s="204">
        <f t="shared" si="89"/>
        <v>805.59025298971756</v>
      </c>
      <c r="BV63" s="204">
        <f t="shared" si="89"/>
        <v>268.53008432990464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0</v>
      </c>
      <c r="CW66" s="204">
        <f t="shared" si="95"/>
        <v>0</v>
      </c>
      <c r="CX66" s="204">
        <f t="shared" si="95"/>
        <v>0</v>
      </c>
      <c r="CY66" s="204">
        <f t="shared" si="95"/>
        <v>0</v>
      </c>
      <c r="CZ66" s="204">
        <f t="shared" si="95"/>
        <v>0</v>
      </c>
      <c r="DA66" s="204">
        <f t="shared" si="95"/>
        <v>0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0</v>
      </c>
      <c r="CY68" s="204">
        <f t="shared" si="99"/>
        <v>0</v>
      </c>
      <c r="CZ68" s="204">
        <f t="shared" si="99"/>
        <v>0</v>
      </c>
      <c r="DA68" s="204">
        <f t="shared" si="99"/>
        <v>0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0</v>
      </c>
      <c r="AZ70" s="204">
        <f t="shared" si="100"/>
        <v>0</v>
      </c>
      <c r="BA70" s="204">
        <f t="shared" si="100"/>
        <v>0</v>
      </c>
      <c r="BB70" s="204">
        <f t="shared" si="100"/>
        <v>0</v>
      </c>
      <c r="BC70" s="204">
        <f t="shared" si="100"/>
        <v>0</v>
      </c>
      <c r="BD70" s="204">
        <f t="shared" si="100"/>
        <v>0</v>
      </c>
      <c r="BE70" s="204">
        <f t="shared" si="100"/>
        <v>0</v>
      </c>
      <c r="BF70" s="204">
        <f t="shared" si="100"/>
        <v>0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32839.171801704768</v>
      </c>
      <c r="G72" s="204">
        <f t="shared" ref="G72:BR72" si="105">SUM(G59:G71)</f>
        <v>32498.911801704769</v>
      </c>
      <c r="H72" s="204">
        <f t="shared" si="105"/>
        <v>32158.651801704767</v>
      </c>
      <c r="I72" s="204">
        <f t="shared" si="105"/>
        <v>31818.391801704769</v>
      </c>
      <c r="J72" s="204">
        <f t="shared" si="105"/>
        <v>31478.131801704767</v>
      </c>
      <c r="K72" s="204">
        <f t="shared" si="105"/>
        <v>31137.871801704769</v>
      </c>
      <c r="L72" s="204">
        <f t="shared" si="105"/>
        <v>30797.611801704767</v>
      </c>
      <c r="M72" s="204">
        <f t="shared" si="105"/>
        <v>30457.351801704768</v>
      </c>
      <c r="N72" s="204">
        <f t="shared" si="105"/>
        <v>30117.091801704766</v>
      </c>
      <c r="O72" s="204">
        <f t="shared" si="105"/>
        <v>29776.831801704768</v>
      </c>
      <c r="P72" s="204">
        <f t="shared" si="105"/>
        <v>30872.67479635881</v>
      </c>
      <c r="Q72" s="204">
        <f t="shared" si="105"/>
        <v>31968.517791012851</v>
      </c>
      <c r="R72" s="204">
        <f t="shared" si="105"/>
        <v>33064.360785666897</v>
      </c>
      <c r="S72" s="204">
        <f t="shared" si="105"/>
        <v>34160.203780320946</v>
      </c>
      <c r="T72" s="204">
        <f t="shared" si="105"/>
        <v>35256.046774974981</v>
      </c>
      <c r="U72" s="204">
        <f t="shared" si="105"/>
        <v>36351.88976962903</v>
      </c>
      <c r="V72" s="204">
        <f t="shared" si="105"/>
        <v>37447.732764283071</v>
      </c>
      <c r="W72" s="204">
        <f t="shared" si="105"/>
        <v>38543.575758937121</v>
      </c>
      <c r="X72" s="204">
        <f t="shared" si="105"/>
        <v>39639.418753591162</v>
      </c>
      <c r="Y72" s="204">
        <f t="shared" si="105"/>
        <v>40735.261748245204</v>
      </c>
      <c r="Z72" s="204">
        <f t="shared" si="105"/>
        <v>41831.104742899246</v>
      </c>
      <c r="AA72" s="204">
        <f t="shared" si="105"/>
        <v>42926.947737553288</v>
      </c>
      <c r="AB72" s="204">
        <f t="shared" si="105"/>
        <v>44022.79073220733</v>
      </c>
      <c r="AC72" s="204">
        <f t="shared" si="105"/>
        <v>45118.633726861372</v>
      </c>
      <c r="AD72" s="204">
        <f t="shared" si="105"/>
        <v>46214.476721515413</v>
      </c>
      <c r="AE72" s="204">
        <f t="shared" si="105"/>
        <v>47310.319716169455</v>
      </c>
      <c r="AF72" s="204">
        <f t="shared" si="105"/>
        <v>48406.162710823497</v>
      </c>
      <c r="AG72" s="204">
        <f t="shared" si="105"/>
        <v>49502.005705477546</v>
      </c>
      <c r="AH72" s="204">
        <f t="shared" si="105"/>
        <v>50172.927156879749</v>
      </c>
      <c r="AI72" s="204">
        <f t="shared" si="105"/>
        <v>50418.927065030141</v>
      </c>
      <c r="AJ72" s="204">
        <f t="shared" si="105"/>
        <v>50664.926973180518</v>
      </c>
      <c r="AK72" s="204">
        <f t="shared" si="105"/>
        <v>50910.926881330903</v>
      </c>
      <c r="AL72" s="204">
        <f t="shared" si="105"/>
        <v>51156.926789481273</v>
      </c>
      <c r="AM72" s="204">
        <f t="shared" si="105"/>
        <v>51402.926697631665</v>
      </c>
      <c r="AN72" s="204">
        <f t="shared" si="105"/>
        <v>51648.926605782035</v>
      </c>
      <c r="AO72" s="204">
        <f t="shared" si="105"/>
        <v>51894.926513932427</v>
      </c>
      <c r="AP72" s="204">
        <f t="shared" si="105"/>
        <v>52140.926422082797</v>
      </c>
      <c r="AQ72" s="204">
        <f t="shared" si="105"/>
        <v>52386.926330233182</v>
      </c>
      <c r="AR72" s="204">
        <f t="shared" si="105"/>
        <v>52632.926238383567</v>
      </c>
      <c r="AS72" s="204">
        <f t="shared" si="105"/>
        <v>52878.926146533937</v>
      </c>
      <c r="AT72" s="204">
        <f t="shared" si="105"/>
        <v>53124.926054684329</v>
      </c>
      <c r="AU72" s="204">
        <f t="shared" si="105"/>
        <v>53370.925962834706</v>
      </c>
      <c r="AV72" s="204">
        <f t="shared" si="105"/>
        <v>53616.925870985084</v>
      </c>
      <c r="AW72" s="204">
        <f t="shared" si="105"/>
        <v>53862.925779135468</v>
      </c>
      <c r="AX72" s="204">
        <f t="shared" si="105"/>
        <v>54108.925687285846</v>
      </c>
      <c r="AY72" s="204">
        <f t="shared" si="105"/>
        <v>54354.925595436223</v>
      </c>
      <c r="AZ72" s="204">
        <f t="shared" si="105"/>
        <v>54600.925503586608</v>
      </c>
      <c r="BA72" s="204">
        <f t="shared" si="105"/>
        <v>54846.925411736986</v>
      </c>
      <c r="BB72" s="204">
        <f t="shared" si="105"/>
        <v>55092.92531988737</v>
      </c>
      <c r="BC72" s="204">
        <f t="shared" si="105"/>
        <v>55338.925228037755</v>
      </c>
      <c r="BD72" s="204">
        <f t="shared" si="105"/>
        <v>55584.925136188132</v>
      </c>
      <c r="BE72" s="204">
        <f t="shared" si="105"/>
        <v>55830.925044338517</v>
      </c>
      <c r="BF72" s="204">
        <f t="shared" si="105"/>
        <v>56076.924952488902</v>
      </c>
      <c r="BG72" s="204">
        <f t="shared" si="105"/>
        <v>56322.924860639279</v>
      </c>
      <c r="BH72" s="204">
        <f t="shared" si="105"/>
        <v>56568.924768789657</v>
      </c>
      <c r="BI72" s="204">
        <f t="shared" si="105"/>
        <v>56814.924676940042</v>
      </c>
      <c r="BJ72" s="204">
        <f t="shared" si="105"/>
        <v>57060.924585090419</v>
      </c>
      <c r="BK72" s="204">
        <f t="shared" si="105"/>
        <v>57306.924493240796</v>
      </c>
      <c r="BL72" s="204">
        <f t="shared" si="105"/>
        <v>57552.924401391181</v>
      </c>
      <c r="BM72" s="204">
        <f t="shared" si="105"/>
        <v>57798.924309541559</v>
      </c>
      <c r="BN72" s="204">
        <f t="shared" si="105"/>
        <v>58044.924217691943</v>
      </c>
      <c r="BO72" s="204">
        <f t="shared" si="105"/>
        <v>58290.924125842321</v>
      </c>
      <c r="BP72" s="204">
        <f t="shared" si="105"/>
        <v>58536.924033992706</v>
      </c>
      <c r="BQ72" s="204">
        <f t="shared" si="105"/>
        <v>58782.92394214309</v>
      </c>
      <c r="BR72" s="204">
        <f t="shared" si="105"/>
        <v>59028.92385029346</v>
      </c>
      <c r="BS72" s="204">
        <f t="shared" ref="BS72:DA72" si="106">SUM(BS59:BS71)</f>
        <v>59274.923758443852</v>
      </c>
      <c r="BT72" s="204">
        <f t="shared" si="106"/>
        <v>59520.923666594223</v>
      </c>
      <c r="BU72" s="204">
        <f t="shared" si="106"/>
        <v>59766.923574744615</v>
      </c>
      <c r="BV72" s="204">
        <f t="shared" si="106"/>
        <v>60012.923482894985</v>
      </c>
      <c r="BW72" s="204">
        <f t="shared" si="106"/>
        <v>59181.384969716688</v>
      </c>
      <c r="BX72" s="204">
        <f t="shared" si="106"/>
        <v>57272.308035209695</v>
      </c>
      <c r="BY72" s="204">
        <f t="shared" si="106"/>
        <v>55363.231100702709</v>
      </c>
      <c r="BZ72" s="204">
        <f t="shared" si="106"/>
        <v>53454.154166195716</v>
      </c>
      <c r="CA72" s="204">
        <f t="shared" si="106"/>
        <v>51545.077231688731</v>
      </c>
      <c r="CB72" s="204">
        <f t="shared" si="106"/>
        <v>49636.000297181738</v>
      </c>
      <c r="CC72" s="204">
        <f t="shared" si="106"/>
        <v>47726.923362674745</v>
      </c>
      <c r="CD72" s="204">
        <f t="shared" si="106"/>
        <v>45817.846428167759</v>
      </c>
      <c r="CE72" s="204">
        <f t="shared" si="106"/>
        <v>43908.769493660766</v>
      </c>
      <c r="CF72" s="204">
        <f t="shared" si="106"/>
        <v>41999.692559153773</v>
      </c>
      <c r="CG72" s="204">
        <f t="shared" si="106"/>
        <v>40090.615624646787</v>
      </c>
      <c r="CH72" s="204">
        <f t="shared" si="106"/>
        <v>38181.538690139801</v>
      </c>
      <c r="CI72" s="204">
        <f t="shared" si="106"/>
        <v>36272.461755632808</v>
      </c>
      <c r="CJ72" s="204">
        <f t="shared" si="106"/>
        <v>34363.384821125816</v>
      </c>
      <c r="CK72" s="204">
        <f t="shared" si="106"/>
        <v>32454.30788661883</v>
      </c>
      <c r="CL72" s="204">
        <f t="shared" si="106"/>
        <v>30545.23095211184</v>
      </c>
      <c r="CM72" s="204">
        <f t="shared" si="106"/>
        <v>28636.154017604847</v>
      </c>
      <c r="CN72" s="204">
        <f t="shared" si="106"/>
        <v>26727.077083097858</v>
      </c>
      <c r="CO72" s="204">
        <f t="shared" si="106"/>
        <v>24818.000148590872</v>
      </c>
      <c r="CP72" s="204">
        <f t="shared" si="106"/>
        <v>22908.923214083879</v>
      </c>
      <c r="CQ72" s="204">
        <f t="shared" si="106"/>
        <v>20999.846279576886</v>
      </c>
      <c r="CR72" s="204">
        <f t="shared" si="106"/>
        <v>19090.769345069901</v>
      </c>
      <c r="CS72" s="204">
        <f t="shared" si="106"/>
        <v>17181.692410562908</v>
      </c>
      <c r="CT72" s="204">
        <f t="shared" si="106"/>
        <v>15272.615476055922</v>
      </c>
      <c r="CU72" s="204">
        <f t="shared" si="106"/>
        <v>13363.538541548929</v>
      </c>
      <c r="CV72" s="204">
        <f t="shared" si="106"/>
        <v>11454.461607041943</v>
      </c>
      <c r="CW72" s="204">
        <f t="shared" si="106"/>
        <v>9545.3846725349504</v>
      </c>
      <c r="CX72" s="204">
        <f t="shared" si="106"/>
        <v>7636.3077380279647</v>
      </c>
      <c r="CY72" s="204">
        <f t="shared" si="106"/>
        <v>5727.2308035209717</v>
      </c>
      <c r="CZ72" s="204">
        <f t="shared" si="106"/>
        <v>3818.1538690139787</v>
      </c>
      <c r="DA72" s="204">
        <f t="shared" si="106"/>
        <v>1909.076934506993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541.76507600874061</v>
      </c>
      <c r="D109" s="212">
        <f t="shared" ref="D109:D120" si="108">BU43</f>
        <v>819.07231515469243</v>
      </c>
      <c r="E109" s="212">
        <f t="shared" ref="E109:E120" si="109">CR43</f>
        <v>-1909.0769345069898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-15465.047433598887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-0.86327841426526064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554.07791864530247</v>
      </c>
      <c r="D112" s="212">
        <f t="shared" si="108"/>
        <v>-537.06016865980996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casuals</vt:lpstr>
      <vt:lpstr>temporary</vt:lpstr>
      <vt:lpstr>full-time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2016-06-03T04:10:17Z</dcterms:modified>
  <cp:category/>
</cp:coreProperties>
</file>