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60" yWindow="1760" windowWidth="23840" windowHeight="1430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E57" i="7"/>
  <c r="E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E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<sst xmlns="http://schemas.openxmlformats.org/spreadsheetml/2006/main" count="849" uniqueCount="189">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</sst>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0.0181355765099626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0.0154325603985056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0.00409097135740971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0.000965675591531756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0.0124221668742217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0.0107077625570776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0.00850521481942715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0.000424968866749689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0.0377242502399925</c:v>
                </c:pt>
                <c:pt idx="2" formatCode="0.0%">
                  <c:v>0.0398874098683131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592984"/>
        <c:axId val="2141588984"/>
      </c:barChart>
      <c:catAx>
        <c:axId val="214159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58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5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59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0.116762125921322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0.0232556793139742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0.0151189594084142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0.0833583055776706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0.0126096408744072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0.00141227977793361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0.000428727789729845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0.000126096408744072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0.00040350850798103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25784"/>
        <c:axId val="2119218680"/>
      </c:barChart>
      <c:catAx>
        <c:axId val="211922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1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1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2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0.0707564214695994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0.0213047009830239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0.0130505880968081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0.00143676199230915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0.000538785747115929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535416"/>
        <c:axId val="2143529512"/>
      </c:barChart>
      <c:catAx>
        <c:axId val="214353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52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52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53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91736"/>
        <c:axId val="2121223912"/>
      </c:barChart>
      <c:catAx>
        <c:axId val="212039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22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22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9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1407.43576923691</c:v>
                </c:pt>
                <c:pt idx="5">
                  <c:v>3087.087252823215</c:v>
                </c:pt>
                <c:pt idx="6">
                  <c:v>2148.12615296041</c:v>
                </c:pt>
                <c:pt idx="7">
                  <c:v>1367.821399577866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1058.4</c:v>
                </c:pt>
                <c:pt idx="6">
                  <c:v>12656.75886170212</c:v>
                </c:pt>
                <c:pt idx="7">
                  <c:v>25508.4134883008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6941.94</c:v>
                </c:pt>
                <c:pt idx="6">
                  <c:v>16824.4167400618</c:v>
                </c:pt>
                <c:pt idx="7">
                  <c:v>23966.07404381279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123.1307656596991</c:v>
                </c:pt>
                <c:pt idx="6">
                  <c:v>68.22264095609843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4805.1012997782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51752"/>
        <c:axId val="21205452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51752"/>
        <c:axId val="2120545272"/>
      </c:lineChart>
      <c:catAx>
        <c:axId val="212095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4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54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5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8296"/>
        <c:axId val="21210551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8296"/>
        <c:axId val="2121055160"/>
      </c:lineChart>
      <c:catAx>
        <c:axId val="212106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5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05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6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25832"/>
        <c:axId val="21208247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25832"/>
        <c:axId val="2120824776"/>
      </c:lineChart>
      <c:catAx>
        <c:axId val="2120825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2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82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2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0.0436181360013687</c:v>
                </c:pt>
                <c:pt idx="2">
                  <c:v>0.0119068585872284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0.011261130126016</c:v>
                </c:pt>
                <c:pt idx="2">
                  <c:v>0.0119068585872284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-0.367267041449867</c:v>
                </c:pt>
                <c:pt idx="2">
                  <c:v>-0.367267041449867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49336"/>
        <c:axId val="-2118745992"/>
      </c:barChart>
      <c:catAx>
        <c:axId val="-211874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4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4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4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0.200591499318799</c:v>
                </c:pt>
                <c:pt idx="2">
                  <c:v>0.235457166254396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232152"/>
        <c:axId val="2119374808"/>
      </c:barChart>
      <c:catAx>
        <c:axId val="-21452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7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37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2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0.5671164413406</c:v>
                </c:pt>
                <c:pt idx="2">
                  <c:v>0.58528340992286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358472"/>
        <c:axId val="-2144354952"/>
      </c:barChart>
      <c:catAx>
        <c:axId val="-214435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35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35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35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0.419291650684056</c:v>
                </c:pt>
                <c:pt idx="2">
                  <c:v>0.38889272471551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-0.803750001908249</c:v>
                </c:pt>
                <c:pt idx="2">
                  <c:v>-0.803750001908249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422584"/>
        <c:axId val="-2144426408"/>
      </c:barChart>
      <c:catAx>
        <c:axId val="-214442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2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2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2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0.0531095421732825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0.0224549786853239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0.0340931854578312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0.0032695534991926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0.00076800141949335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0.00370295777486128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0.00447102606946365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0.00494791624197181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0.0539309578502449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0.260058276400845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0.60444680782603</c:v>
                </c:pt>
                <c:pt idx="2" formatCode="0.0%">
                  <c:v>0.332782398802884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205112"/>
        <c:axId val="2143828280"/>
      </c:barChart>
      <c:catAx>
        <c:axId val="214120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82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82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20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87048"/>
        <c:axId val="21204722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87048"/>
        <c:axId val="21204722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7048"/>
        <c:axId val="2120472232"/>
      </c:scatterChart>
      <c:catAx>
        <c:axId val="2120487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472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47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4870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39320"/>
        <c:axId val="21202295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39320"/>
        <c:axId val="2120229576"/>
      </c:lineChart>
      <c:catAx>
        <c:axId val="2120239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229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229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239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05320"/>
        <c:axId val="21176934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82600"/>
        <c:axId val="2117679192"/>
      </c:scatterChart>
      <c:valAx>
        <c:axId val="21177053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93448"/>
        <c:crosses val="autoZero"/>
        <c:crossBetween val="midCat"/>
      </c:valAx>
      <c:valAx>
        <c:axId val="2117693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705320"/>
        <c:crosses val="autoZero"/>
        <c:crossBetween val="midCat"/>
      </c:valAx>
      <c:valAx>
        <c:axId val="21176826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7679192"/>
        <c:crosses val="autoZero"/>
        <c:crossBetween val="midCat"/>
      </c:valAx>
      <c:valAx>
        <c:axId val="21176791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826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27864"/>
        <c:axId val="21175198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27864"/>
        <c:axId val="2117519832"/>
      </c:lineChart>
      <c:catAx>
        <c:axId val="211752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19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519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278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0.0362003996906373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0.0210732910590664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0.000983425809444012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0.0472715594552042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0.443449907444602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0.6446422415634</c:v>
                </c:pt>
                <c:pt idx="2" formatCode="0.0%">
                  <c:v>0.321658773553439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025112"/>
        <c:axId val="2120187192"/>
      </c:barChart>
      <c:catAx>
        <c:axId val="212002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18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18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02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0.000678393524283935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0.00411542652552927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0.00143290784557908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295176"/>
        <c:axId val="2144296584"/>
      </c:barChart>
      <c:catAx>
        <c:axId val="214429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9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9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9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0.0208938816306257</c:v>
                </c:pt>
                <c:pt idx="1">
                  <c:v>0.0205534977709335</c:v>
                </c:pt>
                <c:pt idx="2">
                  <c:v>0.0129970650428852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0.20617402052695</c:v>
                </c:pt>
                <c:pt idx="1">
                  <c:v>0.202815223434295</c:v>
                </c:pt>
                <c:pt idx="2">
                  <c:v>0.128250805777236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0.0278392106132314</c:v>
                </c:pt>
                <c:pt idx="1">
                  <c:v>0.0273856798559101</c:v>
                </c:pt>
                <c:pt idx="2">
                  <c:v>0.017317415570709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0.0236899168327733</c:v>
                </c:pt>
                <c:pt idx="1">
                  <c:v>0.0233039825449333</c:v>
                </c:pt>
                <c:pt idx="2">
                  <c:v>0.0147363422163159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0.010963803237858</c:v>
                </c:pt>
                <c:pt idx="3">
                  <c:v>0.00540008219178082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0.00386270236612702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-0.000895254931336037</c:v>
                </c:pt>
                <c:pt idx="2">
                  <c:v>0.0941208069361488</c:v>
                </c:pt>
                <c:pt idx="3">
                  <c:v>-0.582000460663565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101784"/>
        <c:axId val="2144096024"/>
      </c:barChart>
      <c:catAx>
        <c:axId val="2144101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9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409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0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-0.01975028424773</c:v>
                </c:pt>
                <c:pt idx="1">
                  <c:v>-0.423691174179268</c:v>
                </c:pt>
                <c:pt idx="2">
                  <c:v>-0.423691174179268</c:v>
                </c:pt>
                <c:pt idx="3">
                  <c:v>-0.423691174179268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956616"/>
        <c:axId val="2143959928"/>
      </c:barChart>
      <c:catAx>
        <c:axId val="2143956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95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95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95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0.21243816869313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0.0898199147412955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0.136372741831325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0.00876240337783616</c:v>
                </c:pt>
                <c:pt idx="3">
                  <c:v>0.00431581061893423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0.0030720056779734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0.00435615952634681</c:v>
                </c:pt>
                <c:pt idx="1">
                  <c:v>0.00261428818905206</c:v>
                </c:pt>
                <c:pt idx="2">
                  <c:v>0.00348522385769944</c:v>
                </c:pt>
                <c:pt idx="3">
                  <c:v>0.00435615952634681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0.260058276400845</c:v>
                </c:pt>
                <c:pt idx="1">
                  <c:v>0.260058276400845</c:v>
                </c:pt>
                <c:pt idx="2">
                  <c:v>0.260058276400845</c:v>
                </c:pt>
                <c:pt idx="3">
                  <c:v>0.260058276400845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0.0294296793558093</c:v>
                </c:pt>
                <c:pt idx="1">
                  <c:v>0.451811789072377</c:v>
                </c:pt>
                <c:pt idx="2">
                  <c:v>0.491745271303246</c:v>
                </c:pt>
                <c:pt idx="3">
                  <c:v>0.405756358225223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807224"/>
        <c:axId val="2143799416"/>
      </c:barChart>
      <c:catAx>
        <c:axId val="2143807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9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79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0.144801598762549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0.0842931642362656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0.443449907444602</c:v>
                </c:pt>
                <c:pt idx="1">
                  <c:v>0.443449907444602</c:v>
                </c:pt>
                <c:pt idx="2">
                  <c:v>0.443449907444602</c:v>
                </c:pt>
                <c:pt idx="3">
                  <c:v>0.443449907444602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0.0879590796666989</c:v>
                </c:pt>
                <c:pt idx="1">
                  <c:v>0.471107396588303</c:v>
                </c:pt>
                <c:pt idx="2">
                  <c:v>0.453763824981828</c:v>
                </c:pt>
                <c:pt idx="3">
                  <c:v>0.277738496214704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628968"/>
        <c:axId val="2143626232"/>
      </c:barChart>
      <c:catAx>
        <c:axId val="214362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62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62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62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0.013624981056369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0.0224292590694888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0.000484956952853813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572120"/>
        <c:axId val="2119566200"/>
      </c:barChart>
      <c:catAx>
        <c:axId val="211957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6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56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7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1407.4357692369099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4805.1012997782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6.7839352428393518E-4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6.7839352428393518E-4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4.1154265255292661E-3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4.1154265255292661E-3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1.4329078455790783E-3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1.4329078455790783E-3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16983.36798689342</v>
      </c>
      <c r="T23" s="179">
        <f>SUM(T7:T22)</f>
        <v>16048.746788004662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0.61947890193026156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14052.624505070315</v>
      </c>
      <c r="T30" s="234">
        <f t="shared" si="24"/>
        <v>14987.245703959072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-1.975028424773001E-2</v>
      </c>
      <c r="AB30" s="122">
        <f>IF($Y30=0,0,AC30/($Y$30))</f>
        <v>0</v>
      </c>
      <c r="AC30" s="187">
        <f>IF(AC79*4/$I$83+SUM(AC6:AC29)&lt;1,AC79*4/$I$83,1-SUM(AC6:AC29))</f>
        <v>-0.42369117417926805</v>
      </c>
      <c r="AD30" s="122">
        <f>IF($Y30=0,0,AE30/($Y$30))</f>
        <v>0</v>
      </c>
      <c r="AE30" s="187">
        <f>IF(AE79*4/$I$83+SUM(AE6:AE29)&lt;1,AE79*4/$I$83,1-SUM(AE6:AE29))</f>
        <v>-0.42369117417926805</v>
      </c>
      <c r="AF30" s="122">
        <f>IF($Y30=0,0,AG30/($Y$30))</f>
        <v>0</v>
      </c>
      <c r="AG30" s="187">
        <f>IF(AG79*4/$I$83+SUM(AG6:AG29)&lt;1,AG79*4/$I$83,1-SUM(AG6:AG29))</f>
        <v>-0.42369117417926805</v>
      </c>
      <c r="AH30" s="123">
        <f t="shared" si="12"/>
        <v>0</v>
      </c>
      <c r="AI30" s="183">
        <f t="shared" si="13"/>
        <v>-0.3227059516963835</v>
      </c>
      <c r="AJ30" s="120">
        <f t="shared" si="14"/>
        <v>-0.22172072921349903</v>
      </c>
      <c r="AK30" s="119">
        <f t="shared" si="15"/>
        <v>-0.42369117417926805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0.49366085448869712</v>
      </c>
      <c r="K31" s="22" t="str">
        <f t="shared" si="4"/>
        <v/>
      </c>
      <c r="L31" s="22">
        <f>(1-SUM(L6:L30))</f>
        <v>0.48529722856431778</v>
      </c>
      <c r="M31" s="241">
        <f t="shared" si="6"/>
        <v>0.49366085448869712</v>
      </c>
      <c r="N31" s="167">
        <f>M31*I83</f>
        <v>6806.6728664836219</v>
      </c>
      <c r="P31" s="22"/>
      <c r="Q31" s="238" t="s">
        <v>142</v>
      </c>
      <c r="R31" s="234">
        <f t="shared" si="24"/>
        <v>4648.7720091348237</v>
      </c>
      <c r="S31" s="234">
        <f t="shared" si="24"/>
        <v>31016.566727292535</v>
      </c>
      <c r="T31" s="234">
        <f>IF(T25&gt;T$23,T25-T$23,0)</f>
        <v>31951.187926181294</v>
      </c>
      <c r="V31" s="56"/>
      <c r="W31" s="129" t="s">
        <v>84</v>
      </c>
      <c r="X31" s="130"/>
      <c r="Y31" s="121">
        <f>M31*4</f>
        <v>1.9746434179547885</v>
      </c>
      <c r="Z31" s="131"/>
      <c r="AA31" s="132">
        <f>1-AA32+IF($Y32&lt;0,$Y32/4,0)</f>
        <v>0.21524143238724536</v>
      </c>
      <c r="AB31" s="131"/>
      <c r="AC31" s="133">
        <f>1-AC32+IF($Y32&lt;0,$Y32/4,0)</f>
        <v>1.0448210783791918</v>
      </c>
      <c r="AD31" s="134"/>
      <c r="AE31" s="133">
        <f>1-AE32+IF($Y32&lt;0,$Y32/4,0)</f>
        <v>1.0375417556519191</v>
      </c>
      <c r="AF31" s="134"/>
      <c r="AG31" s="133">
        <f>1-AG32+IF($Y32&lt;0,$Y32/4,0)</f>
        <v>1.0189434024896704</v>
      </c>
      <c r="AH31" s="123"/>
      <c r="AI31" s="182">
        <f>SUM(AA31,AC31,AE31,AG31)/4</f>
        <v>0.82913691722700666</v>
      </c>
      <c r="AJ31" s="135">
        <f t="shared" si="14"/>
        <v>0.63003125538321858</v>
      </c>
      <c r="AK31" s="136">
        <f t="shared" si="15"/>
        <v>1.0282425790707947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0.50633914551130288</v>
      </c>
      <c r="J32" s="17"/>
      <c r="L32" s="22">
        <f>SUM(L6:L30)</f>
        <v>0.51470277143568222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62390.406727292539</v>
      </c>
      <c r="T32" s="234">
        <f t="shared" si="24"/>
        <v>63325.027926181298</v>
      </c>
      <c r="V32" s="56"/>
      <c r="W32" s="110"/>
      <c r="X32" s="118"/>
      <c r="Y32" s="115">
        <f>SUM(Y6:Y31)</f>
        <v>3.9489195558322958</v>
      </c>
      <c r="Z32" s="137"/>
      <c r="AA32" s="138">
        <f>SUM(AA6:AA30)</f>
        <v>0.78475856761275464</v>
      </c>
      <c r="AB32" s="137"/>
      <c r="AC32" s="139">
        <f>SUM(AC6:AC30)</f>
        <v>-4.4821078379191859E-2</v>
      </c>
      <c r="AD32" s="137"/>
      <c r="AE32" s="139">
        <f>SUM(AE6:AE30)</f>
        <v>-3.754175565191914E-2</v>
      </c>
      <c r="AF32" s="137"/>
      <c r="AG32" s="139">
        <f>SUM(AG6:AG30)</f>
        <v>-1.8943402489670413E-2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-83.206892587163267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25144.515059697671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0.61270937220304311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12166.12</v>
      </c>
      <c r="J65" s="39">
        <f>SUM(J37:J64)</f>
        <v>12166.119999999999</v>
      </c>
      <c r="K65" s="40">
        <f>SUM(K37:K64)</f>
        <v>1</v>
      </c>
      <c r="L65" s="22">
        <f>SUM(L37:L64)</f>
        <v>0.41929165068405577</v>
      </c>
      <c r="M65" s="24">
        <f>SUM(M37:M64)</f>
        <v>0.38889272471550951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12166.12</v>
      </c>
      <c r="J70" s="51">
        <f t="shared" ref="J70:J77" si="44">J124*I$83</f>
        <v>12166.12</v>
      </c>
      <c r="K70" s="40">
        <f>B70/B$76</f>
        <v>0.46456182159468673</v>
      </c>
      <c r="L70" s="22">
        <f t="shared" ref="L70:L74" si="45">(L124*G$37*F$9/F$7)/B$130</f>
        <v>0.41929165068405577</v>
      </c>
      <c r="M70" s="24">
        <f>J70/B$76</f>
        <v>0.38889272471550956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3041.53</v>
      </c>
      <c r="AB70" s="156">
        <f>Poor!AB70</f>
        <v>0.25</v>
      </c>
      <c r="AC70" s="147">
        <f>$J70*AB70</f>
        <v>3041.53</v>
      </c>
      <c r="AD70" s="156">
        <f>Poor!AD70</f>
        <v>0.25</v>
      </c>
      <c r="AE70" s="147">
        <f>$J70*AD70</f>
        <v>3041.53</v>
      </c>
      <c r="AF70" s="156">
        <f>Poor!AF70</f>
        <v>0.25</v>
      </c>
      <c r="AG70" s="147">
        <f>$J70*AF70</f>
        <v>3041.53</v>
      </c>
      <c r="AH70" s="155">
        <f>SUM(Z70,AB70,AD70,AF70)</f>
        <v>1</v>
      </c>
      <c r="AI70" s="147">
        <f>SUM(AA70,AC70,AE70,AG70)</f>
        <v>12166.12</v>
      </c>
      <c r="AJ70" s="148">
        <f>(AA70+AC70)</f>
        <v>6083.06</v>
      </c>
      <c r="AK70" s="147">
        <f>(AE70+AG70)</f>
        <v>6083.06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0.45953913253491319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0.27303003869766307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-68.080000000000382</v>
      </c>
      <c r="AB74" s="156"/>
      <c r="AC74" s="147">
        <f>AC30*$I$83/4</f>
        <v>-1460.4800000000002</v>
      </c>
      <c r="AD74" s="156"/>
      <c r="AE74" s="147">
        <f>AE30*$I$83/4</f>
        <v>-1460.4800000000002</v>
      </c>
      <c r="AF74" s="156"/>
      <c r="AG74" s="147">
        <f>AG30*$I$83/4</f>
        <v>-1460.4800000000002</v>
      </c>
      <c r="AH74" s="155"/>
      <c r="AI74" s="147">
        <f>SUM(AA74,AC74,AE74,AG74)</f>
        <v>-4449.5200000000013</v>
      </c>
      <c r="AJ74" s="148">
        <f>(AA74+AC74)</f>
        <v>-1528.5600000000006</v>
      </c>
      <c r="AK74" s="147">
        <f>(AE74+AG74)</f>
        <v>-2920.9600000000005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12166.12</v>
      </c>
      <c r="J76" s="51">
        <f t="shared" si="44"/>
        <v>12166.12</v>
      </c>
      <c r="K76" s="40">
        <f>SUM(K70:K75)</f>
        <v>2.1256887220179035</v>
      </c>
      <c r="L76" s="22">
        <f>SUM(L70:L75)</f>
        <v>0.41929165068405577</v>
      </c>
      <c r="M76" s="24">
        <f>SUM(M70:M75)</f>
        <v>0.38889272471550956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25144.515059697671</v>
      </c>
      <c r="J77" s="100">
        <f t="shared" si="44"/>
        <v>25144.515059697671</v>
      </c>
      <c r="K77" s="40"/>
      <c r="L77" s="22">
        <f>-(L131*G$37*F$9/F$7)/B$130</f>
        <v>-0.8037500019082493</v>
      </c>
      <c r="M77" s="24">
        <f>-J77/B$76</f>
        <v>-0.8037500019082493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741.945611167999</v>
      </c>
      <c r="AB77" s="112"/>
      <c r="AC77" s="111">
        <f>AC31*$I$83/4</f>
        <v>3601.53900186177</v>
      </c>
      <c r="AD77" s="112"/>
      <c r="AE77" s="111">
        <f>AE31*$I$83/4</f>
        <v>3576.4468925504984</v>
      </c>
      <c r="AF77" s="112"/>
      <c r="AG77" s="111">
        <f>AG31*$I$83/4</f>
        <v>3512.3376439237895</v>
      </c>
      <c r="AH77" s="110"/>
      <c r="AI77" s="154">
        <f>SUM(AA77,AC77,AE77,AG77)</f>
        <v>11432.269149504056</v>
      </c>
      <c r="AJ77" s="153">
        <f>SUM(AA77,AC77)</f>
        <v>4343.4846130297692</v>
      </c>
      <c r="AK77" s="160">
        <f>SUM(AE77,AG77)</f>
        <v>7088.784536474288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-68.080000000000382</v>
      </c>
      <c r="AB79" s="112"/>
      <c r="AC79" s="112">
        <f>AA79-AA74+AC65-AC70</f>
        <v>-1460.4800000000002</v>
      </c>
      <c r="AD79" s="112"/>
      <c r="AE79" s="112">
        <f>AC79-AC74+AE65-AE70</f>
        <v>-1460.4800000000002</v>
      </c>
      <c r="AF79" s="112"/>
      <c r="AG79" s="112">
        <f>AE79-AE74+AG65-AG70</f>
        <v>-1460.4800000000002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0</v>
      </c>
      <c r="I111" s="22">
        <f t="shared" si="61"/>
        <v>0</v>
      </c>
      <c r="J111" s="24">
        <f t="shared" si="62"/>
        <v>0</v>
      </c>
      <c r="K111" s="22">
        <f t="shared" si="63"/>
        <v>1.3901786444641844</v>
      </c>
      <c r="L111" s="22">
        <f t="shared" si="64"/>
        <v>0</v>
      </c>
      <c r="M111" s="228">
        <f t="shared" si="65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0.88236019459456405</v>
      </c>
      <c r="J119" s="24">
        <f>SUM(J91:J118)</f>
        <v>0.88236019459456405</v>
      </c>
      <c r="K119" s="22">
        <f>SUM(K91:K118)</f>
        <v>2.2689038352158568</v>
      </c>
      <c r="L119" s="22">
        <f>SUM(L91:L118)</f>
        <v>0.95133243431104142</v>
      </c>
      <c r="M119" s="57">
        <f t="shared" si="49"/>
        <v>0.88236019459456405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0.88236019459456405</v>
      </c>
      <c r="J124" s="237">
        <f>IF(SUMPRODUCT($B$124:$B124,$H$124:$H124)&lt;J$119,($B124*$H124),J$119)</f>
        <v>0.88236019459456405</v>
      </c>
      <c r="K124" s="29">
        <f>(B124)</f>
        <v>1.0540460987110494</v>
      </c>
      <c r="L124" s="29">
        <f>IF(SUMPRODUCT($B$124:$B124,$H$124:$H124)&lt;L$119,($B124*$H124),L$119)</f>
        <v>0.95133243431104142</v>
      </c>
      <c r="M124" s="240">
        <f t="shared" si="66"/>
        <v>0.88236019459456405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0.61947890193026156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0.88236019459456405</v>
      </c>
      <c r="J130" s="228">
        <f>(J119)</f>
        <v>0.88236019459456405</v>
      </c>
      <c r="K130" s="29">
        <f>(B130)</f>
        <v>2.2689038352158568</v>
      </c>
      <c r="L130" s="29">
        <f>(L119)</f>
        <v>0.95133243431104142</v>
      </c>
      <c r="M130" s="240">
        <f t="shared" si="66"/>
        <v>0.88236019459456405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1.8236314618843792</v>
      </c>
      <c r="J131" s="237">
        <f>IF(SUMPRODUCT($B124:$B125,$H124:$H125)&gt;(J119-J128),SUMPRODUCT($B124:$B125,$H124:$H125)+J128-J119,0)</f>
        <v>1.8236314618843792</v>
      </c>
      <c r="K131" s="29"/>
      <c r="L131" s="29">
        <f>IF(I131&lt;SUM(L126:L127),0,I131-(SUM(L126:L127)))</f>
        <v>1.8236314618843792</v>
      </c>
      <c r="M131" s="237">
        <f>IF(I131&lt;SUM(M126:M127),0,I131-(SUM(M126:M127)))</f>
        <v>1.8236314618843792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3087.0872528232148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1058.3999999999999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0.38376517280741163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2.0893881630625742E-2</v>
      </c>
      <c r="AB8" s="125">
        <f>IF($Y8=0,0,AC8/$Y8)</f>
        <v>0.37751322436408391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2.0553497770933456E-2</v>
      </c>
      <c r="AD8" s="125">
        <f>IF($Y8=0,0,AE8/$Y8)</f>
        <v>0.23872160282850446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1.2997065042885243E-2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1.3611111111111109E-2</v>
      </c>
      <c r="AJ8" s="120">
        <f t="shared" si="14"/>
        <v>2.0723689700779598E-2</v>
      </c>
      <c r="AK8" s="119">
        <f t="shared" si="15"/>
        <v>6.4985325214426213E-3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0.38376517280741157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0.20617402052695039</v>
      </c>
      <c r="AB9" s="125">
        <f>IF($Y9=0,0,AC9/$Y9)</f>
        <v>0.37751322436408391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0.20281522343429462</v>
      </c>
      <c r="AD9" s="125">
        <f>IF($Y9=0,0,AE9/$Y9)</f>
        <v>0.23872160282850458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0.1282508057772356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0.20449462198062252</v>
      </c>
      <c r="AK9" s="119">
        <f t="shared" si="15"/>
        <v>6.4125402888617802E-2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1.8135576509962639E-2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1.8135576509962639E-2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7.2542306039850554E-2</v>
      </c>
      <c r="Z10" s="125">
        <f>IF($Y10=0,0,AA10/$Y10)</f>
        <v>0.38376517280741157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2.7839210613231385E-2</v>
      </c>
      <c r="AB10" s="125">
        <f>IF($Y10=0,0,AC10/$Y10)</f>
        <v>0.37751322436408385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2.7385679855910137E-2</v>
      </c>
      <c r="AD10" s="125">
        <f>IF($Y10=0,0,AE10/$Y10)</f>
        <v>0.23872160282850455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1.7317415570709031E-2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1.8135576509962639E-2</v>
      </c>
      <c r="AJ10" s="120">
        <f t="shared" si="14"/>
        <v>2.7612445234570761E-2</v>
      </c>
      <c r="AK10" s="119">
        <f t="shared" si="15"/>
        <v>8.6587077853545157E-3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1.5432560398505605E-2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1.5432560398505605E-2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6941.94</v>
      </c>
      <c r="U11" s="223">
        <v>5</v>
      </c>
      <c r="V11" s="56"/>
      <c r="W11" s="115"/>
      <c r="X11" s="124">
        <v>1</v>
      </c>
      <c r="Y11" s="183">
        <f t="shared" si="9"/>
        <v>6.173024159402242E-2</v>
      </c>
      <c r="Z11" s="125">
        <f>IF($Y11=0,0,AA11/$Y11)</f>
        <v>0.38376517280741157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2.3689916832773279E-2</v>
      </c>
      <c r="AB11" s="125">
        <f>IF($Y11=0,0,AC11/$Y11)</f>
        <v>0.37751322436408385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2.3303982544933287E-2</v>
      </c>
      <c r="AD11" s="125">
        <f>IF($Y11=0,0,AE11/$Y11)</f>
        <v>0.23872160282850458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1.4736342216315854E-2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1.5432560398505605E-2</v>
      </c>
      <c r="AJ11" s="120">
        <f t="shared" si="14"/>
        <v>2.3496949688853283E-2</v>
      </c>
      <c r="AK11" s="119">
        <f t="shared" si="15"/>
        <v>7.3681711081579268E-3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4.0909713574097135E-3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4.0909713574097135E-3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123.13076565969908</v>
      </c>
      <c r="U12" s="223">
        <v>6</v>
      </c>
      <c r="V12" s="56"/>
      <c r="W12" s="117"/>
      <c r="X12" s="118"/>
      <c r="Y12" s="183">
        <f t="shared" si="9"/>
        <v>1.6363885429638854E-2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1.0963803237858033E-2</v>
      </c>
      <c r="AF12" s="122">
        <f>1-SUM(Z12,AB12,AD12)</f>
        <v>0.32999999999999996</v>
      </c>
      <c r="AG12" s="121">
        <f>$M12*AF12*4</f>
        <v>5.4000821917808209E-3</v>
      </c>
      <c r="AH12" s="123">
        <f t="shared" si="12"/>
        <v>1</v>
      </c>
      <c r="AI12" s="183">
        <f t="shared" si="13"/>
        <v>4.0909713574097135E-3</v>
      </c>
      <c r="AJ12" s="120">
        <f t="shared" si="14"/>
        <v>0</v>
      </c>
      <c r="AK12" s="119">
        <f t="shared" si="15"/>
        <v>8.1819427148194269E-3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9.1064757160647569E-4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9.1064757160647569E-4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3.6425902864259028E-3</v>
      </c>
      <c r="Z13" s="116">
        <v>1</v>
      </c>
      <c r="AA13" s="121">
        <f>$M13*Z13*4</f>
        <v>3.6425902864259028E-3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9.1064757160647569E-4</v>
      </c>
      <c r="AJ13" s="120">
        <f t="shared" si="14"/>
        <v>1.8212951432129514E-3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9.6567559153175591E-4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9.6567559153175591E-4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3.8627023661270236E-3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3.8627023661270236E-3</v>
      </c>
      <c r="AH16" s="123">
        <f t="shared" si="12"/>
        <v>1</v>
      </c>
      <c r="AI16" s="183">
        <f t="shared" si="13"/>
        <v>9.6567559153175591E-4</v>
      </c>
      <c r="AJ16" s="120">
        <f t="shared" si="14"/>
        <v>0</v>
      </c>
      <c r="AK16" s="119">
        <f t="shared" si="15"/>
        <v>1.9313511830635118E-3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1.2422166874221669E-2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1.2422166874221669E-2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4.9688667496886677E-2</v>
      </c>
      <c r="Z18" s="116">
        <v>1.2941</v>
      </c>
      <c r="AA18" s="121">
        <f t="shared" ref="AA18:AA20" si="25">$M18*Z18*4</f>
        <v>6.4302104607721053E-2</v>
      </c>
      <c r="AB18" s="116">
        <v>1.1765000000000001</v>
      </c>
      <c r="AC18" s="121">
        <f t="shared" ref="AC18:AC20" si="26">$M18*AB18*4</f>
        <v>5.8458717310087178E-2</v>
      </c>
      <c r="AD18" s="116">
        <v>1.2353000000000001</v>
      </c>
      <c r="AE18" s="121">
        <f t="shared" ref="AE18:AE20" si="27">$M18*AD18*4</f>
        <v>6.1380410958904112E-2</v>
      </c>
      <c r="AF18" s="122">
        <f t="shared" ref="AF18:AF20" si="28">1-SUM(Z18,AB18,AD18)</f>
        <v>-2.7059000000000002</v>
      </c>
      <c r="AG18" s="121">
        <f t="shared" ref="AG18:AG20" si="29">$M18*AF18*4</f>
        <v>-0.13445256537982567</v>
      </c>
      <c r="AH18" s="123">
        <f t="shared" ref="AH18:AH20" si="30">SUM(Z18,AB18,AD18,AF18)</f>
        <v>1</v>
      </c>
      <c r="AI18" s="183">
        <f t="shared" ref="AI18:AI20" si="31">SUM(AA18,AC18,AE18,AG18)/4</f>
        <v>1.2422166874221673E-2</v>
      </c>
      <c r="AJ18" s="120">
        <f t="shared" ref="AJ18:AJ20" si="32">(AA18+AC18)/2</f>
        <v>6.1380410958904119E-2</v>
      </c>
      <c r="AK18" s="119">
        <f t="shared" ref="AK18:AK20" si="33">(AE18+AG18)/2</f>
        <v>-3.6536077210460774E-2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1.0707762557077624E-2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1.0707762557077624E-2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4.2831050228310498E-2</v>
      </c>
      <c r="Z19" s="116">
        <v>2.2940999999999998</v>
      </c>
      <c r="AA19" s="121">
        <f t="shared" si="25"/>
        <v>9.8258712328767109E-2</v>
      </c>
      <c r="AB19" s="116">
        <v>2.1764999999999999</v>
      </c>
      <c r="AC19" s="121">
        <f t="shared" si="26"/>
        <v>9.3221780821917788E-2</v>
      </c>
      <c r="AD19" s="116">
        <v>2.2353000000000001</v>
      </c>
      <c r="AE19" s="121">
        <f t="shared" si="27"/>
        <v>9.5740246575342455E-2</v>
      </c>
      <c r="AF19" s="122">
        <f t="shared" si="28"/>
        <v>-5.7058999999999997</v>
      </c>
      <c r="AG19" s="121">
        <f t="shared" si="29"/>
        <v>-0.24438968949771686</v>
      </c>
      <c r="AH19" s="123">
        <f t="shared" si="30"/>
        <v>1</v>
      </c>
      <c r="AI19" s="183">
        <f t="shared" si="31"/>
        <v>1.0707762557077623E-2</v>
      </c>
      <c r="AJ19" s="120">
        <f t="shared" si="32"/>
        <v>9.5740246575342441E-2</v>
      </c>
      <c r="AK19" s="119">
        <f t="shared" si="33"/>
        <v>-7.432472146118721E-2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8.5052148194271482E-3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8.5052148194271482E-3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3.4020859277708593E-2</v>
      </c>
      <c r="Z21" s="116">
        <v>4.2941000000000003</v>
      </c>
      <c r="AA21" s="121">
        <f t="shared" ref="AA21:AA25" si="41">$M21*Z21*4</f>
        <v>0.14608897182440847</v>
      </c>
      <c r="AB21" s="116">
        <v>4.1764999999999999</v>
      </c>
      <c r="AC21" s="121">
        <f t="shared" ref="AC21:AC25" si="42">$M21*AB21*4</f>
        <v>0.14208811877334993</v>
      </c>
      <c r="AD21" s="116">
        <v>4.2352999999999996</v>
      </c>
      <c r="AE21" s="121">
        <f t="shared" ref="AE21:AE25" si="43">$M21*AD21*4</f>
        <v>0.14408854529887918</v>
      </c>
      <c r="AF21" s="122">
        <f t="shared" ref="AF21:AF25" si="44">1-SUM(Z21,AB21,AD21)</f>
        <v>-11.7059</v>
      </c>
      <c r="AG21" s="121">
        <f t="shared" ref="AG21:AG25" si="45">$M21*AF21*4</f>
        <v>-0.39824477661892899</v>
      </c>
      <c r="AH21" s="123">
        <f t="shared" ref="AH21:AH25" si="46">SUM(Z21,AB21,AD21,AF21)</f>
        <v>1</v>
      </c>
      <c r="AI21" s="183">
        <f t="shared" ref="AI21:AI25" si="47">SUM(AA21,AC21,AE21,AG21)/4</f>
        <v>8.5052148194271482E-3</v>
      </c>
      <c r="AJ21" s="120">
        <f t="shared" ref="AJ21:AJ25" si="48">(AA21+AC21)/2</f>
        <v>0.14408854529887921</v>
      </c>
      <c r="AK21" s="119">
        <f t="shared" ref="AK21:AK25" si="49">(AE21+AG21)/2</f>
        <v>-0.12707811566002492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4.2496886674968869E-4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4.2496886674968869E-4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1.6998754669987548E-3</v>
      </c>
      <c r="Z22" s="116">
        <v>5.2941000000000003</v>
      </c>
      <c r="AA22" s="121">
        <f t="shared" si="41"/>
        <v>8.9993107098381084E-3</v>
      </c>
      <c r="AB22" s="116">
        <v>5.1764999999999999</v>
      </c>
      <c r="AC22" s="121">
        <f t="shared" si="42"/>
        <v>8.7994053549190539E-3</v>
      </c>
      <c r="AD22" s="116">
        <v>5.2352999999999996</v>
      </c>
      <c r="AE22" s="121">
        <f t="shared" si="43"/>
        <v>8.8993580323785803E-3</v>
      </c>
      <c r="AF22" s="122">
        <f t="shared" si="44"/>
        <v>-14.7059</v>
      </c>
      <c r="AG22" s="121">
        <f t="shared" si="45"/>
        <v>-2.4998198630136987E-2</v>
      </c>
      <c r="AH22" s="123">
        <f t="shared" si="46"/>
        <v>1</v>
      </c>
      <c r="AI22" s="183">
        <f t="shared" si="47"/>
        <v>4.2496886674968978E-4</v>
      </c>
      <c r="AJ22" s="120">
        <f t="shared" si="48"/>
        <v>8.899358032378582E-3</v>
      </c>
      <c r="AK22" s="119">
        <f t="shared" si="49"/>
        <v>-8.0494202988792042E-3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27855.726365600003</v>
      </c>
      <c r="T23" s="179">
        <f>SUM(T7:T22)</f>
        <v>26659.076552282728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0.22474769908451597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0.22474769908451597</v>
      </c>
      <c r="N29" s="229"/>
      <c r="P29" s="22"/>
      <c r="V29" s="56"/>
      <c r="W29" s="110"/>
      <c r="X29" s="118"/>
      <c r="Y29" s="183">
        <f t="shared" si="9"/>
        <v>0.89899079633806389</v>
      </c>
      <c r="Z29" s="116">
        <v>0.25</v>
      </c>
      <c r="AA29" s="121">
        <f t="shared" si="16"/>
        <v>0.22474769908451597</v>
      </c>
      <c r="AB29" s="116">
        <v>0.25</v>
      </c>
      <c r="AC29" s="121">
        <f t="shared" si="7"/>
        <v>0.22474769908451597</v>
      </c>
      <c r="AD29" s="116">
        <v>0.25</v>
      </c>
      <c r="AE29" s="121">
        <f t="shared" si="8"/>
        <v>0.22474769908451597</v>
      </c>
      <c r="AF29" s="122">
        <f t="shared" si="10"/>
        <v>0.25</v>
      </c>
      <c r="AG29" s="121">
        <f t="shared" si="11"/>
        <v>0.22474769908451597</v>
      </c>
      <c r="AH29" s="123">
        <f t="shared" si="12"/>
        <v>1</v>
      </c>
      <c r="AI29" s="183">
        <f t="shared" si="13"/>
        <v>0.22474769908451597</v>
      </c>
      <c r="AJ29" s="120">
        <f t="shared" si="14"/>
        <v>0.22474769908451597</v>
      </c>
      <c r="AK29" s="119">
        <f t="shared" si="15"/>
        <v>0.22474769908451597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3.9887409868313073E-2</v>
      </c>
      <c r="J30" s="231">
        <f>IF(I$32&lt;=1,I30,1-SUM(J6:J29))</f>
        <v>3.9887409868313073E-2</v>
      </c>
      <c r="K30" s="22">
        <f t="shared" si="4"/>
        <v>0.59274655759651318</v>
      </c>
      <c r="L30" s="22">
        <f>IF(L124=L119,0,IF(K30="",0,(L119-L124)/(B119-B124)*K30))</f>
        <v>3.7724250239992492E-2</v>
      </c>
      <c r="M30" s="175">
        <f t="shared" si="6"/>
        <v>3.9887409868313073E-2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3180.266126363731</v>
      </c>
      <c r="T30" s="234">
        <f t="shared" si="50"/>
        <v>4376.9159396810064</v>
      </c>
      <c r="V30" s="56"/>
      <c r="W30" s="110"/>
      <c r="X30" s="118"/>
      <c r="Y30" s="183">
        <f>M30*4</f>
        <v>0.15954963947325229</v>
      </c>
      <c r="Z30" s="122">
        <f>IF($Y30=0,0,AA30/($Y$30))</f>
        <v>6.9584803092662582E-16</v>
      </c>
      <c r="AA30" s="187">
        <f>IF(AA79*4/$I$83+SUM(AA6:AA29)&lt;1,AA79*4/$I$83,1-SUM(AA6:AA29))</f>
        <v>1.1102230246251565E-16</v>
      </c>
      <c r="AB30" s="122">
        <f>IF($Y30=0,0,AC30/($Y$30))</f>
        <v>-5.6111372880044783E-3</v>
      </c>
      <c r="AC30" s="187">
        <f>IF(AC79*4/$I$83+SUM(AC6:AC29)&lt;1,AC79*4/$I$83,1-SUM(AC6:AC29))</f>
        <v>-8.952549313360371E-4</v>
      </c>
      <c r="AD30" s="122">
        <f>IF($Y30=0,0,AE30/($Y$30))</f>
        <v>0.58991550997473552</v>
      </c>
      <c r="AE30" s="187">
        <f>IF(AE79*4/$I$83+SUM(AE6:AE29)&lt;1,AE79*4/$I$83,1-SUM(AE6:AE29))</f>
        <v>9.4120806936148826E-2</v>
      </c>
      <c r="AF30" s="122">
        <f>IF($Y30=0,0,AG30/($Y$30))</f>
        <v>-3.6477704530390622</v>
      </c>
      <c r="AG30" s="187">
        <f>IF(AG79*4/$I$83+SUM(AG6:AG29)&lt;1,AG79*4/$I$83,1-SUM(AG6:AG29))</f>
        <v>-0.58200046066356459</v>
      </c>
      <c r="AH30" s="123">
        <f t="shared" si="12"/>
        <v>-3.0634660803523306</v>
      </c>
      <c r="AI30" s="183">
        <f t="shared" si="13"/>
        <v>-0.12219372716468792</v>
      </c>
      <c r="AJ30" s="120">
        <f t="shared" si="14"/>
        <v>-4.4762746566796304E-4</v>
      </c>
      <c r="AK30" s="119">
        <f t="shared" si="15"/>
        <v>-0.24393982686370788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0.31744026857050367</v>
      </c>
      <c r="K31" s="22" t="str">
        <f t="shared" si="4"/>
        <v/>
      </c>
      <c r="L31" s="22">
        <f>(1-SUM(L6:L30))</f>
        <v>0.3151339303395877</v>
      </c>
      <c r="M31" s="178">
        <f t="shared" si="6"/>
        <v>0.31744026857050367</v>
      </c>
      <c r="N31" s="167">
        <f>M31*I83</f>
        <v>4376.9159396810001</v>
      </c>
      <c r="P31" s="22"/>
      <c r="Q31" s="238" t="s">
        <v>142</v>
      </c>
      <c r="R31" s="234">
        <f t="shared" si="50"/>
        <v>0</v>
      </c>
      <c r="S31" s="234">
        <f t="shared" si="50"/>
        <v>20144.208348585951</v>
      </c>
      <c r="T31" s="234">
        <f>IF(T25&gt;T$23,T25-T$23,0)</f>
        <v>21340.858161903227</v>
      </c>
      <c r="V31" s="56"/>
      <c r="W31" s="129" t="s">
        <v>84</v>
      </c>
      <c r="X31" s="130"/>
      <c r="Y31" s="121">
        <f>M31*4</f>
        <v>1.2697610742820147</v>
      </c>
      <c r="Z31" s="131"/>
      <c r="AA31" s="132">
        <f>1-AA32+IF($Y32&lt;0,$Y32/4,0)</f>
        <v>0</v>
      </c>
      <c r="AB31" s="131"/>
      <c r="AC31" s="133">
        <f>1-AC32+IF($Y32&lt;0,$Y32/4,0)</f>
        <v>8.952549313360203E-4</v>
      </c>
      <c r="AD31" s="134"/>
      <c r="AE31" s="133">
        <f>1-AE32+IF($Y32&lt;0,$Y32/4,0)</f>
        <v>8.2859683986269417E-4</v>
      </c>
      <c r="AF31" s="134"/>
      <c r="AG31" s="133">
        <f>1-AG32+IF($Y32&lt;0,$Y32/4,0)</f>
        <v>1.91636177064282</v>
      </c>
      <c r="AH31" s="123"/>
      <c r="AI31" s="182">
        <f>SUM(AA31,AC31,AE31,AG31)/4</f>
        <v>0.47952140560350465</v>
      </c>
      <c r="AJ31" s="135">
        <f t="shared" si="14"/>
        <v>4.4762746566801015E-4</v>
      </c>
      <c r="AK31" s="136">
        <f t="shared" si="15"/>
        <v>0.95859518374134134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0.68255973142949633</v>
      </c>
      <c r="J32" s="17"/>
      <c r="L32" s="22">
        <f>SUM(L6:L30)</f>
        <v>0.6848660696604123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51518.048348585944</v>
      </c>
      <c r="T32" s="234">
        <f t="shared" si="50"/>
        <v>52714.698161903216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0.99910474506866398</v>
      </c>
      <c r="AD32" s="137"/>
      <c r="AE32" s="139">
        <f>SUM(AE6:AE30)</f>
        <v>0.99917140316013731</v>
      </c>
      <c r="AF32" s="137"/>
      <c r="AG32" s="139">
        <f>SUM(AG6:AG30)</f>
        <v>-0.91636177064281987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-259.96865173367121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16963.94222222222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0.30962968756245451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1924.2452983048004</v>
      </c>
      <c r="AB37" s="122">
        <f>IF($J37=0,0,AC37/($J37))</f>
        <v>0.3475625215528898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2159.985217277359</v>
      </c>
      <c r="AD37" s="122">
        <f>IF($J37=0,0,AE37/($J37))</f>
        <v>0.32168402198435248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1999.1589686254224</v>
      </c>
      <c r="AF37" s="122">
        <f t="shared" ref="AF37:AF64" si="57">1-SUM(Z37,AB37,AD37)</f>
        <v>2.1123768900303208E-2</v>
      </c>
      <c r="AG37" s="147">
        <f>$J37*AF37</f>
        <v>131.27718245908432</v>
      </c>
      <c r="AH37" s="123">
        <f>SUM(Z37,AB37,AD37,AF37)</f>
        <v>1</v>
      </c>
      <c r="AI37" s="112">
        <f>SUM(AA37,AC37,AE37,AG37)</f>
        <v>6214.666666666667</v>
      </c>
      <c r="AJ37" s="148">
        <f>(AA37+AC37)</f>
        <v>4084.2305155821596</v>
      </c>
      <c r="AK37" s="147">
        <f>(AE37+AG37)</f>
        <v>2130.4361510845065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629.33333333333314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1.3624981056369024E-2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0.30962968756245451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194.86028337263798</v>
      </c>
      <c r="AB38" s="122">
        <f>IF($J38=0,0,AC38/($J38))</f>
        <v>0.34265895376623512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215.64670157021723</v>
      </c>
      <c r="AD38" s="122">
        <f>IF($J38=0,0,AE38/($J38))</f>
        <v>0.3171455596650084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199.59027221584523</v>
      </c>
      <c r="AF38" s="122">
        <f t="shared" si="57"/>
        <v>3.0565799006301964E-2</v>
      </c>
      <c r="AG38" s="147">
        <f t="shared" ref="AG38:AG64" si="60">$J38*AF38</f>
        <v>19.236076174632696</v>
      </c>
      <c r="AH38" s="123">
        <f t="shared" ref="AH38:AI58" si="61">SUM(Z38,AB38,AD38,AF38)</f>
        <v>1</v>
      </c>
      <c r="AI38" s="112">
        <f t="shared" si="61"/>
        <v>629.33333333333303</v>
      </c>
      <c r="AJ38" s="148">
        <f t="shared" ref="AJ38:AJ64" si="62">(AA38+AC38)</f>
        <v>410.50698494285518</v>
      </c>
      <c r="AK38" s="147">
        <f t="shared" ref="AK38:AK64" si="63">(AE38+AG38)</f>
        <v>218.82634839047793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0.38376517280741163</v>
      </c>
      <c r="AA39" s="147">
        <f t="shared" ref="AA39:AA64" si="64">$J39*Z39</f>
        <v>0</v>
      </c>
      <c r="AB39" s="122">
        <f>AB8</f>
        <v>0.37751322436408391</v>
      </c>
      <c r="AC39" s="147">
        <f t="shared" ref="AC39:AC64" si="65">$J39*AB39</f>
        <v>0</v>
      </c>
      <c r="AD39" s="122">
        <f>AD8</f>
        <v>0.23872160282850446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0.38376517280741157</v>
      </c>
      <c r="AA40" s="147">
        <f t="shared" si="64"/>
        <v>37.585961024757886</v>
      </c>
      <c r="AB40" s="122">
        <f>AB9</f>
        <v>0.37751322436408391</v>
      </c>
      <c r="AC40" s="147">
        <f t="shared" si="65"/>
        <v>36.973645194218378</v>
      </c>
      <c r="AD40" s="122">
        <f>AD9</f>
        <v>0.23872160282850458</v>
      </c>
      <c r="AE40" s="147">
        <f t="shared" si="66"/>
        <v>23.380393781023738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74.559606218976256</v>
      </c>
      <c r="AK40" s="147">
        <f t="shared" si="63"/>
        <v>23.380393781023738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0.38376517280741157</v>
      </c>
      <c r="AA41" s="147">
        <f t="shared" si="64"/>
        <v>0</v>
      </c>
      <c r="AB41" s="122">
        <f>AB11</f>
        <v>0.37751322436408385</v>
      </c>
      <c r="AC41" s="147">
        <f t="shared" si="65"/>
        <v>0</v>
      </c>
      <c r="AD41" s="122">
        <f>AD11</f>
        <v>0.23872160282850458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1036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2.2429259069488845E-2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259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518</v>
      </c>
      <c r="AF42" s="122">
        <f t="shared" si="57"/>
        <v>0.25</v>
      </c>
      <c r="AG42" s="147">
        <f t="shared" si="60"/>
        <v>259</v>
      </c>
      <c r="AH42" s="123">
        <f t="shared" si="61"/>
        <v>1</v>
      </c>
      <c r="AI42" s="112">
        <f t="shared" si="61"/>
        <v>1036</v>
      </c>
      <c r="AJ42" s="148">
        <f t="shared" si="62"/>
        <v>259</v>
      </c>
      <c r="AK42" s="147">
        <f t="shared" si="63"/>
        <v>777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22.4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4.8495695285381282E-4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5.6</v>
      </c>
      <c r="AB48" s="116">
        <v>0.25</v>
      </c>
      <c r="AC48" s="147">
        <f t="shared" si="65"/>
        <v>5.6</v>
      </c>
      <c r="AD48" s="116">
        <v>0.25</v>
      </c>
      <c r="AE48" s="147">
        <f t="shared" si="66"/>
        <v>5.6</v>
      </c>
      <c r="AF48" s="122">
        <f t="shared" si="57"/>
        <v>0.25</v>
      </c>
      <c r="AG48" s="147">
        <f t="shared" si="60"/>
        <v>5.6</v>
      </c>
      <c r="AH48" s="123">
        <f t="shared" si="61"/>
        <v>1</v>
      </c>
      <c r="AI48" s="112">
        <f t="shared" si="61"/>
        <v>22.4</v>
      </c>
      <c r="AJ48" s="148">
        <f t="shared" si="62"/>
        <v>11.2</v>
      </c>
      <c r="AK48" s="147">
        <f t="shared" si="63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0</v>
      </c>
      <c r="F57" s="26">
        <v>1.18</v>
      </c>
      <c r="G57" s="22">
        <f t="shared" si="59"/>
        <v>1</v>
      </c>
      <c r="H57" s="24">
        <f t="shared" si="68"/>
        <v>0</v>
      </c>
      <c r="I57" s="39">
        <f t="shared" si="69"/>
        <v>0</v>
      </c>
      <c r="J57" s="38">
        <f t="shared" si="70"/>
        <v>0</v>
      </c>
      <c r="K57" s="40">
        <f t="shared" si="71"/>
        <v>0.55020964284941065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20896.666666666664</v>
      </c>
      <c r="J65" s="39">
        <f>SUM(J37:J64)</f>
        <v>20896.666666666664</v>
      </c>
      <c r="K65" s="40">
        <f>SUM(K37:K64)</f>
        <v>0.99999999999999967</v>
      </c>
      <c r="L65" s="22">
        <f>SUM(L37:L64)</f>
        <v>0.48412126810469869</v>
      </c>
      <c r="M65" s="24">
        <f>SUM(M37:M64)</f>
        <v>0.45240999069055843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5086.6732093688624</v>
      </c>
      <c r="AB65" s="137"/>
      <c r="AC65" s="153">
        <f>SUM(AC37:AC64)</f>
        <v>5083.587230708461</v>
      </c>
      <c r="AD65" s="137"/>
      <c r="AE65" s="153">
        <f>SUM(AE37:AE64)</f>
        <v>5411.1113012889582</v>
      </c>
      <c r="AF65" s="137"/>
      <c r="AG65" s="153">
        <f>SUM(AG37:AG64)</f>
        <v>3080.4949253003833</v>
      </c>
      <c r="AH65" s="137"/>
      <c r="AI65" s="153">
        <f>SUM(AI37:AI64)</f>
        <v>18661.866666666665</v>
      </c>
      <c r="AJ65" s="153">
        <f>SUM(AJ37:AJ64)</f>
        <v>10170.260440077323</v>
      </c>
      <c r="AK65" s="153">
        <f>SUM(AK37:AK64)</f>
        <v>8491.6062265893415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549.97382919121844</v>
      </c>
      <c r="J71" s="51">
        <f t="shared" si="75"/>
        <v>549.97382919121844</v>
      </c>
      <c r="K71" s="40">
        <f t="shared" ref="K71:K72" si="78">B71/B$76</f>
        <v>0.3112432554659893</v>
      </c>
      <c r="L71" s="22">
        <f t="shared" si="76"/>
        <v>4.3618136001368719E-2</v>
      </c>
      <c r="M71" s="24">
        <f t="shared" ref="M71:M72" si="79">J71/B$76</f>
        <v>1.1906858587228421E-2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0.57562658314630255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549.97382919121844</v>
      </c>
      <c r="J74" s="51">
        <f t="shared" si="75"/>
        <v>549.97382919121844</v>
      </c>
      <c r="K74" s="40">
        <f>B74/B$76</f>
        <v>0.17694178345169689</v>
      </c>
      <c r="L74" s="22">
        <f t="shared" si="76"/>
        <v>1.1261130126016006E-2</v>
      </c>
      <c r="M74" s="24">
        <f>J74/B$76</f>
        <v>1.1906858587228421E-2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3.8269820610388579E-13</v>
      </c>
      <c r="AB74" s="156"/>
      <c r="AC74" s="147">
        <f>AC30*$I$83/4</f>
        <v>-3.0859786604014516</v>
      </c>
      <c r="AD74" s="156"/>
      <c r="AE74" s="147">
        <f>AE30*$I$83/4</f>
        <v>324.43809192009576</v>
      </c>
      <c r="AF74" s="156"/>
      <c r="AG74" s="147">
        <f>AG30*$I$83/4</f>
        <v>-2006.1782840684789</v>
      </c>
      <c r="AH74" s="155"/>
      <c r="AI74" s="147">
        <f>SUM(AA74,AC74,AE74,AG74)</f>
        <v>-1684.8261708087841</v>
      </c>
      <c r="AJ74" s="148">
        <f>(AA74+AC74)</f>
        <v>-3.0859786604010688</v>
      </c>
      <c r="AK74" s="147">
        <f>(AE74+AG74)</f>
        <v>-1681.7401921483831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-3.8269820610388579E-13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20896.666666666668</v>
      </c>
      <c r="J76" s="51">
        <f t="shared" si="75"/>
        <v>20896.666666666668</v>
      </c>
      <c r="K76" s="40">
        <f>SUM(K70:K75)</f>
        <v>1.4504136476274592</v>
      </c>
      <c r="L76" s="22">
        <f>SUM(L70:L75)</f>
        <v>0.49538239823071473</v>
      </c>
      <c r="M76" s="24">
        <f>SUM(M70:M75)</f>
        <v>0.46431684927778688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5086.6732093688624</v>
      </c>
      <c r="AB76" s="137"/>
      <c r="AC76" s="153">
        <f>AC65</f>
        <v>5083.587230708461</v>
      </c>
      <c r="AD76" s="137"/>
      <c r="AE76" s="153">
        <f>AE65</f>
        <v>5411.1113012889582</v>
      </c>
      <c r="AF76" s="137"/>
      <c r="AG76" s="153">
        <f>AG65</f>
        <v>3080.4949253003833</v>
      </c>
      <c r="AH76" s="137"/>
      <c r="AI76" s="153">
        <f>SUM(AA76,AC76,AE76,AG76)</f>
        <v>18661.866666666665</v>
      </c>
      <c r="AJ76" s="154">
        <f>SUM(AA76,AC76)</f>
        <v>10170.260440077323</v>
      </c>
      <c r="AK76" s="154">
        <f>SUM(AE76,AG76)</f>
        <v>8491.6062265893415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75"/>
        <v>16963.94222222222</v>
      </c>
      <c r="K77" s="40"/>
      <c r="L77" s="22">
        <f>-(L131*G$37*F$9/F$7)/B$130</f>
        <v>-0.36726704144986727</v>
      </c>
      <c r="M77" s="24">
        <f>-J77/B$76</f>
        <v>-0.36726704144986727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3.0859786604013939</v>
      </c>
      <c r="AD77" s="112"/>
      <c r="AE77" s="111">
        <f>AE31*$I$83/4</f>
        <v>2.856205619639935</v>
      </c>
      <c r="AF77" s="112"/>
      <c r="AG77" s="111">
        <f>AG31*$I$83/4</f>
        <v>6605.7737554009618</v>
      </c>
      <c r="AH77" s="110"/>
      <c r="AI77" s="154">
        <f>SUM(AA77,AC77,AE77,AG77)</f>
        <v>6611.715939681003</v>
      </c>
      <c r="AJ77" s="153">
        <f>SUM(AA77,AC77)</f>
        <v>3.0859786604013939</v>
      </c>
      <c r="AK77" s="160">
        <f>SUM(AE77,AG77)</f>
        <v>6608.6299610206015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-3.0859786604014516</v>
      </c>
      <c r="AD79" s="112"/>
      <c r="AE79" s="112">
        <f>AC79-AC74+AE65-AE70</f>
        <v>324.43809192009576</v>
      </c>
      <c r="AF79" s="112"/>
      <c r="AG79" s="112">
        <f>AE79-AE74+AG65-AG70</f>
        <v>-2006.1782840684791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4.564303841034327E-2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4.564303841034327E-2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7.5136950942450695E-2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7.5136950942450695E-2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0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0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0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0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0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1.624582723080015E-3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0</v>
      </c>
      <c r="I111" s="22">
        <f t="shared" si="88"/>
        <v>0</v>
      </c>
      <c r="J111" s="24">
        <f t="shared" si="89"/>
        <v>0</v>
      </c>
      <c r="K111" s="22">
        <f t="shared" si="90"/>
        <v>1.843176130551585</v>
      </c>
      <c r="L111" s="22">
        <f t="shared" si="91"/>
        <v>0</v>
      </c>
      <c r="M111" s="227">
        <f t="shared" si="9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1.515551948063782</v>
      </c>
      <c r="J119" s="24">
        <f>SUM(J91:J118)</f>
        <v>1.515551948063782</v>
      </c>
      <c r="K119" s="22">
        <f>SUM(K91:K118)</f>
        <v>3.3499524308701583</v>
      </c>
      <c r="L119" s="22">
        <f>SUM(L91:L118)</f>
        <v>1.6217832189232793</v>
      </c>
      <c r="M119" s="57">
        <f t="shared" si="80"/>
        <v>1.515551948063782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3.9887409868313073E-2</v>
      </c>
      <c r="J125" s="237">
        <f>IF(SUMPRODUCT($B$124:$B125,$H$124:$H125)&lt;J$119,($B125*$H125),IF(SUMPRODUCT($B$124:$B124,$H$124:$H124)&lt;J$119,J$119-SUMPRODUCT($B$124:$B124,$H$124:$H124),0))</f>
        <v>3.9887409868313073E-2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0.14611868072781031</v>
      </c>
      <c r="M125" s="240">
        <f t="shared" si="93"/>
        <v>3.9887409868313073E-2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3.9887409868313073E-2</v>
      </c>
      <c r="J128" s="228">
        <f>(J30)</f>
        <v>3.9887409868313073E-2</v>
      </c>
      <c r="K128" s="29">
        <f>(B128)</f>
        <v>0.59274655759651318</v>
      </c>
      <c r="L128" s="29">
        <f>IF(L124=L119,0,(L119-L124)/(B119-B124)*K128)</f>
        <v>3.7724250239992492E-2</v>
      </c>
      <c r="M128" s="240">
        <f t="shared" si="93"/>
        <v>3.9887409868313073E-2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1.515551948063782</v>
      </c>
      <c r="J130" s="228">
        <f>(J119)</f>
        <v>1.515551948063782</v>
      </c>
      <c r="K130" s="29">
        <f>(B130)</f>
        <v>3.3499524308701583</v>
      </c>
      <c r="L130" s="29">
        <f>(L119)</f>
        <v>1.6217832189232793</v>
      </c>
      <c r="M130" s="240">
        <f t="shared" si="93"/>
        <v>1.515551948063782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1.2303271182834741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2148.1261529604103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12656.758861702121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5.310954217328253E-2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5.310954217328253E-2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0.21243816869313012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0.21243816869313012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5.310954217328253E-2</v>
      </c>
      <c r="AJ9" s="120">
        <f t="shared" si="14"/>
        <v>0.10621908434656506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2.2454978685323881E-2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2.2454978685323881E-2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8.9819914741295526E-2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8.9819914741295526E-2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2.2454978685323881E-2</v>
      </c>
      <c r="AJ10" s="120">
        <f t="shared" si="14"/>
        <v>4.4909957370647763E-2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3.4093185457831209E-2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3.4093185457831209E-2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16824.416740061799</v>
      </c>
      <c r="U11" s="223">
        <v>5</v>
      </c>
      <c r="V11" s="56"/>
      <c r="W11" s="115"/>
      <c r="X11" s="118">
        <f>Poor!X11</f>
        <v>1</v>
      </c>
      <c r="Y11" s="183">
        <f t="shared" si="9"/>
        <v>0.13637274183132483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0.13637274183132483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3.4093185457831209E-2</v>
      </c>
      <c r="AJ11" s="120">
        <f t="shared" si="14"/>
        <v>6.8186370915662417E-2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3.2695534991925975E-3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3.2695534991925975E-3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68.222640956098431</v>
      </c>
      <c r="U12" s="223">
        <v>6</v>
      </c>
      <c r="V12" s="56"/>
      <c r="W12" s="117"/>
      <c r="X12" s="118"/>
      <c r="Y12" s="183">
        <f t="shared" si="9"/>
        <v>1.307821399677039E-2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8.7624033778361619E-3</v>
      </c>
      <c r="AF12" s="122">
        <f>1-SUM(Z12,AB12,AD12)</f>
        <v>0.32999999999999996</v>
      </c>
      <c r="AG12" s="121">
        <f>$M12*AF12*4</f>
        <v>4.3158106189342283E-3</v>
      </c>
      <c r="AH12" s="123">
        <f t="shared" si="12"/>
        <v>1</v>
      </c>
      <c r="AI12" s="183">
        <f t="shared" si="13"/>
        <v>3.2695534991925975E-3</v>
      </c>
      <c r="AJ12" s="120">
        <f t="shared" si="14"/>
        <v>0</v>
      </c>
      <c r="AK12" s="119">
        <f t="shared" si="15"/>
        <v>6.5391069983851951E-3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7.6800141949335057E-4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7.6800141949335057E-4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3.0720056779734023E-3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3.0720056779734023E-3</v>
      </c>
      <c r="AH16" s="123">
        <f t="shared" si="12"/>
        <v>1</v>
      </c>
      <c r="AI16" s="183">
        <f t="shared" si="13"/>
        <v>7.6800141949335057E-4</v>
      </c>
      <c r="AJ16" s="120">
        <f t="shared" si="14"/>
        <v>0</v>
      </c>
      <c r="AK16" s="119">
        <f t="shared" si="15"/>
        <v>1.5360028389867011E-3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3.7029577748612791E-3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3.7029577748612791E-3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1.4811831099445116E-2</v>
      </c>
      <c r="Z17" s="156">
        <f>Poor!Z17</f>
        <v>0.29409999999999997</v>
      </c>
      <c r="AA17" s="121">
        <f t="shared" si="16"/>
        <v>4.3561595263468082E-3</v>
      </c>
      <c r="AB17" s="156">
        <f>Poor!AB17</f>
        <v>0.17649999999999999</v>
      </c>
      <c r="AC17" s="121">
        <f t="shared" si="7"/>
        <v>2.6142881890520628E-3</v>
      </c>
      <c r="AD17" s="156">
        <f>Poor!AD17</f>
        <v>0.23530000000000001</v>
      </c>
      <c r="AE17" s="121">
        <f t="shared" si="8"/>
        <v>3.4852238576994362E-3</v>
      </c>
      <c r="AF17" s="122">
        <f t="shared" si="10"/>
        <v>0.29410000000000003</v>
      </c>
      <c r="AG17" s="121">
        <f t="shared" si="11"/>
        <v>4.3561595263468091E-3</v>
      </c>
      <c r="AH17" s="123">
        <f t="shared" si="12"/>
        <v>1</v>
      </c>
      <c r="AI17" s="183">
        <f t="shared" si="13"/>
        <v>3.7029577748612791E-3</v>
      </c>
      <c r="AJ17" s="120">
        <f t="shared" si="14"/>
        <v>3.4852238576994357E-3</v>
      </c>
      <c r="AK17" s="119">
        <f t="shared" si="15"/>
        <v>3.9206916920231224E-3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4.4710260694636522E-3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4.4710260694636522E-3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4.9479162419718108E-3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4.9479162419718108E-3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118494.6009136744</v>
      </c>
      <c r="T23" s="179">
        <f>SUM(T7:T22)</f>
        <v>118359.58151957137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5.3930957850244925E-2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5.3930957850244925E-2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0.2157238314009797</v>
      </c>
      <c r="Z27" s="156">
        <f>Poor!Z27</f>
        <v>0.25</v>
      </c>
      <c r="AA27" s="121">
        <f t="shared" si="16"/>
        <v>5.3930957850244925E-2</v>
      </c>
      <c r="AB27" s="156">
        <f>Poor!AB27</f>
        <v>0.25</v>
      </c>
      <c r="AC27" s="121">
        <f t="shared" si="7"/>
        <v>5.3930957850244925E-2</v>
      </c>
      <c r="AD27" s="156">
        <f>Poor!AD27</f>
        <v>0.25</v>
      </c>
      <c r="AE27" s="121">
        <f t="shared" si="8"/>
        <v>5.3930957850244925E-2</v>
      </c>
      <c r="AF27" s="122">
        <f t="shared" si="10"/>
        <v>0.25</v>
      </c>
      <c r="AG27" s="121">
        <f t="shared" si="11"/>
        <v>5.3930957850244925E-2</v>
      </c>
      <c r="AH27" s="123">
        <f t="shared" si="12"/>
        <v>1</v>
      </c>
      <c r="AI27" s="183">
        <f t="shared" si="13"/>
        <v>5.3930957850244925E-2</v>
      </c>
      <c r="AJ27" s="120">
        <f t="shared" si="14"/>
        <v>5.3930957850244925E-2</v>
      </c>
      <c r="AK27" s="119">
        <f t="shared" si="15"/>
        <v>5.3930957850244925E-2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0.260058276400845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0.260058276400845</v>
      </c>
      <c r="N29" s="229"/>
      <c r="P29" s="22"/>
      <c r="V29" s="56"/>
      <c r="W29" s="110"/>
      <c r="X29" s="118"/>
      <c r="Y29" s="183">
        <f t="shared" si="9"/>
        <v>1.04023310560338</v>
      </c>
      <c r="Z29" s="156">
        <f>Poor!Z29</f>
        <v>0.25</v>
      </c>
      <c r="AA29" s="121">
        <f t="shared" si="16"/>
        <v>0.260058276400845</v>
      </c>
      <c r="AB29" s="156">
        <f>Poor!AB29</f>
        <v>0.25</v>
      </c>
      <c r="AC29" s="121">
        <f t="shared" si="7"/>
        <v>0.260058276400845</v>
      </c>
      <c r="AD29" s="156">
        <f>Poor!AD29</f>
        <v>0.25</v>
      </c>
      <c r="AE29" s="121">
        <f t="shared" si="8"/>
        <v>0.260058276400845</v>
      </c>
      <c r="AF29" s="122">
        <f t="shared" si="10"/>
        <v>0.25</v>
      </c>
      <c r="AG29" s="121">
        <f t="shared" si="11"/>
        <v>0.260058276400845</v>
      </c>
      <c r="AH29" s="123">
        <f t="shared" si="12"/>
        <v>1</v>
      </c>
      <c r="AI29" s="183">
        <f t="shared" si="13"/>
        <v>0.260058276400845</v>
      </c>
      <c r="AJ29" s="120">
        <f t="shared" si="14"/>
        <v>0.260058276400845</v>
      </c>
      <c r="AK29" s="119">
        <f t="shared" si="15"/>
        <v>0.260058276400845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6.5553634519980184</v>
      </c>
      <c r="J30" s="231">
        <f>IF(I$32&lt;=1,I30,1-SUM(J6:J29))</f>
        <v>0.33278239880288429</v>
      </c>
      <c r="K30" s="22">
        <f t="shared" si="4"/>
        <v>0.63059345561288027</v>
      </c>
      <c r="L30" s="22">
        <f>IF(L124=L119,0,IF(K30="",0,(L119-L124)/(B119-B124)*K30))</f>
        <v>0.60444680782603022</v>
      </c>
      <c r="M30" s="175">
        <f t="shared" si="6"/>
        <v>0.33278239880288429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1.3311295952115372</v>
      </c>
      <c r="Z30" s="122">
        <f>IF($Y30=0,0,AA30/($Y$30))</f>
        <v>2.2108801022587495E-2</v>
      </c>
      <c r="AA30" s="187">
        <f>IF(AA79*4/$I$84+SUM(AA6:AA29)&lt;1,AA79*4/$I$84,1-SUM(AA6:AA29))</f>
        <v>2.9429679355809313E-2</v>
      </c>
      <c r="AB30" s="122">
        <f>IF($Y30=0,0,AC30/($Y$30))</f>
        <v>0.33941983612841037</v>
      </c>
      <c r="AC30" s="187">
        <f>IF(AC79*4/$I$84+SUM(AC6:AC29)&lt;1,AC79*4/$I$84,1-SUM(AC6:AC29))</f>
        <v>0.45181178907237718</v>
      </c>
      <c r="AD30" s="122">
        <f>IF($Y30=0,0,AE30/($Y$30))</f>
        <v>0.36941953140565587</v>
      </c>
      <c r="AE30" s="187">
        <f>IF(AE79*4/$I$84+SUM(AE6:AE29)&lt;1,AE79*4/$I$84,1-SUM(AE6:AE29))</f>
        <v>0.49174527130324641</v>
      </c>
      <c r="AF30" s="122">
        <f>IF($Y30=0,0,AG30/($Y$30))</f>
        <v>0.30482107804142272</v>
      </c>
      <c r="AG30" s="187">
        <f>IF(AG79*4/$I$84+SUM(AG6:AG29)&lt;1,AG79*4/$I$84,1-SUM(AG6:AG29))</f>
        <v>0.40575635822522338</v>
      </c>
      <c r="AH30" s="123">
        <f t="shared" si="12"/>
        <v>1.0357692465980763</v>
      </c>
      <c r="AI30" s="183">
        <f t="shared" si="13"/>
        <v>0.34468577448916404</v>
      </c>
      <c r="AJ30" s="120">
        <f t="shared" si="14"/>
        <v>0.24062073421409325</v>
      </c>
      <c r="AK30" s="119">
        <f t="shared" si="15"/>
        <v>0.4487508147642349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-0.28722553447417853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7.5210623900048921</v>
      </c>
      <c r="J32" s="17"/>
      <c r="L32" s="22">
        <f>SUM(L6:L30)</f>
        <v>1.2872255344741785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3.952386497254881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-5.5001816152688662E-2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11397.228952597516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0.11676212592132196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11397.228952597516</v>
      </c>
      <c r="AH37" s="123">
        <f>SUM(Z37,AB37,AD37,AF37)</f>
        <v>1</v>
      </c>
      <c r="AI37" s="112">
        <f>SUM(AA37,AC37,AE37,AG37)</f>
        <v>11397.228952597516</v>
      </c>
      <c r="AJ37" s="148">
        <f>(AA37+AC37)</f>
        <v>0</v>
      </c>
      <c r="AK37" s="147">
        <f>(AE37+AG37)</f>
        <v>11397.228952597516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2270.002361623227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2.325567931397416E-2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2270.002361623227</v>
      </c>
      <c r="AH38" s="123">
        <f t="shared" ref="AH38:AI58" si="37">SUM(Z38,AB38,AD38,AF38)</f>
        <v>1</v>
      </c>
      <c r="AI38" s="112">
        <f t="shared" si="37"/>
        <v>2270.002361623227</v>
      </c>
      <c r="AJ38" s="148">
        <f t="shared" ref="AJ38:AJ64" si="38">(AA38+AC38)</f>
        <v>0</v>
      </c>
      <c r="AK38" s="147">
        <f t="shared" ref="AK38:AK64" si="39">(AE38+AG38)</f>
        <v>2270.002361623227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1475.7717071615859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1.5118959408414238E-2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1475.7717071615859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1475.7717071615859</v>
      </c>
      <c r="AJ41" s="148">
        <f t="shared" si="38"/>
        <v>1475.7717071615859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8136.659779640142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8.3358305577670572E-2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2034.1649449100355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4068.329889820071</v>
      </c>
      <c r="AF42" s="122">
        <f t="shared" si="29"/>
        <v>0.25</v>
      </c>
      <c r="AG42" s="147">
        <f t="shared" si="36"/>
        <v>2034.1649449100355</v>
      </c>
      <c r="AH42" s="123">
        <f t="shared" si="37"/>
        <v>1</v>
      </c>
      <c r="AI42" s="112">
        <f t="shared" si="37"/>
        <v>8136.659779640142</v>
      </c>
      <c r="AJ42" s="148">
        <f t="shared" si="38"/>
        <v>2034.1649449100355</v>
      </c>
      <c r="AK42" s="147">
        <f t="shared" si="39"/>
        <v>6102.494834730107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1230.8354521781366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1.2609640874407203E-2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307.70886304453416</v>
      </c>
      <c r="AB43" s="156">
        <f>Poor!AB43</f>
        <v>0.25</v>
      </c>
      <c r="AC43" s="147">
        <f t="shared" si="41"/>
        <v>307.70886304453416</v>
      </c>
      <c r="AD43" s="156">
        <f>Poor!AD43</f>
        <v>0.25</v>
      </c>
      <c r="AE43" s="147">
        <f t="shared" si="42"/>
        <v>307.70886304453416</v>
      </c>
      <c r="AF43" s="122">
        <f t="shared" si="29"/>
        <v>0.25</v>
      </c>
      <c r="AG43" s="147">
        <f t="shared" si="36"/>
        <v>307.70886304453416</v>
      </c>
      <c r="AH43" s="123">
        <f t="shared" si="37"/>
        <v>1</v>
      </c>
      <c r="AI43" s="112">
        <f t="shared" si="37"/>
        <v>1230.8354521781366</v>
      </c>
      <c r="AJ43" s="148">
        <f t="shared" si="38"/>
        <v>615.41772608906831</v>
      </c>
      <c r="AK43" s="147">
        <f t="shared" si="39"/>
        <v>615.41772608906831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137.85357064395131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1.4122797779336069E-3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34.463392660987829</v>
      </c>
      <c r="AB44" s="156">
        <f>Poor!AB44</f>
        <v>0.25</v>
      </c>
      <c r="AC44" s="147">
        <f t="shared" si="41"/>
        <v>34.463392660987829</v>
      </c>
      <c r="AD44" s="156">
        <f>Poor!AD44</f>
        <v>0.25</v>
      </c>
      <c r="AE44" s="147">
        <f t="shared" si="42"/>
        <v>34.463392660987829</v>
      </c>
      <c r="AF44" s="122">
        <f t="shared" si="29"/>
        <v>0.25</v>
      </c>
      <c r="AG44" s="147">
        <f t="shared" si="36"/>
        <v>34.463392660987829</v>
      </c>
      <c r="AH44" s="123">
        <f t="shared" si="37"/>
        <v>1</v>
      </c>
      <c r="AI44" s="112">
        <f t="shared" si="37"/>
        <v>137.85357064395131</v>
      </c>
      <c r="AJ44" s="148">
        <f t="shared" si="38"/>
        <v>68.926785321975657</v>
      </c>
      <c r="AK44" s="147">
        <f t="shared" si="39"/>
        <v>68.926785321975657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41.848405374056647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4.2872778972984494E-4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10.462101343514162</v>
      </c>
      <c r="AB46" s="156">
        <f>Poor!AB46</f>
        <v>0.25</v>
      </c>
      <c r="AC46" s="147">
        <f t="shared" si="41"/>
        <v>10.462101343514162</v>
      </c>
      <c r="AD46" s="156">
        <f>Poor!AD46</f>
        <v>0.25</v>
      </c>
      <c r="AE46" s="147">
        <f t="shared" si="42"/>
        <v>10.462101343514162</v>
      </c>
      <c r="AF46" s="122">
        <f t="shared" si="29"/>
        <v>0.25</v>
      </c>
      <c r="AG46" s="147">
        <f t="shared" si="36"/>
        <v>10.462101343514162</v>
      </c>
      <c r="AH46" s="123">
        <f t="shared" si="37"/>
        <v>1</v>
      </c>
      <c r="AI46" s="112">
        <f t="shared" si="37"/>
        <v>41.848405374056647</v>
      </c>
      <c r="AJ46" s="148">
        <f t="shared" si="38"/>
        <v>20.924202687028323</v>
      </c>
      <c r="AK46" s="147">
        <f t="shared" si="39"/>
        <v>20.924202687028323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12.30835452178137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1.2609640874407208E-4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3.0770886304453424</v>
      </c>
      <c r="AB48" s="156">
        <f>Poor!AB48</f>
        <v>0.25</v>
      </c>
      <c r="AC48" s="147">
        <f t="shared" si="41"/>
        <v>3.0770886304453424</v>
      </c>
      <c r="AD48" s="156">
        <f>Poor!AD48</f>
        <v>0.25</v>
      </c>
      <c r="AE48" s="147">
        <f t="shared" si="42"/>
        <v>3.0770886304453424</v>
      </c>
      <c r="AF48" s="122">
        <f t="shared" si="29"/>
        <v>0.25</v>
      </c>
      <c r="AG48" s="147">
        <f t="shared" si="36"/>
        <v>3.0770886304453424</v>
      </c>
      <c r="AH48" s="123">
        <f t="shared" si="37"/>
        <v>1</v>
      </c>
      <c r="AI48" s="112">
        <f t="shared" si="37"/>
        <v>12.30835452178137</v>
      </c>
      <c r="AJ48" s="148">
        <f t="shared" si="38"/>
        <v>6.1541772608906848</v>
      </c>
      <c r="AK48" s="147">
        <f t="shared" si="39"/>
        <v>6.1541772608906848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39.386734469700379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4.0350850798103057E-4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9.8466836174250947</v>
      </c>
      <c r="AB49" s="156">
        <f>Poor!AB49</f>
        <v>0.25</v>
      </c>
      <c r="AC49" s="147">
        <f t="shared" si="41"/>
        <v>9.8466836174250947</v>
      </c>
      <c r="AD49" s="156">
        <f>Poor!AD49</f>
        <v>0.25</v>
      </c>
      <c r="AE49" s="147">
        <f t="shared" si="42"/>
        <v>9.8466836174250947</v>
      </c>
      <c r="AF49" s="122">
        <f t="shared" si="29"/>
        <v>0.25</v>
      </c>
      <c r="AG49" s="147">
        <f t="shared" si="36"/>
        <v>9.8466836174250947</v>
      </c>
      <c r="AH49" s="123">
        <f t="shared" si="37"/>
        <v>1</v>
      </c>
      <c r="AI49" s="112">
        <f t="shared" si="37"/>
        <v>39.386734469700379</v>
      </c>
      <c r="AJ49" s="148">
        <f t="shared" si="38"/>
        <v>19.693367234850189</v>
      </c>
      <c r="AK49" s="147">
        <f t="shared" si="39"/>
        <v>19.693367234850189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6.8066331548464656E-2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96891.433333333334</v>
      </c>
      <c r="J65" s="39">
        <f>SUM(J37:J64)</f>
        <v>99303.061984876782</v>
      </c>
      <c r="K65" s="40">
        <f>SUM(K37:K64)</f>
        <v>1</v>
      </c>
      <c r="L65" s="22">
        <f>SUM(L37:L64)</f>
        <v>1.0160501584526282</v>
      </c>
      <c r="M65" s="24">
        <f>SUM(M37:M64)</f>
        <v>1.0173382210777182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16400.336448035196</v>
      </c>
      <c r="AB65" s="137"/>
      <c r="AC65" s="153">
        <f>SUM(AC37:AC64)</f>
        <v>11836.266462630243</v>
      </c>
      <c r="AD65" s="137"/>
      <c r="AE65" s="153">
        <f>SUM(AE37:AE64)</f>
        <v>15904.596352450313</v>
      </c>
      <c r="AF65" s="137"/>
      <c r="AG65" s="153">
        <f>SUM(AG37:AG64)</f>
        <v>27537.662721761018</v>
      </c>
      <c r="AH65" s="137"/>
      <c r="AI65" s="153">
        <f>SUM(AI37:AI64)</f>
        <v>71678.86198487677</v>
      </c>
      <c r="AJ65" s="153">
        <f>SUM(AJ37:AJ64)</f>
        <v>28236.602910665439</v>
      </c>
      <c r="AK65" s="153">
        <f>SUM(AK37:AK64)</f>
        <v>43442.259074211332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79088.077100542272</v>
      </c>
      <c r="J74" s="51">
        <f t="shared" si="44"/>
        <v>4014.898671438893</v>
      </c>
      <c r="K74" s="40">
        <f>B74/B$76</f>
        <v>7.7941080355359765E-2</v>
      </c>
      <c r="L74" s="22">
        <f t="shared" si="45"/>
        <v>7.4709365915511167E-2</v>
      </c>
      <c r="M74" s="24">
        <f>J74/B$76</f>
        <v>4.1131761605004508E-2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199.80172352170598</v>
      </c>
      <c r="AB74" s="156"/>
      <c r="AC74" s="147">
        <f>AC30*$I$84/4</f>
        <v>3067.4059704380338</v>
      </c>
      <c r="AD74" s="156"/>
      <c r="AE74" s="147">
        <f>AE30*$I$84/4</f>
        <v>3338.5193074026147</v>
      </c>
      <c r="AF74" s="156"/>
      <c r="AG74" s="147">
        <f>AG30*$I$84/4</f>
        <v>2754.7299691285043</v>
      </c>
      <c r="AH74" s="155"/>
      <c r="AI74" s="147">
        <f>SUM(AA74,AC74,AE74,AG74)</f>
        <v>9360.456970490859</v>
      </c>
      <c r="AJ74" s="148">
        <f>(AA74+AC74)</f>
        <v>3267.20769395974</v>
      </c>
      <c r="AK74" s="147">
        <f>(AE74+AG74)</f>
        <v>6093.249276531119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22983.130969535741</v>
      </c>
      <c r="K75" s="40">
        <f>B75/B$76</f>
        <v>0.31859470670479817</v>
      </c>
      <c r="L75" s="22">
        <f t="shared" si="45"/>
        <v>0.20059149931879935</v>
      </c>
      <c r="M75" s="24">
        <f>J75/B$76</f>
        <v>0.23545716625439581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11749.695666315727</v>
      </c>
      <c r="AB75" s="158"/>
      <c r="AC75" s="149">
        <f>AA75+AC65-SUM(AC70,AC74)</f>
        <v>16067.717100310174</v>
      </c>
      <c r="AD75" s="158"/>
      <c r="AE75" s="149">
        <f>AC75+AE65-SUM(AE70,AE74)</f>
        <v>24182.95508716011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44515.048781594865</v>
      </c>
      <c r="AJ75" s="151">
        <f>AJ76-SUM(AJ70,AJ74)</f>
        <v>16067.717100310176</v>
      </c>
      <c r="AK75" s="149">
        <f>AJ75+AK76-SUM(AK70,AK74)</f>
        <v>44515.048781594865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96891.43333333332</v>
      </c>
      <c r="J76" s="51">
        <f t="shared" si="44"/>
        <v>99303.061984876753</v>
      </c>
      <c r="K76" s="40">
        <f>SUM(K70:K75)</f>
        <v>0.99999999999999989</v>
      </c>
      <c r="L76" s="22">
        <f>SUM(L70:L75)</f>
        <v>1.016050158452628</v>
      </c>
      <c r="M76" s="24">
        <f>SUM(M70:M75)</f>
        <v>1.017338221077718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16400.336448035196</v>
      </c>
      <c r="AB76" s="137"/>
      <c r="AC76" s="153">
        <f>AC65</f>
        <v>11836.266462630243</v>
      </c>
      <c r="AD76" s="137"/>
      <c r="AE76" s="153">
        <f>AE65</f>
        <v>15904.596352450313</v>
      </c>
      <c r="AF76" s="137"/>
      <c r="AG76" s="153">
        <f>AG65</f>
        <v>27537.662721761018</v>
      </c>
      <c r="AH76" s="137"/>
      <c r="AI76" s="153">
        <f>SUM(AA76,AC76,AE76,AG76)</f>
        <v>71678.86198487677</v>
      </c>
      <c r="AJ76" s="154">
        <f>SUM(AA76,AC76)</f>
        <v>28236.602910665439</v>
      </c>
      <c r="AK76" s="154">
        <f>SUM(AE76,AG76)</f>
        <v>43442.259074211332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11749.695666315727</v>
      </c>
      <c r="AD78" s="112"/>
      <c r="AE78" s="112">
        <f>AC75</f>
        <v>16067.717100310174</v>
      </c>
      <c r="AF78" s="112"/>
      <c r="AG78" s="112">
        <f>AE75</f>
        <v>24182.95508716011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11949.497389837434</v>
      </c>
      <c r="AB79" s="112"/>
      <c r="AC79" s="112">
        <f>AA79-AA74+AC65-AC70</f>
        <v>19135.123070748206</v>
      </c>
      <c r="AD79" s="112"/>
      <c r="AE79" s="112">
        <f>AC79-AC74+AE65-AE70</f>
        <v>27521.474394562723</v>
      </c>
      <c r="AF79" s="112"/>
      <c r="AG79" s="112">
        <f>AE79-AE74+AG65-AG70</f>
        <v>47269.778750723373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0.94468067588659499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0.94468067588659499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0.18815339887979221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0.18815339887979221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0.12232210299311286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0.12232210299311286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0.67442229089711314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0.67442229089711314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0.10202010257974382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0.10202010257974382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1.1426251488931309E-2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1.1426251488931309E-2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3.4686834877112904E-3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3.4686834877112904E-3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1.0202010257974385E-3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1.0202010257974385E-3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3.2646432825518029E-3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3.2646432825518029E-3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0</v>
      </c>
      <c r="I111" s="22">
        <f t="shared" si="58"/>
        <v>0</v>
      </c>
      <c r="J111" s="24">
        <f t="shared" si="59"/>
        <v>0</v>
      </c>
      <c r="K111" s="22">
        <f t="shared" si="60"/>
        <v>0.5507003883746745</v>
      </c>
      <c r="L111" s="22">
        <f t="shared" si="61"/>
        <v>0</v>
      </c>
      <c r="M111" s="227">
        <f t="shared" si="6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8.0310279901934898</v>
      </c>
      <c r="J119" s="24">
        <f>SUM(J91:J118)</f>
        <v>8.2309203494680929</v>
      </c>
      <c r="K119" s="22">
        <f>SUM(K91:K118)</f>
        <v>8.0906429926014791</v>
      </c>
      <c r="L119" s="22">
        <f>SUM(L91:L118)</f>
        <v>8.220499094616379</v>
      </c>
      <c r="M119" s="57">
        <f t="shared" si="49"/>
        <v>8.2309203494680929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6.5553634519980184</v>
      </c>
      <c r="J128" s="228">
        <f>(J30)</f>
        <v>0.33278239880288429</v>
      </c>
      <c r="K128" s="22">
        <f>(B128)</f>
        <v>0.63059345561288027</v>
      </c>
      <c r="L128" s="22">
        <f>IF(L124=L119,0,(L119-L124)/(B119-B124)*K128)</f>
        <v>0.60444680782603022</v>
      </c>
      <c r="M128" s="57">
        <f t="shared" si="63"/>
        <v>0.33278239880288429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1.9049998722139287</v>
      </c>
      <c r="K129" s="29">
        <f>(B129)</f>
        <v>2.5776360312810986</v>
      </c>
      <c r="L129" s="60">
        <f>IF(SUM(L124:L128)&gt;L130,0,L130-SUM(L124:L128))</f>
        <v>1.6229142083390684</v>
      </c>
      <c r="M129" s="57">
        <f t="shared" si="63"/>
        <v>1.9049998722139287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8.0310279901934898</v>
      </c>
      <c r="J130" s="228">
        <f>(J119)</f>
        <v>8.2309203494680929</v>
      </c>
      <c r="K130" s="22">
        <f>(B130)</f>
        <v>8.0906429926014791</v>
      </c>
      <c r="L130" s="22">
        <f>(L119)</f>
        <v>8.220499094616379</v>
      </c>
      <c r="M130" s="57">
        <f t="shared" si="63"/>
        <v>8.2309203494680929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1367.8213995778665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25508.41348830079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3.6200399690637312E-2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3.6200399690637312E-2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0.14480159876254925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0.14480159876254925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3.6200399690637312E-2</v>
      </c>
      <c r="AJ9" s="120">
        <f t="shared" si="14"/>
        <v>7.2400799381274625E-2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2.1073291059066405E-2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2.1073291059066405E-2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23966.074043812787</v>
      </c>
      <c r="U11" s="223">
        <v>5</v>
      </c>
      <c r="V11" s="56"/>
      <c r="W11" s="115"/>
      <c r="X11" s="118">
        <f>Poor!X11</f>
        <v>1</v>
      </c>
      <c r="Y11" s="183">
        <f t="shared" si="9"/>
        <v>8.4293164236265622E-2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8.4293164236265622E-2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2.1073291059066405E-2</v>
      </c>
      <c r="AJ11" s="120">
        <f t="shared" si="14"/>
        <v>4.2146582118132811E-2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9.8342580944401226E-4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9.8342580944401226E-4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242267.53839129777</v>
      </c>
      <c r="T23" s="179">
        <f>SUM(T7:T22)</f>
        <v>242118.10375731811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4.7271559455204185E-2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4.7271559455204185E-2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0.18908623782081674</v>
      </c>
      <c r="Z27" s="156">
        <f>Poor!Z27</f>
        <v>0.25</v>
      </c>
      <c r="AA27" s="121">
        <f t="shared" si="16"/>
        <v>4.7271559455204185E-2</v>
      </c>
      <c r="AB27" s="156">
        <f>Poor!AB27</f>
        <v>0.25</v>
      </c>
      <c r="AC27" s="121">
        <f t="shared" si="7"/>
        <v>4.7271559455204185E-2</v>
      </c>
      <c r="AD27" s="156">
        <f>Poor!AD27</f>
        <v>0.25</v>
      </c>
      <c r="AE27" s="121">
        <f t="shared" si="8"/>
        <v>4.7271559455204185E-2</v>
      </c>
      <c r="AF27" s="122">
        <f t="shared" si="10"/>
        <v>0.25</v>
      </c>
      <c r="AG27" s="121">
        <f t="shared" si="11"/>
        <v>4.7271559455204185E-2</v>
      </c>
      <c r="AH27" s="123">
        <f t="shared" si="12"/>
        <v>1</v>
      </c>
      <c r="AI27" s="183">
        <f t="shared" si="13"/>
        <v>4.7271559455204185E-2</v>
      </c>
      <c r="AJ27" s="120">
        <f t="shared" si="14"/>
        <v>4.7271559455204185E-2</v>
      </c>
      <c r="AK27" s="119">
        <f t="shared" si="15"/>
        <v>4.7271559455204185E-2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0.4434499074446025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0.4434499074446025</v>
      </c>
      <c r="N29" s="229"/>
      <c r="P29" s="22"/>
      <c r="V29" s="56"/>
      <c r="W29" s="110"/>
      <c r="X29" s="118"/>
      <c r="Y29" s="183">
        <f t="shared" si="9"/>
        <v>1.77379962977841</v>
      </c>
      <c r="Z29" s="156">
        <f>Poor!Z29</f>
        <v>0.25</v>
      </c>
      <c r="AA29" s="121">
        <f t="shared" si="16"/>
        <v>0.4434499074446025</v>
      </c>
      <c r="AB29" s="156">
        <f>Poor!AB29</f>
        <v>0.25</v>
      </c>
      <c r="AC29" s="121">
        <f t="shared" si="7"/>
        <v>0.4434499074446025</v>
      </c>
      <c r="AD29" s="156">
        <f>Poor!AD29</f>
        <v>0.25</v>
      </c>
      <c r="AE29" s="121">
        <f t="shared" si="8"/>
        <v>0.4434499074446025</v>
      </c>
      <c r="AF29" s="122">
        <f t="shared" si="10"/>
        <v>0.25</v>
      </c>
      <c r="AG29" s="121">
        <f t="shared" si="11"/>
        <v>0.4434499074446025</v>
      </c>
      <c r="AH29" s="123">
        <f t="shared" si="12"/>
        <v>1</v>
      </c>
      <c r="AI29" s="183">
        <f t="shared" si="13"/>
        <v>0.4434499074446025</v>
      </c>
      <c r="AJ29" s="120">
        <f t="shared" si="14"/>
        <v>0.4434499074446025</v>
      </c>
      <c r="AK29" s="119">
        <f t="shared" si="15"/>
        <v>0.4434499074446025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15.832474019751757</v>
      </c>
      <c r="J30" s="231">
        <f>IF(I$32&lt;=1,I30,1-SUM(J6:J29))</f>
        <v>0.32165877355343953</v>
      </c>
      <c r="K30" s="22">
        <f t="shared" si="4"/>
        <v>0.68160895442092151</v>
      </c>
      <c r="L30" s="22">
        <f>IF(L124=L119,0,IF(K30="",0,(L119-L124)/(B119-B124)*K30))</f>
        <v>0.64464224156340055</v>
      </c>
      <c r="M30" s="175">
        <f t="shared" si="6"/>
        <v>0.32165877355343953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1.2866350942137581</v>
      </c>
      <c r="Z30" s="122">
        <f>IF($Y30=0,0,AA30/($Y$30))</f>
        <v>6.8363656534993933E-2</v>
      </c>
      <c r="AA30" s="187">
        <f>IF(AA79*4/$I$83+SUM(AA6:AA29)&lt;1,AA79*4/$I$83,1-SUM(AA6:AA29))</f>
        <v>8.7959079666698914E-2</v>
      </c>
      <c r="AB30" s="122">
        <f>IF($Y30=0,0,AC30/($Y$30))</f>
        <v>0.36615462978350477</v>
      </c>
      <c r="AC30" s="187">
        <f>IF(AC79*4/$I$83+SUM(AC6:AC29)&lt;1,AC79*4/$I$83,1-SUM(AC6:AC29))</f>
        <v>0.47110739658830336</v>
      </c>
      <c r="AD30" s="122">
        <f>IF($Y30=0,0,AE30/($Y$30))</f>
        <v>0.35267483921625453</v>
      </c>
      <c r="AE30" s="187">
        <f>IF(AE79*4/$I$83+SUM(AE6:AE29)&lt;1,AE79*4/$I$83,1-SUM(AE6:AE29))</f>
        <v>0.45376382498182766</v>
      </c>
      <c r="AF30" s="122">
        <f>IF($Y30=0,0,AG30/($Y$30))</f>
        <v>0.21586423179637104</v>
      </c>
      <c r="AG30" s="187">
        <f>IF(AG79*4/$I$83+SUM(AG6:AG29)&lt;1,AG79*4/$I$83,1-SUM(AG6:AG29))</f>
        <v>0.27773849621470437</v>
      </c>
      <c r="AH30" s="123">
        <f t="shared" si="12"/>
        <v>1.0030573573311243</v>
      </c>
      <c r="AI30" s="183">
        <f t="shared" si="13"/>
        <v>0.32264219936288352</v>
      </c>
      <c r="AJ30" s="120">
        <f t="shared" si="14"/>
        <v>0.27953323812750114</v>
      </c>
      <c r="AK30" s="119">
        <f t="shared" si="15"/>
        <v>0.36575116059826601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-0.32913030732746984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16.775260364868362</v>
      </c>
      <c r="J32" s="17"/>
      <c r="L32" s="22">
        <f>SUM(L6:L30)</f>
        <v>1.3291303073274698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3.9960662967622236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-2.3797445855685728E-2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15246.735211112229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7.0756421469599456E-2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15246.735211112229</v>
      </c>
      <c r="AH37" s="123">
        <f>SUM(Z37,AB37,AD37,AF37)</f>
        <v>1</v>
      </c>
      <c r="AI37" s="112">
        <f>SUM(AA37,AC37,AE37,AG37)</f>
        <v>15246.735211112229</v>
      </c>
      <c r="AJ37" s="148">
        <f>(AA37+AC37)</f>
        <v>0</v>
      </c>
      <c r="AK37" s="147">
        <f>(AE37+AG37)</f>
        <v>15246.735211112229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4590.7795772239597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2.1304700983023919E-2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4590.7795772239597</v>
      </c>
      <c r="AH38" s="123">
        <f t="shared" ref="AH38:AI58" si="35">SUM(Z38,AB38,AD38,AF38)</f>
        <v>1</v>
      </c>
      <c r="AI38" s="112">
        <f t="shared" si="35"/>
        <v>4590.7795772239597</v>
      </c>
      <c r="AJ38" s="148">
        <f t="shared" ref="AJ38:AJ64" si="36">(AA38+AC38)</f>
        <v>0</v>
      </c>
      <c r="AK38" s="147">
        <f t="shared" ref="AK38:AK64" si="37">(AE38+AG38)</f>
        <v>4590.7795772239597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2812.1668242763976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1.3050588096808076E-2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2812.1668242763976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2812.1668242763976</v>
      </c>
      <c r="AJ41" s="148">
        <f t="shared" si="36"/>
        <v>2812.1668242763976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309.59634762675938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1.4367619923091458E-3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77.399086906689845</v>
      </c>
      <c r="AB43" s="156">
        <f>Poor!AB43</f>
        <v>0.25</v>
      </c>
      <c r="AC43" s="147">
        <f t="shared" si="39"/>
        <v>77.399086906689845</v>
      </c>
      <c r="AD43" s="156">
        <f>Poor!AD43</f>
        <v>0.25</v>
      </c>
      <c r="AE43" s="147">
        <f t="shared" si="40"/>
        <v>77.399086906689845</v>
      </c>
      <c r="AF43" s="122">
        <f t="shared" si="31"/>
        <v>0.25</v>
      </c>
      <c r="AG43" s="147">
        <f t="shared" si="34"/>
        <v>77.399086906689845</v>
      </c>
      <c r="AH43" s="123">
        <f t="shared" si="35"/>
        <v>1</v>
      </c>
      <c r="AI43" s="112">
        <f t="shared" si="35"/>
        <v>309.59634762675938</v>
      </c>
      <c r="AJ43" s="148">
        <f t="shared" si="36"/>
        <v>154.79817381337969</v>
      </c>
      <c r="AK43" s="147">
        <f t="shared" si="37"/>
        <v>154.79817381337969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116.09863036003475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5.3878574711592963E-4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29.024657590008687</v>
      </c>
      <c r="AB44" s="156">
        <f>Poor!AB44</f>
        <v>0.25</v>
      </c>
      <c r="AC44" s="147">
        <f t="shared" si="39"/>
        <v>29.024657590008687</v>
      </c>
      <c r="AD44" s="156">
        <f>Poor!AD44</f>
        <v>0.25</v>
      </c>
      <c r="AE44" s="147">
        <f t="shared" si="40"/>
        <v>29.024657590008687</v>
      </c>
      <c r="AF44" s="122">
        <f t="shared" si="31"/>
        <v>0.25</v>
      </c>
      <c r="AG44" s="147">
        <f t="shared" si="34"/>
        <v>29.024657590008687</v>
      </c>
      <c r="AH44" s="123">
        <f t="shared" si="35"/>
        <v>1</v>
      </c>
      <c r="AI44" s="112">
        <f t="shared" si="35"/>
        <v>116.09863036003475</v>
      </c>
      <c r="AJ44" s="148">
        <f t="shared" si="36"/>
        <v>58.049315180017373</v>
      </c>
      <c r="AK44" s="147">
        <f t="shared" si="37"/>
        <v>58.049315180017373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0</v>
      </c>
      <c r="F57" s="75">
        <f>Middle!F57</f>
        <v>1.18</v>
      </c>
      <c r="G57" s="22">
        <f t="shared" si="32"/>
        <v>1</v>
      </c>
      <c r="H57" s="24">
        <f t="shared" si="41"/>
        <v>0</v>
      </c>
      <c r="I57" s="39">
        <f t="shared" si="42"/>
        <v>0</v>
      </c>
      <c r="J57" s="38">
        <f t="shared" si="33"/>
        <v>0</v>
      </c>
      <c r="K57" s="40">
        <f t="shared" si="43"/>
        <v>3.7172478443675112E-2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208816.4</v>
      </c>
      <c r="J65" s="39">
        <f>SUM(J37:J64)</f>
        <v>209589.77659059939</v>
      </c>
      <c r="K65" s="40">
        <f>SUM(K37:K64)</f>
        <v>1.0000000000000002</v>
      </c>
      <c r="L65" s="22">
        <f>SUM(L37:L64)</f>
        <v>0.97257218700401882</v>
      </c>
      <c r="M65" s="24">
        <f>SUM(M37:M64)</f>
        <v>0.97265561202605955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13350.690568773094</v>
      </c>
      <c r="AB65" s="137"/>
      <c r="AC65" s="153">
        <f>SUM(AC37:AC64)</f>
        <v>8135.2237444966986</v>
      </c>
      <c r="AD65" s="137"/>
      <c r="AE65" s="153">
        <f>SUM(AE37:AE64)</f>
        <v>10676.2237444967</v>
      </c>
      <c r="AF65" s="137"/>
      <c r="AG65" s="153">
        <f>SUM(AG37:AG64)</f>
        <v>29243.238532832889</v>
      </c>
      <c r="AH65" s="137"/>
      <c r="AI65" s="153">
        <f>SUM(AI37:AI64)</f>
        <v>61405.376590599379</v>
      </c>
      <c r="AJ65" s="153">
        <f>SUM(AJ37:AJ64)</f>
        <v>21485.914313269794</v>
      </c>
      <c r="AK65" s="153">
        <f>SUM(AK37:AK64)</f>
        <v>39919.462277329585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191013.04376720896</v>
      </c>
      <c r="J74" s="51">
        <f>J128*I$83</f>
        <v>3880.6961763663298</v>
      </c>
      <c r="K74" s="40">
        <f>B74/B$76</f>
        <v>3.8162650535183681E-2</v>
      </c>
      <c r="L74" s="22">
        <f>(L128*G$37*F$9/F$7)/B$130</f>
        <v>3.6092918711583162E-2</v>
      </c>
      <c r="M74" s="24">
        <f>J74/B$76</f>
        <v>1.8009375151364523E-2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265.298580517772</v>
      </c>
      <c r="AB74" s="156"/>
      <c r="AC74" s="147">
        <f>AC30*$I$83/4</f>
        <v>1420.9348717596758</v>
      </c>
      <c r="AD74" s="156"/>
      <c r="AE74" s="147">
        <f>AE30*$I$83/4</f>
        <v>1368.6239000471292</v>
      </c>
      <c r="AF74" s="156"/>
      <c r="AG74" s="147">
        <f>AG30*$I$83/4</f>
        <v>837.70349894643221</v>
      </c>
      <c r="AH74" s="155"/>
      <c r="AI74" s="147">
        <f>SUM(AA74,AC74,AE74,AG74)</f>
        <v>3892.5608512710091</v>
      </c>
      <c r="AJ74" s="148">
        <f>(AA74+AC74)</f>
        <v>1686.2334522774479</v>
      </c>
      <c r="AK74" s="147">
        <f>(AE74+AG74)</f>
        <v>2206.3273989935615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126118.03973699761</v>
      </c>
      <c r="K75" s="40">
        <f>B75/B$76</f>
        <v>0.65982081226975331</v>
      </c>
      <c r="L75" s="22">
        <f>(L129*G$37*F$9/F$7)/B$130</f>
        <v>0.56711644134060002</v>
      </c>
      <c r="M75" s="24">
        <f>J75/B$76</f>
        <v>0.58528340992285954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8634.5529300575599</v>
      </c>
      <c r="AB75" s="158"/>
      <c r="AC75" s="149">
        <f>AA75+AC65-SUM(AC70,AC74)</f>
        <v>10898.002744596821</v>
      </c>
      <c r="AD75" s="158"/>
      <c r="AE75" s="149">
        <f>AC75+AE65-SUM(AE70,AE74)</f>
        <v>15754.763530848628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39709.459506537329</v>
      </c>
      <c r="AJ75" s="151">
        <f>AJ76-SUM(AJ70,AJ74)</f>
        <v>10898.002744596824</v>
      </c>
      <c r="AK75" s="149">
        <f>AJ75+AK76-SUM(AK70,AK74)</f>
        <v>39709.459506537329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208816.4</v>
      </c>
      <c r="J76" s="51">
        <f>J130*I$83</f>
        <v>209589.77659059939</v>
      </c>
      <c r="K76" s="40">
        <f>SUM(K70:K75)</f>
        <v>0.83365805754334743</v>
      </c>
      <c r="L76" s="22">
        <f>SUM(L70:L75)</f>
        <v>0.77628869490516872</v>
      </c>
      <c r="M76" s="24">
        <f>SUM(M70:M75)</f>
        <v>0.77637211992720967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13350.690568773094</v>
      </c>
      <c r="AB76" s="137"/>
      <c r="AC76" s="153">
        <f>AC65</f>
        <v>8135.2237444966986</v>
      </c>
      <c r="AD76" s="137"/>
      <c r="AE76" s="153">
        <f>AE65</f>
        <v>10676.2237444967</v>
      </c>
      <c r="AF76" s="137"/>
      <c r="AG76" s="153">
        <f>AG65</f>
        <v>29243.238532832889</v>
      </c>
      <c r="AH76" s="137"/>
      <c r="AI76" s="153">
        <f>SUM(AA76,AC76,AE76,AG76)</f>
        <v>61405.376590599379</v>
      </c>
      <c r="AJ76" s="154">
        <f>SUM(AA76,AC76)</f>
        <v>21485.914313269794</v>
      </c>
      <c r="AK76" s="154">
        <f>SUM(AE76,AG76)</f>
        <v>39919.462277329585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8634.5529300575599</v>
      </c>
      <c r="AD78" s="112"/>
      <c r="AE78" s="112">
        <f>AC75</f>
        <v>10898.002744596821</v>
      </c>
      <c r="AF78" s="112"/>
      <c r="AG78" s="112">
        <f>AE75</f>
        <v>15754.763530848628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8899.8515105753322</v>
      </c>
      <c r="AB79" s="112"/>
      <c r="AC79" s="112">
        <f>AA79-AA74+AC65-AC70</f>
        <v>12318.937616356496</v>
      </c>
      <c r="AD79" s="112"/>
      <c r="AE79" s="112">
        <f>AC79-AC74+AE65-AE70</f>
        <v>17123.387430895757</v>
      </c>
      <c r="AF79" s="112"/>
      <c r="AG79" s="112">
        <f>AE79-AE74+AG65-AG70</f>
        <v>40547.163005483759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1.2637542146606457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1.2637542146606457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0.38051536666462354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0.38051536666462354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0.23309171618052188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0.23309171618052188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2.5661473340974884E-2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2.5661473340974884E-2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9.6230525028655808E-3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9.6230525028655808E-3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0</v>
      </c>
      <c r="I111" s="22">
        <f t="shared" si="59"/>
        <v>0</v>
      </c>
      <c r="J111" s="24">
        <f t="shared" si="60"/>
        <v>0</v>
      </c>
      <c r="K111" s="22">
        <f t="shared" si="61"/>
        <v>0.66392385774851637</v>
      </c>
      <c r="L111" s="22">
        <f t="shared" si="62"/>
        <v>0</v>
      </c>
      <c r="M111" s="227">
        <f t="shared" si="63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17.308138557947228</v>
      </c>
      <c r="J119" s="24">
        <f>SUM(J91:J118)</f>
        <v>17.372241325677958</v>
      </c>
      <c r="K119" s="22">
        <f>SUM(K91:K118)</f>
        <v>17.86062930279224</v>
      </c>
      <c r="L119" s="22">
        <f>SUM(L91:L118)</f>
        <v>17.370751302284713</v>
      </c>
      <c r="M119" s="57">
        <f t="shared" si="50"/>
        <v>17.372241325677958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15.832474019751757</v>
      </c>
      <c r="J128" s="228">
        <f>(J30)</f>
        <v>0.32165877355343953</v>
      </c>
      <c r="K128" s="22">
        <f>(B128)</f>
        <v>0.68160895442092151</v>
      </c>
      <c r="L128" s="22">
        <f>IF(L124=L119,0,(L119-L124)/(B119-B124)*K128)</f>
        <v>0.64464224156340055</v>
      </c>
      <c r="M128" s="57">
        <f t="shared" si="90"/>
        <v>0.32165877355343953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10.453530021706385</v>
      </c>
      <c r="K129" s="29">
        <f>(B129)</f>
        <v>11.784814934217332</v>
      </c>
      <c r="L129" s="60">
        <f>IF(SUM(L124:L128)&gt;L130,0,L130-SUM(L124:L128))</f>
        <v>10.129056530303178</v>
      </c>
      <c r="M129" s="57">
        <f t="shared" si="90"/>
        <v>10.453530021706385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17.308138557947228</v>
      </c>
      <c r="J130" s="228">
        <f>(J119)</f>
        <v>17.372241325677958</v>
      </c>
      <c r="K130" s="22">
        <f>(B130)</f>
        <v>17.86062930279224</v>
      </c>
      <c r="L130" s="22">
        <f>(L119)</f>
        <v>17.370751302284713</v>
      </c>
      <c r="M130" s="57">
        <f t="shared" si="90"/>
        <v>17.372241325677958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1407.4357692369099</v>
      </c>
      <c r="G72" s="109">
        <f>Poor!T7</f>
        <v>3087.0872528232148</v>
      </c>
      <c r="H72" s="109">
        <f>Middle!T7</f>
        <v>2148.1261529604103</v>
      </c>
      <c r="I72" s="109">
        <f>Rich!T7</f>
        <v>1367.8213995778665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1058.3999999999999</v>
      </c>
      <c r="H73" s="109">
        <f>Middle!T8</f>
        <v>12656.758861702121</v>
      </c>
      <c r="I73" s="109">
        <f>Rich!T8</f>
        <v>25508.41348830079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6941.94</v>
      </c>
      <c r="H76" s="109">
        <f>Middle!T11</f>
        <v>16824.416740061799</v>
      </c>
      <c r="I76" s="109">
        <f>Rich!T11</f>
        <v>23966.074043812787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123.13076565969908</v>
      </c>
      <c r="H77" s="109">
        <f>Middle!T12</f>
        <v>68.222640956098431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4805.1012997782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16048.746788004662</v>
      </c>
      <c r="G88" s="109">
        <f>Poor!T23</f>
        <v>26659.076552282728</v>
      </c>
      <c r="H88" s="109">
        <f>Middle!T23</f>
        <v>118359.58151957137</v>
      </c>
      <c r="I88" s="109">
        <f>Rich!T23</f>
        <v>242118.10375731811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14987.245703959072</v>
      </c>
      <c r="G98" s="239">
        <f t="shared" si="0"/>
        <v>4376.9159396810064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31951.187926181294</v>
      </c>
      <c r="G99" s="239">
        <f t="shared" si="0"/>
        <v>21340.858161903227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63325.027926181298</v>
      </c>
      <c r="G100" s="239">
        <f t="shared" si="0"/>
        <v>52714.698161903216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2016-06-04T22:14:11Z</dcterms:modified>
  <cp:category/>
</cp:coreProperties>
</file>