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E21" i="12"/>
  <c r="H21" i="12"/>
  <c r="I21" i="12"/>
  <c r="D22" i="12"/>
  <c r="I22" i="12"/>
  <c r="D23" i="12"/>
  <c r="E23" i="12"/>
  <c r="H23" i="12"/>
  <c r="I23" i="12"/>
  <c r="D24" i="12"/>
  <c r="E24" i="12"/>
  <c r="H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E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E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E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E18" i="7"/>
  <c r="H18" i="7"/>
  <c r="I18" i="7"/>
  <c r="D19" i="7"/>
  <c r="E19" i="7"/>
  <c r="H19" i="7"/>
  <c r="I19" i="7"/>
  <c r="D20" i="7"/>
  <c r="E20" i="7"/>
  <c r="H20" i="7"/>
  <c r="I20" i="7"/>
  <c r="D21" i="7"/>
  <c r="E21" i="7"/>
  <c r="H21" i="7"/>
  <c r="I21" i="7"/>
  <c r="D22" i="7"/>
  <c r="I22" i="7"/>
  <c r="D23" i="7"/>
  <c r="E23" i="7"/>
  <c r="H23" i="7"/>
  <c r="I23" i="7"/>
  <c r="D24" i="7"/>
  <c r="E24" i="7"/>
  <c r="H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E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E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E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E55" i="8"/>
  <c r="H109" i="8"/>
  <c r="L109" i="8"/>
  <c r="G56" i="8"/>
  <c r="F56" i="8"/>
  <c r="E56" i="8"/>
  <c r="H110" i="8"/>
  <c r="L110" i="8"/>
  <c r="G57" i="8"/>
  <c r="F57" i="8"/>
  <c r="E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E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E18" i="8"/>
  <c r="H18" i="8"/>
  <c r="I18" i="8"/>
  <c r="D19" i="8"/>
  <c r="E19" i="8"/>
  <c r="H19" i="8"/>
  <c r="I19" i="8"/>
  <c r="D20" i="8"/>
  <c r="E20" i="8"/>
  <c r="H20" i="8"/>
  <c r="I20" i="8"/>
  <c r="D21" i="8"/>
  <c r="E21" i="8"/>
  <c r="H21" i="8"/>
  <c r="I21" i="8"/>
  <c r="D22" i="8"/>
  <c r="I22" i="8"/>
  <c r="D23" i="8"/>
  <c r="E23" i="8"/>
  <c r="H23" i="8"/>
  <c r="I23" i="8"/>
  <c r="D24" i="8"/>
  <c r="E24" i="8"/>
  <c r="H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F59" i="12"/>
  <c r="E62" i="12"/>
  <c r="E63" i="12"/>
  <c r="F63" i="12"/>
  <c r="E64" i="12"/>
  <c r="E30" i="12"/>
  <c r="E22" i="12"/>
  <c r="H22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F59" i="7"/>
  <c r="E62" i="7"/>
  <c r="E63" i="7"/>
  <c r="F63" i="7"/>
  <c r="E64" i="7"/>
  <c r="E30" i="7"/>
  <c r="E22" i="7"/>
  <c r="H22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F59" i="8"/>
  <c r="E62" i="8"/>
  <c r="E63" i="8"/>
  <c r="F63" i="8"/>
  <c r="E64" i="8"/>
  <c r="E30" i="8"/>
  <c r="E22" i="8"/>
  <c r="H22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<sst xmlns="http://schemas.openxmlformats.org/spreadsheetml/2006/main" count="849" uniqueCount="194">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</sst>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0.00638191183063512</c:v>
                </c:pt>
                <c:pt idx="2" formatCode="0.0%">
                  <c:v>0.00638191183063512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0.00203790869951966</c:v>
                </c:pt>
                <c:pt idx="2" formatCode="0.0%">
                  <c:v>0.00203790869951966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0.0036051521637609</c:v>
                </c:pt>
                <c:pt idx="2" formatCode="0.0%">
                  <c:v>0.0036051521637609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0.00492857142857143</c:v>
                </c:pt>
                <c:pt idx="2" formatCode="0.0%">
                  <c:v>0.00492857142857143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0.0325892912671233</c:v>
                </c:pt>
                <c:pt idx="2" formatCode="0.0%">
                  <c:v>0.0325892912671233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0.00877024908023483</c:v>
                </c:pt>
                <c:pt idx="2" formatCode="0.0%">
                  <c:v>0.00877024908023483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0.00166707955879737</c:v>
                </c:pt>
                <c:pt idx="2" formatCode="0.0%">
                  <c:v>0.00178816418341932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0.000543849817648105</c:v>
                </c:pt>
                <c:pt idx="2" formatCode="0.0%">
                  <c:v>0.000593276965842377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0.00113964721935599</c:v>
                </c:pt>
                <c:pt idx="2" formatCode="0.0%">
                  <c:v>0.00125835385518591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0.00168004037537805</c:v>
                </c:pt>
                <c:pt idx="2" formatCode="0.0%">
                  <c:v>0.00168004037537805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0.000872249492972781</c:v>
                </c:pt>
                <c:pt idx="2" formatCode="0.0%">
                  <c:v>0.000884204661092332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0.00489578420209927</c:v>
                </c:pt>
                <c:pt idx="2" formatCode="0.0%">
                  <c:v>0.0116447534691336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0.0015405974025974</c:v>
                </c:pt>
                <c:pt idx="2" formatCode="0.0%">
                  <c:v>0.0015405974025974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0.000982600604874577</c:v>
                </c:pt>
                <c:pt idx="2" formatCode="0.0%">
                  <c:v>0.00101299555239281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0.00576409891478385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0.00405570645792563</c:v>
                </c:pt>
                <c:pt idx="2" formatCode="0.0%">
                  <c:v>0.00405570645792563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0.00675951076320939</c:v>
                </c:pt>
                <c:pt idx="2" formatCode="0.0%">
                  <c:v>0.00675951076320939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153368"/>
        <c:axId val="-2084150072"/>
      </c:barChart>
      <c:catAx>
        <c:axId val="-208415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5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15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5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0.00146623733662677</c:v>
                </c:pt>
                <c:pt idx="2">
                  <c:v>0.0019429016465101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0.000566334171272092</c:v>
                </c:pt>
                <c:pt idx="2">
                  <c:v>0.000566334171272092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0.0540675017881123</c:v>
                </c:pt>
                <c:pt idx="2">
                  <c:v>0.0448321307841229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0.00160369708693553</c:v>
                </c:pt>
                <c:pt idx="2">
                  <c:v>0.00205056987745115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0.0128937245789617</c:v>
                </c:pt>
                <c:pt idx="2">
                  <c:v>0.0118480422491552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0.00146623733662677</c:v>
                </c:pt>
                <c:pt idx="2">
                  <c:v>0.00146623733662677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0.00575504367496079</c:v>
                </c:pt>
                <c:pt idx="2">
                  <c:v>0.00201318844709618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0.000325523327341355</c:v>
                </c:pt>
                <c:pt idx="2">
                  <c:v>0.000113872255169009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0.00116553442521688</c:v>
                </c:pt>
                <c:pt idx="2">
                  <c:v>0.00171339541697896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0.000173960361972668</c:v>
                </c:pt>
                <c:pt idx="2">
                  <c:v>0.000173960361972668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0.000265289552008319</c:v>
                </c:pt>
                <c:pt idx="2">
                  <c:v>0.000135216748802869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0.00343658695077006</c:v>
                </c:pt>
                <c:pt idx="2">
                  <c:v>0.00120216240527122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0.000613645176858587</c:v>
                </c:pt>
                <c:pt idx="2">
                  <c:v>0.000443136697874051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0.000658874870971481</c:v>
                </c:pt>
                <c:pt idx="2">
                  <c:v>0.000230482921283965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0.000400108832537137</c:v>
                </c:pt>
                <c:pt idx="2">
                  <c:v>0.000378053009384908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0.000869801809863341</c:v>
                </c:pt>
                <c:pt idx="2">
                  <c:v>0.000304267882883122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0.00213957266268723</c:v>
                </c:pt>
                <c:pt idx="2">
                  <c:v>0.00213957266268723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0.00206888573346066</c:v>
                </c:pt>
                <c:pt idx="2">
                  <c:v>0.00206888573346066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0.0232749645014324</c:v>
                </c:pt>
                <c:pt idx="2">
                  <c:v>0.0232749645014324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0.239509868937984</c:v>
                </c:pt>
                <c:pt idx="2">
                  <c:v>0.239509868937984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0.0771569205727256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502520"/>
        <c:axId val="-2083505656"/>
      </c:barChart>
      <c:catAx>
        <c:axId val="-208350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0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50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0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0.00162282006575464</c:v>
                </c:pt>
                <c:pt idx="2">
                  <c:v>0.00164674033914945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1.05483304274052E-5</c:v>
                </c:pt>
                <c:pt idx="2">
                  <c:v>1.05483304274052E-5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0.0500031432760648</c:v>
                </c:pt>
                <c:pt idx="2">
                  <c:v>0.0501376948139106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0.00464532243822266</c:v>
                </c:pt>
                <c:pt idx="2">
                  <c:v>0.00469017295083792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0.00794978979711554</c:v>
                </c:pt>
                <c:pt idx="2">
                  <c:v>0.00802360377409968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0.000243423009863196</c:v>
                </c:pt>
                <c:pt idx="2">
                  <c:v>0.000243423009863196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0.0126106837439776</c:v>
                </c:pt>
                <c:pt idx="2">
                  <c:v>0.0119910812605868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2.85918891246093E-5</c:v>
                </c:pt>
                <c:pt idx="2">
                  <c:v>2.71870798481177E-5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0.00240094853457157</c:v>
                </c:pt>
                <c:pt idx="2">
                  <c:v>0.00241400332784805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0.00258578498951854</c:v>
                </c:pt>
                <c:pt idx="2">
                  <c:v>0.00258474439005447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0.0026766629132008</c:v>
                </c:pt>
                <c:pt idx="2">
                  <c:v>0.00254940705874043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0.00309697331023125</c:v>
                </c:pt>
                <c:pt idx="2">
                  <c:v>0.00294480928859915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0.00299974163341019</c:v>
                </c:pt>
                <c:pt idx="2">
                  <c:v>0.00298643142026525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0.000640188763227783</c:v>
                </c:pt>
                <c:pt idx="2">
                  <c:v>0.000608734279427551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0.000192537973903093</c:v>
                </c:pt>
                <c:pt idx="2">
                  <c:v>0.000199396470370813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0.000277254682420454</c:v>
                </c:pt>
                <c:pt idx="2">
                  <c:v>0.000263632289436293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0.384861515514107</c:v>
                </c:pt>
                <c:pt idx="2">
                  <c:v>0.384861515514107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0.00333308525020578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943720"/>
        <c:axId val="-2081940664"/>
      </c:barChart>
      <c:catAx>
        <c:axId val="-208194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94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94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94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0.00369720642083394</c:v>
                </c:pt>
                <c:pt idx="2">
                  <c:v>0.00369720642083394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0.0013110661066787</c:v>
                </c:pt>
                <c:pt idx="2">
                  <c:v>0.0013110661066787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7.46641037023803E-5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0.000362120902956544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0.000236436328390871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0.000871081209861103</c:v>
                </c:pt>
                <c:pt idx="2">
                  <c:v>0.000298656414809521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0.0169127527761552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0.027588719639921</c:v>
                </c:pt>
                <c:pt idx="2">
                  <c:v>0.027588719639921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0.0165754310219284</c:v>
                </c:pt>
                <c:pt idx="2">
                  <c:v>0.0165754310219284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0.0405999396757354</c:v>
                </c:pt>
                <c:pt idx="2">
                  <c:v>0.0405999396757354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0.0624618558973056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99496"/>
        <c:axId val="-2081796472"/>
      </c:barChart>
      <c:catAx>
        <c:axId val="-20817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9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9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9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891.7665457100371</c:v>
                </c:pt>
                <c:pt idx="5">
                  <c:v>1365.68055548318</c:v>
                </c:pt>
                <c:pt idx="6">
                  <c:v>1891.062636132302</c:v>
                </c:pt>
                <c:pt idx="7">
                  <c:v>2366.955893871144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10.97142857142858</c:v>
                </c:pt>
                <c:pt idx="5">
                  <c:v>5.799999999999995</c:v>
                </c:pt>
                <c:pt idx="6">
                  <c:v>705.0787046654647</c:v>
                </c:pt>
                <c:pt idx="7">
                  <c:v>6308.378271347373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98.59320439189718</c:v>
                </c:pt>
                <c:pt idx="5">
                  <c:v>246.246044360901</c:v>
                </c:pt>
                <c:pt idx="6">
                  <c:v>512.2650118918507</c:v>
                </c:pt>
                <c:pt idx="7">
                  <c:v>786.9784168610478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275.4938775510204</c:v>
                </c:pt>
                <c:pt idx="5">
                  <c:v>1735.569285714286</c:v>
                </c:pt>
                <c:pt idx="6">
                  <c:v>6456.060475153825</c:v>
                </c:pt>
                <c:pt idx="7">
                  <c:v>15372.28270690874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645.1176202432353</c:v>
                </c:pt>
                <c:pt idx="5">
                  <c:v>379.3222864426438</c:v>
                </c:pt>
                <c:pt idx="6">
                  <c:v>50.53695734921286</c:v>
                </c:pt>
                <c:pt idx="7">
                  <c:v>34.66582162286238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3286.91542658128</c:v>
                </c:pt>
                <c:pt idx="5">
                  <c:v>3789.647092962814</c:v>
                </c:pt>
                <c:pt idx="6">
                  <c:v>3190.847902295572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25175.90204081632</c:v>
                </c:pt>
                <c:pt idx="7">
                  <c:v>91377.6587755102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2294.595918367347</c:v>
                </c:pt>
                <c:pt idx="5">
                  <c:v>1615.542857142857</c:v>
                </c:pt>
                <c:pt idx="6">
                  <c:v>8110.292418108903</c:v>
                </c:pt>
                <c:pt idx="7">
                  <c:v>791.3743369641384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635208"/>
        <c:axId val="-20836318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35208"/>
        <c:axId val="-2083631832"/>
      </c:lineChart>
      <c:catAx>
        <c:axId val="-208363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6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63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63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191480"/>
        <c:axId val="-20841947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91480"/>
        <c:axId val="-2084194728"/>
      </c:lineChart>
      <c:catAx>
        <c:axId val="-208419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9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19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9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284184"/>
        <c:axId val="-20842874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4184"/>
        <c:axId val="-2084287480"/>
      </c:lineChart>
      <c:catAx>
        <c:axId val="-20842841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28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0.347608788608191</c:v>
                </c:pt>
                <c:pt idx="2">
                  <c:v>0.351531100866978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-0.634438083625024</c:v>
                </c:pt>
                <c:pt idx="2">
                  <c:v>-0.634438083625024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358568"/>
        <c:axId val="-2084361928"/>
      </c:barChart>
      <c:catAx>
        <c:axId val="-208435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36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36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358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0.0349793937917371</c:v>
                </c:pt>
                <c:pt idx="2">
                  <c:v>0.102763504691939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0.212878236020574</c:v>
                </c:pt>
                <c:pt idx="2">
                  <c:v>0.137658697123659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0.0349793937917371</c:v>
                </c:pt>
                <c:pt idx="2">
                  <c:v>0.102763504691939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421848"/>
        <c:axId val="-2084425272"/>
      </c:barChart>
      <c:catAx>
        <c:axId val="-208442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2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42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2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0.0191815425980461</c:v>
                </c:pt>
                <c:pt idx="2">
                  <c:v>0.0393835216234404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0.20282217238619</c:v>
                </c:pt>
                <c:pt idx="2">
                  <c:v>0.181989822362236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0.0191815425980461</c:v>
                </c:pt>
                <c:pt idx="2">
                  <c:v>0.0393835216234404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81384"/>
        <c:axId val="-2081777880"/>
      </c:barChart>
      <c:catAx>
        <c:axId val="-208178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7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7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81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0.322558061014111</c:v>
                </c:pt>
                <c:pt idx="2">
                  <c:v>0.341765490577386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-0.755780186849887</c:v>
                </c:pt>
                <c:pt idx="2">
                  <c:v>-0.755780186849887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16136"/>
        <c:axId val="-2081712760"/>
      </c:barChart>
      <c:catAx>
        <c:axId val="-208171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1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1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1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0.012285995803492</c:v>
                </c:pt>
                <c:pt idx="2" formatCode="0.0%">
                  <c:v>0.0119760491432911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0.00928542824103489</c:v>
                </c:pt>
                <c:pt idx="2" formatCode="0.0%">
                  <c:v>0.00928542824103489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0.00478571428571429</c:v>
                </c:pt>
                <c:pt idx="2" formatCode="0.0%">
                  <c:v>0.00478571428571429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0.0393451003934862</c:v>
                </c:pt>
                <c:pt idx="2" formatCode="0.0%">
                  <c:v>0.0458315709585078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0.00273865262917122</c:v>
                </c:pt>
                <c:pt idx="2" formatCode="0.0%">
                  <c:v>0.00458069053717335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0.00953982083373573</c:v>
                </c:pt>
                <c:pt idx="2" formatCode="0.0%">
                  <c:v>0.00864404639273288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0.00392916870409434</c:v>
                </c:pt>
                <c:pt idx="2" formatCode="0.0%">
                  <c:v>0.004823252243718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0.00165187704475563</c:v>
                </c:pt>
                <c:pt idx="2" formatCode="0.0%">
                  <c:v>0.00189156750660539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0.00300068699700387</c:v>
                </c:pt>
                <c:pt idx="2" formatCode="0.0%">
                  <c:v>0.00364150268662337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0.00108657691818944</c:v>
                </c:pt>
                <c:pt idx="2" formatCode="0.0%">
                  <c:v>0.00124224758623718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0.000887442519124711</c:v>
                </c:pt>
                <c:pt idx="2" formatCode="0.0%">
                  <c:v>0.0010325031388475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0.00598441331486517</c:v>
                </c:pt>
                <c:pt idx="2" formatCode="0.0%">
                  <c:v>0.0119071555329474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0.00396756591353852</c:v>
                </c:pt>
                <c:pt idx="2" formatCode="0.0%">
                  <c:v>0.00396756591353852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-3.5758761786159E-6</c:v>
                </c:pt>
                <c:pt idx="2" formatCode="0.0%">
                  <c:v>-1.25088757229718E-6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0.00246787936730145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0.00540760861056751</c:v>
                </c:pt>
                <c:pt idx="2" formatCode="0.0%">
                  <c:v>0.00540760861056751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0.0135190215264188</c:v>
                </c:pt>
                <c:pt idx="2" formatCode="0.0%">
                  <c:v>0.00933748180363615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0.00731582694185163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0.00655907238856081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0.227210559994694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0.179551377650451</c:v>
                </c:pt>
                <c:pt idx="2" formatCode="0.0%">
                  <c:v>0.527491383912574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873384"/>
        <c:axId val="-2083870088"/>
      </c:barChart>
      <c:catAx>
        <c:axId val="-208387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7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87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7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622040"/>
        <c:axId val="-20816186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22040"/>
        <c:axId val="-20816186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22040"/>
        <c:axId val="-2081618616"/>
      </c:scatterChart>
      <c:catAx>
        <c:axId val="-2081622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18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618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22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015384"/>
        <c:axId val="-20810120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15384"/>
        <c:axId val="-2081012008"/>
      </c:lineChart>
      <c:catAx>
        <c:axId val="-208101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012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012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0153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16120"/>
        <c:axId val="-20808127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09160"/>
        <c:axId val="-2080806264"/>
      </c:scatterChart>
      <c:valAx>
        <c:axId val="-20808161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12776"/>
        <c:crosses val="autoZero"/>
        <c:crossBetween val="midCat"/>
      </c:valAx>
      <c:valAx>
        <c:axId val="-2080812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16120"/>
        <c:crosses val="autoZero"/>
        <c:crossBetween val="midCat"/>
      </c:valAx>
      <c:valAx>
        <c:axId val="-20808091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0806264"/>
        <c:crosses val="autoZero"/>
        <c:crossBetween val="midCat"/>
      </c:valAx>
      <c:valAx>
        <c:axId val="-20808062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091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25592"/>
        <c:axId val="-20807197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25592"/>
        <c:axId val="-2080719736"/>
      </c:lineChart>
      <c:catAx>
        <c:axId val="-208072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19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0719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255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0.0179088454359643</c:v>
                </c:pt>
                <c:pt idx="2" formatCode="0.0%">
                  <c:v>0.0178649292726351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0.00311049222558264</c:v>
                </c:pt>
                <c:pt idx="2" formatCode="0.0%">
                  <c:v>0.00311049222558264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0.0174552221209156</c:v>
                </c:pt>
                <c:pt idx="2" formatCode="0.0%">
                  <c:v>0.0174552221209156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0.0093398032615786</c:v>
                </c:pt>
                <c:pt idx="2" formatCode="0.0%">
                  <c:v>0.0106151286446596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0.0458331606698096</c:v>
                </c:pt>
                <c:pt idx="2" formatCode="0.0%">
                  <c:v>0.0528676539991869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0.00773060852161537</c:v>
                </c:pt>
                <c:pt idx="2" formatCode="0.0%">
                  <c:v>0.00773060852161537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0.0124965485785447</c:v>
                </c:pt>
                <c:pt idx="2" formatCode="0.0%">
                  <c:v>0.0124448147378987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0.00809012632983455</c:v>
                </c:pt>
                <c:pt idx="2" formatCode="0.0%">
                  <c:v>0.00846166325061008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0.00388039584593489</c:v>
                </c:pt>
                <c:pt idx="2" formatCode="0.0%">
                  <c:v>0.00409642487678989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0.00188443139813003</c:v>
                </c:pt>
                <c:pt idx="2" formatCode="0.0%">
                  <c:v>0.00196281725252731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0.00128940416296033</c:v>
                </c:pt>
                <c:pt idx="2" formatCode="0.0%">
                  <c:v>0.00133420543082098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0.00191855323785803</c:v>
                </c:pt>
                <c:pt idx="2" formatCode="0.0%">
                  <c:v>0.0019327145104601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0.00877706122042341</c:v>
                </c:pt>
                <c:pt idx="2" formatCode="0.0%">
                  <c:v>0.0089048855450715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0.00462328190713396</c:v>
                </c:pt>
                <c:pt idx="2" formatCode="0.0%">
                  <c:v>0.00461208328548501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0.00062568306351183</c:v>
                </c:pt>
                <c:pt idx="2" formatCode="0.0%">
                  <c:v>0.000622937844401454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0.00169284164344229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0.0296817562792547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0.0240059260221341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0.272666800173064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0.222399551750739</c:v>
                </c:pt>
                <c:pt idx="2" formatCode="0.0%">
                  <c:v>0.456630508763714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830648"/>
        <c:axId val="-2082827304"/>
      </c:barChart>
      <c:catAx>
        <c:axId val="-208283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2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82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3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0.00247594755381605</c:v>
                </c:pt>
                <c:pt idx="2" formatCode="0.0%">
                  <c:v>0.00247594755381605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0.000496081088774239</c:v>
                </c:pt>
                <c:pt idx="2" formatCode="0.0%">
                  <c:v>0.000496081088774239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0.00184258916658195</c:v>
                </c:pt>
                <c:pt idx="2" formatCode="0.0%">
                  <c:v>0.00184258916658195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0.00516666666666667</c:v>
                </c:pt>
                <c:pt idx="2" formatCode="0.0%">
                  <c:v>0.00516666666666667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0.0202930169555493</c:v>
                </c:pt>
                <c:pt idx="2" formatCode="0.0%">
                  <c:v>0.0202930169555493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0.00463247498691133</c:v>
                </c:pt>
                <c:pt idx="2" formatCode="0.0%">
                  <c:v>0.00463247498691133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0.00142452499555239</c:v>
                </c:pt>
                <c:pt idx="2" formatCode="0.0%">
                  <c:v>0.00178065624444049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0.00236400850128345</c:v>
                </c:pt>
                <c:pt idx="2" formatCode="0.0%">
                  <c:v>0.0025420741257275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0.000655707011970417</c:v>
                </c:pt>
                <c:pt idx="2" formatCode="0.0%">
                  <c:v>0.000667475380588101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0.0010912432459908</c:v>
                </c:pt>
                <c:pt idx="2" formatCode="0.0%">
                  <c:v>0.00127715989783211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0.000506679253818588</c:v>
                </c:pt>
                <c:pt idx="2" formatCode="0.0%">
                  <c:v>0.000506679253818588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0.000739717402597402</c:v>
                </c:pt>
                <c:pt idx="2" formatCode="0.0%">
                  <c:v>0.000743453392634762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0.00357446597771113</c:v>
                </c:pt>
                <c:pt idx="2" formatCode="0.0%">
                  <c:v>0.00357446597771113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0.000590914072229141</c:v>
                </c:pt>
                <c:pt idx="2" formatCode="0.0%">
                  <c:v>0.000590914072229141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0.00173698345490126</c:v>
                </c:pt>
                <c:pt idx="2" formatCode="0.0%">
                  <c:v>0.00177274221668742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0.00116279070195949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0.00844938845401174</c:v>
                </c:pt>
                <c:pt idx="2" formatCode="0.0%">
                  <c:v>0.00844938845401174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809720"/>
        <c:axId val="-2083806424"/>
      </c:barChart>
      <c:catAx>
        <c:axId val="-208380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0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80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0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0.00433970004483188</c:v>
                </c:pt>
                <c:pt idx="1">
                  <c:v>0.00433970004483188</c:v>
                </c:pt>
                <c:pt idx="2">
                  <c:v>0.00842412361643835</c:v>
                </c:pt>
                <c:pt idx="3">
                  <c:v>0.00842412361643835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0.00815163479807863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0.00516471616850952</c:v>
                </c:pt>
                <c:pt idx="1">
                  <c:v>0.00594580926088881</c:v>
                </c:pt>
                <c:pt idx="2">
                  <c:v>0.00331008322564526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0.0070606374956009</c:v>
                </c:pt>
                <c:pt idx="1">
                  <c:v>0.0081284629085896</c:v>
                </c:pt>
                <c:pt idx="2">
                  <c:v>0.00452518531009521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0.0466871942936223</c:v>
                </c:pt>
                <c:pt idx="1">
                  <c:v>0.0537479975934563</c:v>
                </c:pt>
                <c:pt idx="2">
                  <c:v>0.0299219731814146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0.0235042675350294</c:v>
                </c:pt>
                <c:pt idx="3">
                  <c:v>0.01157672878591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0.00715265673367728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0.000593276965842377</c:v>
                </c:pt>
                <c:pt idx="1">
                  <c:v>0.000593276965842377</c:v>
                </c:pt>
                <c:pt idx="2">
                  <c:v>0.000593276965842377</c:v>
                </c:pt>
                <c:pt idx="3">
                  <c:v>0.000593276965842377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0.00503341542074364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0.00197639949759473</c:v>
                </c:pt>
                <c:pt idx="1">
                  <c:v>0.0011861085050169</c:v>
                </c:pt>
                <c:pt idx="2">
                  <c:v>0.00158125400130582</c:v>
                </c:pt>
                <c:pt idx="3">
                  <c:v>0.00197639949759473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0.00116145153825289</c:v>
                </c:pt>
                <c:pt idx="3">
                  <c:v>-0.0533320101282388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772616"/>
        <c:axId val="-2082769208"/>
      </c:barChart>
      <c:catAx>
        <c:axId val="-2082772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69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76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7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0.00168364433659491</c:v>
                </c:pt>
                <c:pt idx="1">
                  <c:v>0.00168364433659491</c:v>
                </c:pt>
                <c:pt idx="2">
                  <c:v>0.00326825077103718</c:v>
                </c:pt>
                <c:pt idx="3">
                  <c:v>0.00326825077103718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0.00198432435509696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0.0073703566663278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0.0206666666666667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0.0811720678221974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0.0124150329649224</c:v>
                </c:pt>
                <c:pt idx="3">
                  <c:v>0.00611486698272295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0.00712262497776196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0.01016829650291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0.000667475380588101</c:v>
                </c:pt>
                <c:pt idx="1">
                  <c:v>0.000667475380588101</c:v>
                </c:pt>
                <c:pt idx="2">
                  <c:v>0.000667475380588101</c:v>
                </c:pt>
                <c:pt idx="3">
                  <c:v>0.000667475380588101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0.033797553816047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-0.189033962941593</c:v>
                </c:pt>
                <c:pt idx="1">
                  <c:v>-0.191385927423536</c:v>
                </c:pt>
                <c:pt idx="2">
                  <c:v>-0.186681998459649</c:v>
                </c:pt>
                <c:pt idx="3">
                  <c:v>-0.162503803585269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34872"/>
        <c:axId val="-2082631496"/>
      </c:barChart>
      <c:catAx>
        <c:axId val="-2082634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31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63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3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0.00814371341743794</c:v>
                </c:pt>
                <c:pt idx="1">
                  <c:v>0.00814371341743794</c:v>
                </c:pt>
                <c:pt idx="2">
                  <c:v>0.0158083848691442</c:v>
                </c:pt>
                <c:pt idx="3">
                  <c:v>0.0158083848691442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0.0371417129641396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0.0191428571428571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0.183326283834031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0.0183227621486934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0.0231660443325241</c:v>
                </c:pt>
                <c:pt idx="3">
                  <c:v>0.0114101412384074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0.019293008974872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0.00189156750660539</c:v>
                </c:pt>
                <c:pt idx="1">
                  <c:v>0.00189156750660539</c:v>
                </c:pt>
                <c:pt idx="2">
                  <c:v>0.00189156750660539</c:v>
                </c:pt>
                <c:pt idx="3">
                  <c:v>0.00189156750660539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0.0145660107464935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0.00146138006044942</c:v>
                </c:pt>
                <c:pt idx="1">
                  <c:v>0.00087702679588345</c:v>
                </c:pt>
                <c:pt idx="2">
                  <c:v>0.00116920342816644</c:v>
                </c:pt>
                <c:pt idx="3">
                  <c:v>0.00146138006044942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0.0131181447771216</c:v>
                </c:pt>
                <c:pt idx="3">
                  <c:v>0.0131181447771216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0.227210559994694</c:v>
                </c:pt>
                <c:pt idx="1">
                  <c:v>0.227210559994694</c:v>
                </c:pt>
                <c:pt idx="2">
                  <c:v>0.227210559994694</c:v>
                </c:pt>
                <c:pt idx="3">
                  <c:v>0.227210559994694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0.401723068199584</c:v>
                </c:pt>
                <c:pt idx="1">
                  <c:v>0.640948028579</c:v>
                </c:pt>
                <c:pt idx="2">
                  <c:v>0.616000000360237</c:v>
                </c:pt>
                <c:pt idx="3">
                  <c:v>0.597881546710696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523912"/>
        <c:axId val="-2082520536"/>
      </c:barChart>
      <c:catAx>
        <c:axId val="-2082523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20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52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23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0.0121481519053919</c:v>
                </c:pt>
                <c:pt idx="1">
                  <c:v>0.0121481519053919</c:v>
                </c:pt>
                <c:pt idx="2">
                  <c:v>0.0235817066398783</c:v>
                </c:pt>
                <c:pt idx="3">
                  <c:v>0.0235817066398783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0.0124419689023305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0.0698208884836624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0.0424605145786385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0.211470615996748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0.0309224340864615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0.0333521034975685</c:v>
                </c:pt>
                <c:pt idx="3">
                  <c:v>0.0164271554540263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0.0338466530024403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0.00409642487678989</c:v>
                </c:pt>
                <c:pt idx="1">
                  <c:v>0.00409642487678989</c:v>
                </c:pt>
                <c:pt idx="2">
                  <c:v>0.00409642487678989</c:v>
                </c:pt>
                <c:pt idx="3">
                  <c:v>0.00409642487678989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0.00785126901010923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0.0015695592688178</c:v>
                </c:pt>
                <c:pt idx="1">
                  <c:v>0.000941949034159611</c:v>
                </c:pt>
                <c:pt idx="2">
                  <c:v>0.00125575415148871</c:v>
                </c:pt>
                <c:pt idx="3">
                  <c:v>0.0015695592688178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0.0480118520442681</c:v>
                </c:pt>
                <c:pt idx="3">
                  <c:v>0.0480118520442681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0.272666800173064</c:v>
                </c:pt>
                <c:pt idx="1">
                  <c:v>0.272666800173064</c:v>
                </c:pt>
                <c:pt idx="2">
                  <c:v>0.272666800173064</c:v>
                </c:pt>
                <c:pt idx="3">
                  <c:v>0.272666800173064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0.271496943542403</c:v>
                </c:pt>
                <c:pt idx="1">
                  <c:v>0.592952353920131</c:v>
                </c:pt>
                <c:pt idx="2">
                  <c:v>0.533687691528919</c:v>
                </c:pt>
                <c:pt idx="3">
                  <c:v>0.530005596542693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188744"/>
        <c:axId val="-2083192136"/>
      </c:barChart>
      <c:catAx>
        <c:axId val="-2083188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92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19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8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8.24448188920075E-6</c:v>
                </c:pt>
                <c:pt idx="2">
                  <c:v>8.24448188920075E-6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0.0298862468483527</c:v>
                </c:pt>
                <c:pt idx="2">
                  <c:v>0.0298862468483527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0.00154584035422514</c:v>
                </c:pt>
                <c:pt idx="2">
                  <c:v>0.00154584035422514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0.00647294884325874</c:v>
                </c:pt>
                <c:pt idx="2">
                  <c:v>0.00375020869935019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0.00535891322798049</c:v>
                </c:pt>
                <c:pt idx="2">
                  <c:v>0.00535891322798049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0.000246496034788985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0.000172155960805006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0.000601567703949309</c:v>
                </c:pt>
                <c:pt idx="2">
                  <c:v>-0.000224976539688359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0.00119824461355757</c:v>
                </c:pt>
                <c:pt idx="2">
                  <c:v>0.000366809575578847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0.00161396213254693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0.0518913978270448</c:v>
                </c:pt>
                <c:pt idx="2">
                  <c:v>0.0518913978270448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0.0353646351952361</c:v>
                </c:pt>
                <c:pt idx="2">
                  <c:v>0.035364635195236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355256"/>
        <c:axId val="-2083358392"/>
      </c:barChart>
      <c:catAx>
        <c:axId val="-208335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5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35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5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2.4759475538160469E-3</v>
      </c>
      <c r="J6" s="24">
        <f t="shared" ref="J6:J13" si="3">IF(I$32&lt;=1+I$131,I6,B6*H6+J$33*(I6-B6*H6))</f>
        <v>2.4759475538160469E-3</v>
      </c>
      <c r="K6" s="22">
        <f t="shared" ref="K6:K31" si="4">B6</f>
        <v>1.2379737769080234E-2</v>
      </c>
      <c r="L6" s="22">
        <f t="shared" ref="L6:L29" si="5">IF(K6="","",K6*H6)</f>
        <v>2.4759475538160469E-3</v>
      </c>
      <c r="M6" s="177">
        <f t="shared" ref="M6:M31" si="6">J6</f>
        <v>2.4759475538160469E-3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9.9037902152641875E-3</v>
      </c>
      <c r="Z6" s="156">
        <f>Poor!Z6</f>
        <v>0.17</v>
      </c>
      <c r="AA6" s="121">
        <f>$M6*Z6*4</f>
        <v>1.6836443365949121E-3</v>
      </c>
      <c r="AB6" s="156">
        <f>Poor!AB6</f>
        <v>0.17</v>
      </c>
      <c r="AC6" s="121">
        <f t="shared" ref="AC6:AC29" si="7">$M6*AB6*4</f>
        <v>1.6836443365949121E-3</v>
      </c>
      <c r="AD6" s="156">
        <f>Poor!AD6</f>
        <v>0.33</v>
      </c>
      <c r="AE6" s="121">
        <f t="shared" ref="AE6:AE29" si="8">$M6*AD6*4</f>
        <v>3.2682507710371819E-3</v>
      </c>
      <c r="AF6" s="122">
        <f>1-SUM(Z6,AB6,AD6)</f>
        <v>0.32999999999999996</v>
      </c>
      <c r="AG6" s="121">
        <f>$M6*AF6*4</f>
        <v>3.2682507710371815E-3</v>
      </c>
      <c r="AH6" s="123">
        <f>SUM(Z6,AB6,AD6,AF6)</f>
        <v>1</v>
      </c>
      <c r="AI6" s="183">
        <f>SUM(AA6,AC6,AE6,AG6)/4</f>
        <v>2.4759475538160469E-3</v>
      </c>
      <c r="AJ6" s="120">
        <f>(AA6+AC6)/2</f>
        <v>1.6836443365949121E-3</v>
      </c>
      <c r="AK6" s="119">
        <f>(AE6+AG6)/2</f>
        <v>3.2682507710371815E-3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4.9608108877423947E-4</v>
      </c>
      <c r="J7" s="24">
        <f t="shared" si="3"/>
        <v>4.9608108877423947E-4</v>
      </c>
      <c r="K7" s="22">
        <f t="shared" si="4"/>
        <v>2.4804054438711974E-3</v>
      </c>
      <c r="L7" s="22">
        <f t="shared" si="5"/>
        <v>4.9608108877423947E-4</v>
      </c>
      <c r="M7" s="177">
        <f t="shared" si="6"/>
        <v>4.9608108877423947E-4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875.97038113403744</v>
      </c>
      <c r="T7" s="221">
        <f>IF($B$81=0,0,(SUMIF($N$6:$N$28,$U7,M$6:M$28)+SUMIF($N$91:$N$118,$U7,M$91:M$118))*$I$83*Poor!$B$81/$B$81)</f>
        <v>891.76654571003712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1.9843243550969579E-3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1.9843243550969579E-3</v>
      </c>
      <c r="AH7" s="123">
        <f t="shared" ref="AH7:AH30" si="12">SUM(Z7,AB7,AD7,AF7)</f>
        <v>1</v>
      </c>
      <c r="AI7" s="183">
        <f t="shared" ref="AI7:AI30" si="13">SUM(AA7,AC7,AE7,AG7)/4</f>
        <v>4.9608108877423947E-4</v>
      </c>
      <c r="AJ7" s="120">
        <f t="shared" ref="AJ7:AJ31" si="14">(AA7+AC7)/2</f>
        <v>0</v>
      </c>
      <c r="AK7" s="119">
        <f t="shared" ref="AK7:AK31" si="15">(AE7+AG7)/2</f>
        <v>9.9216217754847895E-4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1.8425891665819504E-3</v>
      </c>
      <c r="J8" s="24">
        <f t="shared" si="3"/>
        <v>1.8425891665819504E-3</v>
      </c>
      <c r="K8" s="22">
        <f t="shared" si="4"/>
        <v>9.2129458329097517E-3</v>
      </c>
      <c r="L8" s="22">
        <f t="shared" si="5"/>
        <v>1.8425891665819504E-3</v>
      </c>
      <c r="M8" s="223">
        <f t="shared" si="6"/>
        <v>1.8425891665819504E-3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56.731428571428566</v>
      </c>
      <c r="T8" s="221">
        <f>IF($B$81=0,0,(SUMIF($N$6:$N$28,$U8,M$6:M$28)+SUMIF($N$91:$N$118,$U8,M$91:M$118))*$I$83*Poor!$B$81/$B$81)</f>
        <v>10.971428571428575</v>
      </c>
      <c r="U8" s="222">
        <v>2</v>
      </c>
      <c r="V8" s="56"/>
      <c r="W8" s="115"/>
      <c r="X8" s="118">
        <f>Poor!X8</f>
        <v>1</v>
      </c>
      <c r="Y8" s="183">
        <f t="shared" si="9"/>
        <v>7.3703566663278017E-3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7.3703566663278017E-3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1.8425891665819504E-3</v>
      </c>
      <c r="AJ8" s="120">
        <f t="shared" si="14"/>
        <v>3.6851783331639009E-3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5.1666666666666675E-3</v>
      </c>
      <c r="J9" s="24">
        <f t="shared" si="3"/>
        <v>5.1666666666666675E-3</v>
      </c>
      <c r="K9" s="22">
        <f t="shared" si="4"/>
        <v>2.5833333333333337E-2</v>
      </c>
      <c r="L9" s="22">
        <f t="shared" si="5"/>
        <v>5.1666666666666675E-3</v>
      </c>
      <c r="M9" s="223">
        <f t="shared" si="6"/>
        <v>5.1666666666666675E-3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98.593204391897189</v>
      </c>
      <c r="T9" s="221">
        <f>IF($B$81=0,0,(SUMIF($N$6:$N$28,$U9,M$6:M$28)+SUMIF($N$91:$N$118,$U9,M$91:M$118))*$I$83*Poor!$B$81/$B$81)</f>
        <v>98.593204391897189</v>
      </c>
      <c r="U9" s="222">
        <v>3</v>
      </c>
      <c r="V9" s="56"/>
      <c r="W9" s="115"/>
      <c r="X9" s="118">
        <f>Poor!X9</f>
        <v>1</v>
      </c>
      <c r="Y9" s="183">
        <f t="shared" si="9"/>
        <v>2.066666666666667E-2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2.066666666666667E-2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5.1666666666666675E-3</v>
      </c>
      <c r="AJ9" s="120">
        <f t="shared" si="14"/>
        <v>1.0333333333333335E-2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0.3</v>
      </c>
      <c r="H10" s="24">
        <f t="shared" si="1"/>
        <v>0.3</v>
      </c>
      <c r="I10" s="22">
        <f t="shared" si="2"/>
        <v>2.0293016955549342E-2</v>
      </c>
      <c r="J10" s="24">
        <f t="shared" si="3"/>
        <v>2.0293016955549342E-2</v>
      </c>
      <c r="K10" s="22">
        <f t="shared" si="4"/>
        <v>6.7643389851831145E-2</v>
      </c>
      <c r="L10" s="22">
        <f t="shared" si="5"/>
        <v>2.0293016955549342E-2</v>
      </c>
      <c r="M10" s="223">
        <f t="shared" si="6"/>
        <v>2.0293016955549342E-2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8.1172067822197366E-2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8.1172067822197366E-2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2.0293016955549342E-2</v>
      </c>
      <c r="AJ10" s="120">
        <f t="shared" si="14"/>
        <v>4.0586033911098683E-2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275.49387755102038</v>
      </c>
      <c r="T11" s="221">
        <f>IF($B$81=0,0,(SUMIF($N$6:$N$28,$U11,M$6:M$28)+SUMIF($N$91:$N$118,$U11,M$91:M$118))*$I$83*Poor!$B$81/$B$81)</f>
        <v>275.49387755102038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0.2</v>
      </c>
      <c r="H12" s="24">
        <f t="shared" si="1"/>
        <v>0.2</v>
      </c>
      <c r="I12" s="22">
        <f t="shared" si="2"/>
        <v>4.6324749869113271E-3</v>
      </c>
      <c r="J12" s="24">
        <f t="shared" si="3"/>
        <v>4.6324749869113271E-3</v>
      </c>
      <c r="K12" s="22">
        <f t="shared" si="4"/>
        <v>2.3162374934556636E-2</v>
      </c>
      <c r="L12" s="22">
        <f t="shared" si="5"/>
        <v>4.6324749869113271E-3</v>
      </c>
      <c r="M12" s="223">
        <f t="shared" si="6"/>
        <v>4.6324749869113271E-3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645.11762024323525</v>
      </c>
      <c r="U12" s="222">
        <v>6</v>
      </c>
      <c r="V12" s="56"/>
      <c r="W12" s="117"/>
      <c r="X12" s="118">
        <v>1</v>
      </c>
      <c r="Y12" s="183">
        <f t="shared" si="9"/>
        <v>1.8529899947645308E-2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1.2415032964922357E-2</v>
      </c>
      <c r="AF12" s="122">
        <f>1-SUM(Z12,AB12,AD12)</f>
        <v>0.32999999999999996</v>
      </c>
      <c r="AG12" s="121">
        <f>$M12*AF12*4</f>
        <v>6.1148669827229508E-3</v>
      </c>
      <c r="AH12" s="123">
        <f t="shared" si="12"/>
        <v>1</v>
      </c>
      <c r="AI12" s="183">
        <f t="shared" si="13"/>
        <v>4.6324749869113271E-3</v>
      </c>
      <c r="AJ12" s="120">
        <f t="shared" si="14"/>
        <v>0</v>
      </c>
      <c r="AK12" s="119">
        <f t="shared" si="15"/>
        <v>9.2649499738226542E-3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0.2</v>
      </c>
      <c r="H13" s="24">
        <f t="shared" si="1"/>
        <v>0.2</v>
      </c>
      <c r="I13" s="22">
        <f t="shared" si="2"/>
        <v>1.7806562444404911E-3</v>
      </c>
      <c r="J13" s="24">
        <f t="shared" si="3"/>
        <v>1.7806562444404911E-3</v>
      </c>
      <c r="K13" s="22">
        <f t="shared" si="4"/>
        <v>7.1226249777619644E-3</v>
      </c>
      <c r="L13" s="22">
        <f t="shared" si="5"/>
        <v>1.4245249955523931E-3</v>
      </c>
      <c r="M13" s="224">
        <f t="shared" si="6"/>
        <v>1.7806562444404911E-3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3286.9154265812808</v>
      </c>
      <c r="T13" s="221">
        <f>IF($B$81=0,0,(SUMIF($N$6:$N$28,$U13,M$6:M$28)+SUMIF($N$91:$N$118,$U13,M$91:M$118))*$I$83*Poor!$B$81/$B$81)</f>
        <v>3286.9154265812808</v>
      </c>
      <c r="U13" s="222">
        <v>7</v>
      </c>
      <c r="V13" s="56"/>
      <c r="W13" s="110"/>
      <c r="X13" s="118"/>
      <c r="Y13" s="183">
        <f t="shared" si="9"/>
        <v>7.1226249777619644E-3</v>
      </c>
      <c r="Z13" s="156">
        <f>Poor!Z13</f>
        <v>1</v>
      </c>
      <c r="AA13" s="121">
        <f>$M13*Z13*4</f>
        <v>7.1226249777619644E-3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1.7806562444404911E-3</v>
      </c>
      <c r="AJ13" s="120">
        <f t="shared" si="14"/>
        <v>3.5613124888809822E-3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2.5420741257275014E-3</v>
      </c>
      <c r="J14" s="24">
        <f>IF(I$32&lt;=1+I131,I14,B14*H14+J$33*(I14-B14*H14))</f>
        <v>2.5420741257275014E-3</v>
      </c>
      <c r="K14" s="22">
        <f t="shared" si="4"/>
        <v>1.1820042506417262E-2</v>
      </c>
      <c r="L14" s="22">
        <f t="shared" si="5"/>
        <v>2.3640085012834526E-3</v>
      </c>
      <c r="M14" s="224">
        <f t="shared" si="6"/>
        <v>2.5420741257275014E-3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1.0168296502910006E-2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1.0168296502910006E-2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2.5420741257275014E-3</v>
      </c>
      <c r="AJ14" s="120">
        <f t="shared" si="14"/>
        <v>5.0841482514550028E-3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0.2</v>
      </c>
      <c r="F15" s="22"/>
      <c r="H15" s="24">
        <f t="shared" si="1"/>
        <v>0.2</v>
      </c>
      <c r="I15" s="22">
        <f t="shared" si="2"/>
        <v>6.674753805881008E-4</v>
      </c>
      <c r="J15" s="24">
        <f t="shared" ref="J15:J25" si="17">IF(I$32&lt;=1+I131,I15,B15*H15+J$33*(I15-B15*H15))</f>
        <v>6.674753805881008E-4</v>
      </c>
      <c r="K15" s="22">
        <f t="shared" si="4"/>
        <v>3.278535059852085E-3</v>
      </c>
      <c r="L15" s="22">
        <f t="shared" si="5"/>
        <v>6.5570701197041701E-4</v>
      </c>
      <c r="M15" s="225">
        <f t="shared" si="6"/>
        <v>6.674753805881008E-4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2.6699015223524032E-3</v>
      </c>
      <c r="Z15" s="156">
        <f>Poor!Z15</f>
        <v>0.25</v>
      </c>
      <c r="AA15" s="121">
        <f t="shared" si="16"/>
        <v>6.674753805881008E-4</v>
      </c>
      <c r="AB15" s="156">
        <f>Poor!AB15</f>
        <v>0.25</v>
      </c>
      <c r="AC15" s="121">
        <f t="shared" si="7"/>
        <v>6.674753805881008E-4</v>
      </c>
      <c r="AD15" s="156">
        <f>Poor!AD15</f>
        <v>0.25</v>
      </c>
      <c r="AE15" s="121">
        <f t="shared" si="8"/>
        <v>6.674753805881008E-4</v>
      </c>
      <c r="AF15" s="122">
        <f t="shared" si="10"/>
        <v>0.25</v>
      </c>
      <c r="AG15" s="121">
        <f t="shared" si="11"/>
        <v>6.674753805881008E-4</v>
      </c>
      <c r="AH15" s="123">
        <f t="shared" si="12"/>
        <v>1</v>
      </c>
      <c r="AI15" s="183">
        <f t="shared" si="13"/>
        <v>6.674753805881008E-4</v>
      </c>
      <c r="AJ15" s="120">
        <f t="shared" si="14"/>
        <v>6.674753805881008E-4</v>
      </c>
      <c r="AK15" s="119">
        <f t="shared" si="15"/>
        <v>6.674753805881008E-4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1.2771598978321096E-3</v>
      </c>
      <c r="J16" s="24">
        <f t="shared" si="17"/>
        <v>1.2771598978321096E-3</v>
      </c>
      <c r="K16" s="22">
        <f t="shared" ref="K16:K25" si="21">B16</f>
        <v>5.4562162299540001E-3</v>
      </c>
      <c r="L16" s="22">
        <f t="shared" ref="L16:L25" si="22">IF(K16="","",K16*H16)</f>
        <v>1.0912432459908E-3</v>
      </c>
      <c r="M16" s="225">
        <f t="shared" ref="M16:M25" si="23">J16</f>
        <v>1.2771598978321096E-3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2294.5959183673472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0.2</v>
      </c>
      <c r="F17" s="22"/>
      <c r="H17" s="24">
        <f t="shared" si="19"/>
        <v>0.2</v>
      </c>
      <c r="I17" s="22">
        <f t="shared" si="20"/>
        <v>5.0667925381858844E-4</v>
      </c>
      <c r="J17" s="24">
        <f t="shared" si="17"/>
        <v>5.0667925381858844E-4</v>
      </c>
      <c r="K17" s="22">
        <f t="shared" si="21"/>
        <v>2.5333962690929422E-3</v>
      </c>
      <c r="L17" s="22">
        <f t="shared" si="22"/>
        <v>5.0667925381858844E-4</v>
      </c>
      <c r="M17" s="225">
        <f t="shared" si="23"/>
        <v>5.0667925381858844E-4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7.4345339263476263E-4</v>
      </c>
      <c r="J18" s="24">
        <f t="shared" si="17"/>
        <v>7.4345339263476263E-4</v>
      </c>
      <c r="K18" s="22">
        <f t="shared" si="21"/>
        <v>3.6985870129870131E-3</v>
      </c>
      <c r="L18" s="22">
        <f t="shared" si="22"/>
        <v>7.3971740259740266E-4</v>
      </c>
      <c r="M18" s="225">
        <f t="shared" si="23"/>
        <v>7.4345339263476263E-4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3.574465977711134E-3</v>
      </c>
      <c r="J19" s="24">
        <f t="shared" si="17"/>
        <v>3.574465977711134E-3</v>
      </c>
      <c r="K19" s="22">
        <f t="shared" si="21"/>
        <v>1.7872329888555669E-2</v>
      </c>
      <c r="L19" s="22">
        <f t="shared" si="22"/>
        <v>3.574465977711134E-3</v>
      </c>
      <c r="M19" s="225">
        <f t="shared" si="23"/>
        <v>3.574465977711134E-3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0.2</v>
      </c>
      <c r="F20" s="22"/>
      <c r="H20" s="24">
        <f t="shared" si="19"/>
        <v>0.2</v>
      </c>
      <c r="I20" s="22">
        <f t="shared" si="20"/>
        <v>5.9091407222914075E-4</v>
      </c>
      <c r="J20" s="24">
        <f t="shared" si="17"/>
        <v>5.9091407222914075E-4</v>
      </c>
      <c r="K20" s="22">
        <f t="shared" si="21"/>
        <v>2.9545703611457037E-3</v>
      </c>
      <c r="L20" s="22">
        <f t="shared" si="22"/>
        <v>5.9091407222914075E-4</v>
      </c>
      <c r="M20" s="225">
        <f t="shared" si="23"/>
        <v>5.9091407222914075E-4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0.2</v>
      </c>
      <c r="F21" s="22"/>
      <c r="H21" s="24">
        <f t="shared" si="19"/>
        <v>0.2</v>
      </c>
      <c r="I21" s="22">
        <f t="shared" si="20"/>
        <v>1.7727422166874222E-3</v>
      </c>
      <c r="J21" s="24">
        <f t="shared" si="17"/>
        <v>1.7727422166874222E-3</v>
      </c>
      <c r="K21" s="22">
        <f t="shared" si="21"/>
        <v>8.6849172745063156E-3</v>
      </c>
      <c r="L21" s="22">
        <f t="shared" si="22"/>
        <v>1.7369834549012632E-3</v>
      </c>
      <c r="M21" s="225">
        <f t="shared" si="23"/>
        <v>1.7727422166874222E-3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1.1627907019594887E-3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1.1627907019594887E-3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15307.044670503597</v>
      </c>
      <c r="T23" s="179">
        <f>SUM(T7:T22)</f>
        <v>16036.909597857979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0.5</v>
      </c>
      <c r="F24" s="22"/>
      <c r="H24" s="24">
        <f t="shared" si="19"/>
        <v>0.5</v>
      </c>
      <c r="I24" s="22">
        <f t="shared" si="20"/>
        <v>8.4493884540117418E-3</v>
      </c>
      <c r="J24" s="24">
        <f t="shared" si="17"/>
        <v>8.4493884540117418E-3</v>
      </c>
      <c r="K24" s="22">
        <f t="shared" si="21"/>
        <v>1.6898776908023484E-2</v>
      </c>
      <c r="L24" s="22">
        <f t="shared" si="22"/>
        <v>8.4493884540117418E-3</v>
      </c>
      <c r="M24" s="225">
        <f t="shared" si="23"/>
        <v>8.4493884540117418E-3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3.3797553816046967E-2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3.3797553816046967E-2</v>
      </c>
      <c r="AH24" s="123">
        <f t="shared" si="12"/>
        <v>1</v>
      </c>
      <c r="AI24" s="183">
        <f t="shared" si="13"/>
        <v>8.4493884540117418E-3</v>
      </c>
      <c r="AJ24" s="120">
        <f t="shared" si="14"/>
        <v>0</v>
      </c>
      <c r="AK24" s="119">
        <f t="shared" si="15"/>
        <v>1.6898776908023484E-2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0.64712844882837317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22449.57650260958</v>
      </c>
      <c r="T30" s="233">
        <f t="shared" si="24"/>
        <v>21719.711575255198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-0.18903396294159278</v>
      </c>
      <c r="AB30" s="122">
        <f>IF($Y30=0,0,AC30/($Y$30))</f>
        <v>0</v>
      </c>
      <c r="AC30" s="187">
        <f>IF(AC79*4/$I$83+SUM(AC6:AC29)&lt;1,AC79*4/$I$83,1-SUM(AC6:AC29))</f>
        <v>-0.19138592742353633</v>
      </c>
      <c r="AD30" s="122">
        <f>IF($Y30=0,0,AE30/($Y$30))</f>
        <v>0</v>
      </c>
      <c r="AE30" s="187">
        <f>IF(AE79*4/$I$83+SUM(AE6:AE29)&lt;1,AE79*4/$I$83,1-SUM(AE6:AE29))</f>
        <v>-0.18668199845964922</v>
      </c>
      <c r="AF30" s="122">
        <f>IF($Y30=0,0,AG30/($Y$30))</f>
        <v>0</v>
      </c>
      <c r="AG30" s="187">
        <f>IF(AG79*4/$I$83+SUM(AG6:AG29)&lt;1,AG79*4/$I$83,1-SUM(AG6:AG29))</f>
        <v>-0.16250380358526936</v>
      </c>
      <c r="AH30" s="123">
        <f t="shared" si="12"/>
        <v>0</v>
      </c>
      <c r="AI30" s="183">
        <f t="shared" si="13"/>
        <v>-0.18240142310251192</v>
      </c>
      <c r="AJ30" s="120">
        <f t="shared" si="14"/>
        <v>-0.19020994518256457</v>
      </c>
      <c r="AK30" s="119">
        <f t="shared" si="15"/>
        <v>-0.17459290102245928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0.60528702162070491</v>
      </c>
      <c r="K31" s="22" t="str">
        <f t="shared" si="4"/>
        <v/>
      </c>
      <c r="L31" s="22">
        <f>(1-SUM(L6:L30))</f>
        <v>0.60203181191358757</v>
      </c>
      <c r="M31" s="240">
        <f t="shared" si="6"/>
        <v>0.60528702162070491</v>
      </c>
      <c r="N31" s="167">
        <f>M31*I83</f>
        <v>10845.624871642482</v>
      </c>
      <c r="P31" s="22"/>
      <c r="Q31" s="237" t="s">
        <v>142</v>
      </c>
      <c r="R31" s="233">
        <f t="shared" si="24"/>
        <v>0</v>
      </c>
      <c r="S31" s="233">
        <f t="shared" si="24"/>
        <v>40889.171604650401</v>
      </c>
      <c r="T31" s="233">
        <f>IF(T25&gt;T$23,T25-T$23,0)</f>
        <v>40159.306677296016</v>
      </c>
      <c r="V31" s="56"/>
      <c r="W31" s="129" t="s">
        <v>84</v>
      </c>
      <c r="X31" s="130"/>
      <c r="Y31" s="121">
        <f>M31*4</f>
        <v>2.4211480864828197</v>
      </c>
      <c r="Z31" s="131"/>
      <c r="AA31" s="132">
        <f>1-AA32+IF($Y32&lt;0,$Y32/4,0)</f>
        <v>0.73347084539604612</v>
      </c>
      <c r="AB31" s="131"/>
      <c r="AC31" s="133">
        <f>1-AC32+IF($Y32&lt;0,$Y32/4,0)</f>
        <v>0.84236457471351289</v>
      </c>
      <c r="AD31" s="134"/>
      <c r="AE31" s="133">
        <f>1-AE32+IF($Y32&lt;0,$Y32/4,0)</f>
        <v>0.83364013025043149</v>
      </c>
      <c r="AF31" s="134"/>
      <c r="AG31" s="133">
        <f>1-AG32+IF($Y32&lt;0,$Y32/4,0)</f>
        <v>0.77979105058436737</v>
      </c>
      <c r="AH31" s="123"/>
      <c r="AI31" s="182">
        <f>SUM(AA31,AC31,AE31,AG31)/4</f>
        <v>0.79731665023608944</v>
      </c>
      <c r="AJ31" s="135">
        <f t="shared" si="14"/>
        <v>0.78791771005477951</v>
      </c>
      <c r="AK31" s="136">
        <f t="shared" si="15"/>
        <v>0.80671559041739949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0.39471297837929509</v>
      </c>
      <c r="J32" s="17"/>
      <c r="L32" s="22">
        <f>SUM(L6:L30)</f>
        <v>0.39796818808641243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74963.333237303435</v>
      </c>
      <c r="T32" s="233">
        <f t="shared" si="24"/>
        <v>74233.468309949065</v>
      </c>
      <c r="V32" s="56"/>
      <c r="W32" s="110"/>
      <c r="X32" s="118"/>
      <c r="Y32" s="115">
        <f>SUM(Y6:Y31)</f>
        <v>3.9614871779485092</v>
      </c>
      <c r="Z32" s="137"/>
      <c r="AA32" s="138">
        <f>SUM(AA6:AA30)</f>
        <v>0.26652915460395388</v>
      </c>
      <c r="AB32" s="137"/>
      <c r="AC32" s="139">
        <f>SUM(AC6:AC30)</f>
        <v>0.15763542528648711</v>
      </c>
      <c r="AD32" s="137"/>
      <c r="AE32" s="139">
        <f>SUM(AE6:AE30)</f>
        <v>0.16635986974956857</v>
      </c>
      <c r="AF32" s="137"/>
      <c r="AG32" s="139">
        <f>SUM(AG6:AG30)</f>
        <v>0.22020894941563265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-206.97238140018723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24293.768470991541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118.84285714285713</v>
      </c>
      <c r="J41" s="38">
        <f t="shared" si="32"/>
        <v>118.84285714285714</v>
      </c>
      <c r="K41" s="40">
        <f t="shared" si="33"/>
        <v>6.2664515607354894E-3</v>
      </c>
      <c r="L41" s="22">
        <f t="shared" si="34"/>
        <v>3.6972064208339386E-3</v>
      </c>
      <c r="M41" s="24">
        <f t="shared" si="35"/>
        <v>3.6972064208339391E-3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118.84285714285714</v>
      </c>
      <c r="AH41" s="123">
        <f t="shared" si="37"/>
        <v>1</v>
      </c>
      <c r="AI41" s="112">
        <f t="shared" si="37"/>
        <v>118.84285714285714</v>
      </c>
      <c r="AJ41" s="148">
        <f t="shared" si="38"/>
        <v>0</v>
      </c>
      <c r="AK41" s="147">
        <f t="shared" si="39"/>
        <v>118.84285714285714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42.142857142857139</v>
      </c>
      <c r="J42" s="38">
        <f t="shared" si="32"/>
        <v>42.142857142857146</v>
      </c>
      <c r="K42" s="40">
        <f t="shared" si="33"/>
        <v>2.2221459435232235E-3</v>
      </c>
      <c r="L42" s="22">
        <f t="shared" si="34"/>
        <v>1.3110661066787017E-3</v>
      </c>
      <c r="M42" s="24">
        <f t="shared" si="35"/>
        <v>1.311066106678702E-3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10.535714285714286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21.071428571428573</v>
      </c>
      <c r="AF42" s="122">
        <f t="shared" si="29"/>
        <v>0.25</v>
      </c>
      <c r="AG42" s="147">
        <f t="shared" si="36"/>
        <v>10.535714285714286</v>
      </c>
      <c r="AH42" s="123">
        <f t="shared" si="37"/>
        <v>1</v>
      </c>
      <c r="AI42" s="112">
        <f t="shared" si="37"/>
        <v>42.142857142857146</v>
      </c>
      <c r="AJ42" s="148">
        <f t="shared" si="38"/>
        <v>10.535714285714286</v>
      </c>
      <c r="AK42" s="147">
        <f t="shared" si="39"/>
        <v>31.607142857142861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7.4664103702380303E-5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3.6212090295654445E-4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2.3643632839087094E-4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9.6000000000000014</v>
      </c>
      <c r="J52" s="38">
        <f t="shared" si="32"/>
        <v>9.6000000000000032</v>
      </c>
      <c r="K52" s="40">
        <f t="shared" si="33"/>
        <v>3.1110043209325129E-3</v>
      </c>
      <c r="L52" s="22">
        <f t="shared" si="34"/>
        <v>8.7108120986110354E-4</v>
      </c>
      <c r="M52" s="24">
        <f t="shared" si="35"/>
        <v>2.9865641480952132E-4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2.4000000000000008</v>
      </c>
      <c r="AB52" s="156">
        <f>Poor!AB57</f>
        <v>0.25</v>
      </c>
      <c r="AC52" s="147">
        <f t="shared" si="41"/>
        <v>2.4000000000000008</v>
      </c>
      <c r="AD52" s="156">
        <f>Poor!AD57</f>
        <v>0.25</v>
      </c>
      <c r="AE52" s="147">
        <f t="shared" si="42"/>
        <v>2.4000000000000008</v>
      </c>
      <c r="AF52" s="122">
        <f t="shared" si="29"/>
        <v>0.25</v>
      </c>
      <c r="AG52" s="147">
        <f t="shared" si="36"/>
        <v>2.4000000000000008</v>
      </c>
      <c r="AH52" s="123">
        <f t="shared" si="37"/>
        <v>1</v>
      </c>
      <c r="AI52" s="112">
        <f t="shared" si="37"/>
        <v>9.6000000000000032</v>
      </c>
      <c r="AJ52" s="148">
        <f t="shared" si="38"/>
        <v>4.8000000000000016</v>
      </c>
      <c r="AK52" s="147">
        <f t="shared" si="39"/>
        <v>4.8000000000000016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543.642857142857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1.6912752776155247E-2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886.81071428571443</v>
      </c>
      <c r="J55" s="38">
        <f t="shared" si="32"/>
        <v>886.81071428571443</v>
      </c>
      <c r="K55" s="40">
        <f t="shared" si="33"/>
        <v>4.9709404756614506E-2</v>
      </c>
      <c r="L55" s="22">
        <f t="shared" si="34"/>
        <v>2.7588719639921055E-2</v>
      </c>
      <c r="M55" s="24">
        <f t="shared" si="35"/>
        <v>2.7588719639921055E-2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532.80000000000007</v>
      </c>
      <c r="J56" s="38">
        <f t="shared" si="32"/>
        <v>532.80000000000007</v>
      </c>
      <c r="K56" s="40">
        <f t="shared" si="33"/>
        <v>2.9865641480952124E-2</v>
      </c>
      <c r="L56" s="22">
        <f t="shared" si="34"/>
        <v>1.6575431021928429E-2</v>
      </c>
      <c r="M56" s="24">
        <f t="shared" si="35"/>
        <v>1.6575431021928429E-2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1305.0428571428574</v>
      </c>
      <c r="J57" s="38">
        <f t="shared" si="32"/>
        <v>1305.0428571428574</v>
      </c>
      <c r="K57" s="40">
        <f t="shared" si="33"/>
        <v>7.3153044460784522E-2</v>
      </c>
      <c r="L57" s="22">
        <f t="shared" si="34"/>
        <v>4.0599939675735414E-2</v>
      </c>
      <c r="M57" s="24">
        <f t="shared" si="35"/>
        <v>4.0599939675735414E-2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2007.7714285714287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6.2461855897305588E-2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501.94285714285718</v>
      </c>
      <c r="AB59" s="156">
        <f>Poor!AB59</f>
        <v>0.25</v>
      </c>
      <c r="AC59" s="147">
        <f t="shared" si="41"/>
        <v>501.94285714285718</v>
      </c>
      <c r="AD59" s="156">
        <f>Poor!AD59</f>
        <v>0.25</v>
      </c>
      <c r="AE59" s="147">
        <f t="shared" si="42"/>
        <v>501.94285714285718</v>
      </c>
      <c r="AF59" s="122">
        <f t="shared" si="29"/>
        <v>0.25</v>
      </c>
      <c r="AG59" s="147">
        <f t="shared" si="36"/>
        <v>501.94285714285718</v>
      </c>
      <c r="AH59" s="123">
        <f t="shared" ref="AH59:AI64" si="43">SUM(Z59,AB59,AD59,AF59)</f>
        <v>1</v>
      </c>
      <c r="AI59" s="112">
        <f t="shared" si="43"/>
        <v>2007.7714285714287</v>
      </c>
      <c r="AJ59" s="148">
        <f t="shared" si="38"/>
        <v>1003.8857142857144</v>
      </c>
      <c r="AK59" s="147">
        <f t="shared" si="39"/>
        <v>1003.8857142857144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0.61036448597075088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10985.696428571429</v>
      </c>
      <c r="J65" s="39">
        <f>SUM(J37:J64)</f>
        <v>10985.696428571429</v>
      </c>
      <c r="K65" s="40">
        <f>SUM(K37:K64)</f>
        <v>0.99999999999999989</v>
      </c>
      <c r="L65" s="22">
        <f>SUM(L37:L64)</f>
        <v>0.32255806101411083</v>
      </c>
      <c r="M65" s="24">
        <f>SUM(M37:M64)</f>
        <v>0.34176549057738592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1899.639285714286</v>
      </c>
      <c r="AB65" s="137"/>
      <c r="AC65" s="153">
        <f>SUM(AC37:AC64)</f>
        <v>1889.1035714285717</v>
      </c>
      <c r="AD65" s="137"/>
      <c r="AE65" s="153">
        <f>SUM(AE37:AE64)</f>
        <v>1910.1750000000002</v>
      </c>
      <c r="AF65" s="137"/>
      <c r="AG65" s="153">
        <f>SUM(AG37:AG64)</f>
        <v>2018.4821428571431</v>
      </c>
      <c r="AH65" s="137"/>
      <c r="AI65" s="153">
        <f>SUM(AI37:AI64)</f>
        <v>7717.4000000000015</v>
      </c>
      <c r="AJ65" s="153">
        <f>SUM(AJ37:AJ64)</f>
        <v>3788.7428571428577</v>
      </c>
      <c r="AK65" s="153">
        <f>SUM(AK37:AK64)</f>
        <v>3928.6571428571433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10985.696428571429</v>
      </c>
      <c r="J70" s="51">
        <f t="shared" ref="J70:J77" si="44">J124*I$83</f>
        <v>10985.696428571429</v>
      </c>
      <c r="K70" s="40">
        <f>B70/B$76</f>
        <v>0.42542582292049425</v>
      </c>
      <c r="L70" s="22">
        <f t="shared" ref="L70:L74" si="45">(L124*G$37*F$9/F$7)/B$130</f>
        <v>0.32255806101411089</v>
      </c>
      <c r="M70" s="24">
        <f>J70/B$76</f>
        <v>0.34176549057738592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2746.4241071428573</v>
      </c>
      <c r="AB70" s="156">
        <f>Poor!AB70</f>
        <v>0.25</v>
      </c>
      <c r="AC70" s="147">
        <f>$J70*AB70</f>
        <v>2746.4241071428573</v>
      </c>
      <c r="AD70" s="156">
        <f>Poor!AD70</f>
        <v>0.25</v>
      </c>
      <c r="AE70" s="147">
        <f>$J70*AD70</f>
        <v>2746.4241071428573</v>
      </c>
      <c r="AF70" s="156">
        <f>Poor!AF70</f>
        <v>0.25</v>
      </c>
      <c r="AG70" s="147">
        <f>$J70*AF70</f>
        <v>2746.4241071428573</v>
      </c>
      <c r="AH70" s="155">
        <f>SUM(Z70,AB70,AD70,AF70)</f>
        <v>1</v>
      </c>
      <c r="AI70" s="147">
        <f>SUM(AA70,AC70,AE70,AG70)</f>
        <v>10985.696428571429</v>
      </c>
      <c r="AJ70" s="148">
        <f>(AA70+AC70)</f>
        <v>5492.8482142857147</v>
      </c>
      <c r="AK70" s="147">
        <f>(AE70+AG70)</f>
        <v>5492.8482142857147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0.42538095367676371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0.2186252804617024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-846.78482142857138</v>
      </c>
      <c r="AB74" s="156"/>
      <c r="AC74" s="147">
        <f>AC30*$I$83/4</f>
        <v>-857.3205357142856</v>
      </c>
      <c r="AD74" s="156"/>
      <c r="AE74" s="147">
        <f>AE30*$I$83/4</f>
        <v>-836.24910714285716</v>
      </c>
      <c r="AF74" s="156"/>
      <c r="AG74" s="147">
        <f>AG30*$I$83/4</f>
        <v>-727.94196428571422</v>
      </c>
      <c r="AH74" s="155"/>
      <c r="AI74" s="147">
        <f>SUM(AA74,AC74,AE74,AG74)</f>
        <v>-3268.2964285714284</v>
      </c>
      <c r="AJ74" s="148">
        <f>(AA74+AC74)</f>
        <v>-1704.105357142857</v>
      </c>
      <c r="AK74" s="147">
        <f>(AE74+AG74)</f>
        <v>-1564.1910714285714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10985.696428571429</v>
      </c>
      <c r="J76" s="51">
        <f t="shared" si="44"/>
        <v>10985.696428571429</v>
      </c>
      <c r="K76" s="40">
        <f>SUM(K70:K75)</f>
        <v>1.8893594673001592</v>
      </c>
      <c r="L76" s="22">
        <f>SUM(L70:L75)</f>
        <v>0.32255806101411089</v>
      </c>
      <c r="M76" s="24">
        <f>SUM(M70:M75)</f>
        <v>0.34176549057738592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1899.639285714286</v>
      </c>
      <c r="AB76" s="137"/>
      <c r="AC76" s="153">
        <f>AC65</f>
        <v>1889.1035714285717</v>
      </c>
      <c r="AD76" s="137"/>
      <c r="AE76" s="153">
        <f>AE65</f>
        <v>1910.1750000000002</v>
      </c>
      <c r="AF76" s="137"/>
      <c r="AG76" s="153">
        <f>AG65</f>
        <v>2018.4821428571431</v>
      </c>
      <c r="AH76" s="137"/>
      <c r="AI76" s="153">
        <f>SUM(AA76,AC76,AE76,AG76)</f>
        <v>7717.4000000000015</v>
      </c>
      <c r="AJ76" s="154">
        <f>SUM(AA76,AC76)</f>
        <v>3788.7428571428577</v>
      </c>
      <c r="AK76" s="154">
        <f>SUM(AE76,AG76)</f>
        <v>3928.6571428571433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24293.768470991541</v>
      </c>
      <c r="J77" s="100">
        <f t="shared" si="44"/>
        <v>24293.768470991541</v>
      </c>
      <c r="K77" s="40"/>
      <c r="L77" s="22">
        <f>-(L131*G$37*F$9/F$7)/B$130</f>
        <v>-0.75578018684988735</v>
      </c>
      <c r="M77" s="24">
        <f>-J77/B$76</f>
        <v>-0.75578018684988724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3285.6105282713543</v>
      </c>
      <c r="AB77" s="112"/>
      <c r="AC77" s="111">
        <f>AC31*$I$83/4</f>
        <v>3773.4041273680041</v>
      </c>
      <c r="AD77" s="112"/>
      <c r="AE77" s="111">
        <f>AE31*$I$83/4</f>
        <v>3734.3226468140756</v>
      </c>
      <c r="AF77" s="112"/>
      <c r="AG77" s="111">
        <f>AG31*$I$83/4</f>
        <v>3493.1036478598512</v>
      </c>
      <c r="AH77" s="110"/>
      <c r="AI77" s="154">
        <f>SUM(AA77,AC77,AE77,AG77)</f>
        <v>14286.440950313285</v>
      </c>
      <c r="AJ77" s="153">
        <f>SUM(AA77,AC77)</f>
        <v>7059.0146556393584</v>
      </c>
      <c r="AK77" s="160">
        <f>SUM(AE77,AG77)</f>
        <v>7227.4262946739273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-846.78482142857138</v>
      </c>
      <c r="AB79" s="112"/>
      <c r="AC79" s="112">
        <f>AA79-AA74+AC65-AC70</f>
        <v>-857.3205357142856</v>
      </c>
      <c r="AD79" s="112"/>
      <c r="AE79" s="112">
        <f>AC79-AC74+AE65-AE70</f>
        <v>-836.24910714285716</v>
      </c>
      <c r="AF79" s="112"/>
      <c r="AG79" s="112">
        <f>AE79-AE74+AG65-AG70</f>
        <v>-727.94196428571422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0.3575757575757576</v>
      </c>
      <c r="I95" s="22">
        <f t="shared" si="54"/>
        <v>6.6325398390808523E-3</v>
      </c>
      <c r="J95" s="24">
        <f t="shared" si="55"/>
        <v>6.6325398390808523E-3</v>
      </c>
      <c r="K95" s="22">
        <f t="shared" si="56"/>
        <v>1.8548628363531196E-2</v>
      </c>
      <c r="L95" s="22">
        <f t="shared" si="57"/>
        <v>6.6325398390808523E-3</v>
      </c>
      <c r="M95" s="227">
        <f t="shared" si="49"/>
        <v>6.6325398390808523E-3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0.3575757575757576</v>
      </c>
      <c r="I96" s="22">
        <f t="shared" si="54"/>
        <v>2.3519644819435647E-3</v>
      </c>
      <c r="J96" s="24">
        <f t="shared" si="55"/>
        <v>2.3519644819435647E-3</v>
      </c>
      <c r="K96" s="22">
        <f t="shared" si="56"/>
        <v>6.5775277884862395E-3</v>
      </c>
      <c r="L96" s="22">
        <f t="shared" si="57"/>
        <v>2.3519644819435647E-3</v>
      </c>
      <c r="M96" s="227">
        <f t="shared" si="49"/>
        <v>2.3519644819435647E-3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0.25454545454545457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0.25454545454545457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1.3394238405644706E-4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6.4962056267376821E-4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4.2415088284541568E-4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0.16969696969696968</v>
      </c>
      <c r="I106" s="22">
        <f t="shared" si="54"/>
        <v>5.3576953622578845E-4</v>
      </c>
      <c r="J106" s="24">
        <f>IF(I$32&lt;=1+I132,I106,L106+J$33*(I106-L106))</f>
        <v>5.3576953622578845E-4</v>
      </c>
      <c r="K106" s="22">
        <f t="shared" si="56"/>
        <v>9.2085389038807364E-3</v>
      </c>
      <c r="L106" s="22">
        <f t="shared" si="57"/>
        <v>1.5626611473252157E-3</v>
      </c>
      <c r="M106" s="227">
        <f>(J106)</f>
        <v>5.3576953622578845E-4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3.0340341817071979E-2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3.0340341817071979E-2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0.33636363636363642</v>
      </c>
      <c r="I109" s="22">
        <f t="shared" si="61"/>
        <v>4.9492308865928883E-2</v>
      </c>
      <c r="J109" s="24">
        <f t="shared" si="62"/>
        <v>4.9492308865928883E-2</v>
      </c>
      <c r="K109" s="22">
        <f t="shared" si="63"/>
        <v>0.14713929662843719</v>
      </c>
      <c r="L109" s="22">
        <f t="shared" si="64"/>
        <v>4.9492308865928883E-2</v>
      </c>
      <c r="M109" s="227">
        <f t="shared" si="65"/>
        <v>4.9492308865928883E-2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0.33636363636363642</v>
      </c>
      <c r="I110" s="22">
        <f t="shared" si="61"/>
        <v>2.9735209260531255E-2</v>
      </c>
      <c r="J110" s="24">
        <f t="shared" si="62"/>
        <v>2.9735209260531255E-2</v>
      </c>
      <c r="K110" s="22">
        <f t="shared" si="63"/>
        <v>8.8401973477255064E-2</v>
      </c>
      <c r="L110" s="22">
        <f t="shared" si="64"/>
        <v>2.9735209260531255E-2</v>
      </c>
      <c r="M110" s="227">
        <f t="shared" si="65"/>
        <v>2.9735209260531255E-2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0.33636363636363642</v>
      </c>
      <c r="I111" s="22">
        <f t="shared" si="61"/>
        <v>7.2833563158979833E-2</v>
      </c>
      <c r="J111" s="24">
        <f t="shared" si="62"/>
        <v>7.2833563158979833E-2</v>
      </c>
      <c r="K111" s="22">
        <f t="shared" si="63"/>
        <v>0.21653221479696702</v>
      </c>
      <c r="L111" s="22">
        <f t="shared" si="64"/>
        <v>7.2833563158979833E-2</v>
      </c>
      <c r="M111" s="227">
        <f t="shared" si="65"/>
        <v>7.2833563158979833E-2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0.11205237157636487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0.11205237157636487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1.8066722301832363</v>
      </c>
      <c r="L115" s="22">
        <f t="shared" si="64"/>
        <v>0</v>
      </c>
      <c r="M115" s="227">
        <f t="shared" si="65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0.61310432090135558</v>
      </c>
      <c r="J119" s="24">
        <f>SUM(J91:J118)</f>
        <v>0.61310432090135558</v>
      </c>
      <c r="K119" s="22">
        <f>SUM(K91:K118)</f>
        <v>2.9599891076719906</v>
      </c>
      <c r="L119" s="22">
        <f>SUM(L91:L118)</f>
        <v>0.57864748314761549</v>
      </c>
      <c r="M119" s="57">
        <f t="shared" si="49"/>
        <v>0.61310432090135558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0.61310432090135558</v>
      </c>
      <c r="J124" s="236">
        <f>IF(SUMPRODUCT($B$124:$B124,$H$124:$H124)&lt;J$119,($B124*$H124),J$119)</f>
        <v>0.61310432090135558</v>
      </c>
      <c r="K124" s="29">
        <f>(B124)</f>
        <v>1.2592558019670561</v>
      </c>
      <c r="L124" s="29">
        <f>IF(SUMPRODUCT($B$124:$B124,$H$124:$H124)&lt;L$119,($B124*$H124),L$119)</f>
        <v>0.57864748314761549</v>
      </c>
      <c r="M124" s="239">
        <f t="shared" si="66"/>
        <v>0.61310432090135558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0.64712844882837317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0.61310432090135558</v>
      </c>
      <c r="J130" s="227">
        <f>(J119)</f>
        <v>0.61310432090135558</v>
      </c>
      <c r="K130" s="29">
        <f>(B130)</f>
        <v>2.9599891076719906</v>
      </c>
      <c r="L130" s="29">
        <f>(L119)</f>
        <v>0.57864748314761549</v>
      </c>
      <c r="M130" s="239">
        <f t="shared" si="66"/>
        <v>0.61310432090135558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1.3558188611333142</v>
      </c>
      <c r="J131" s="236">
        <f>IF(SUMPRODUCT($B124:$B125,$H124:$H125)&gt;(J119-J128),SUMPRODUCT($B124:$B125,$H124:$H125)+J128-J119,0)</f>
        <v>1.3558188611333142</v>
      </c>
      <c r="K131" s="29"/>
      <c r="L131" s="29">
        <f>IF(I131&lt;SUM(L126:L127),0,I131-(SUM(L126:L127)))</f>
        <v>1.3558188611333142</v>
      </c>
      <c r="M131" s="236">
        <f>IF(I131&lt;SUM(M126:M127),0,I131-(SUM(M126:M127)))</f>
        <v>1.3558188611333142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6.3819118306351176E-3</v>
      </c>
      <c r="J6" s="24">
        <f t="shared" ref="J6:J13" si="3">IF(I$32&lt;=1+I$131,I6,B6*H6+J$33*(I6-B6*H6))</f>
        <v>6.3819118306351176E-3</v>
      </c>
      <c r="K6" s="22">
        <f t="shared" ref="K6:K31" si="4">B6</f>
        <v>3.1909559153175587E-2</v>
      </c>
      <c r="L6" s="22">
        <f t="shared" ref="L6:L29" si="5">IF(K6="","",K6*H6)</f>
        <v>6.3819118306351176E-3</v>
      </c>
      <c r="M6" s="223">
        <f t="shared" ref="M6:M31" si="6">J6</f>
        <v>6.3819118306351176E-3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2.5527647322540471E-2</v>
      </c>
      <c r="Z6" s="116">
        <v>0.17</v>
      </c>
      <c r="AA6" s="121">
        <f>$M6*Z6*4</f>
        <v>4.3397000448318806E-3</v>
      </c>
      <c r="AB6" s="116">
        <v>0.17</v>
      </c>
      <c r="AC6" s="121">
        <f t="shared" ref="AC6:AC29" si="7">$M6*AB6*4</f>
        <v>4.3397000448318806E-3</v>
      </c>
      <c r="AD6" s="116">
        <v>0.33</v>
      </c>
      <c r="AE6" s="121">
        <f t="shared" ref="AE6:AE29" si="8">$M6*AD6*4</f>
        <v>8.4241236164383556E-3</v>
      </c>
      <c r="AF6" s="122">
        <f>1-SUM(Z6,AB6,AD6)</f>
        <v>0.32999999999999996</v>
      </c>
      <c r="AG6" s="121">
        <f>$M6*AF6*4</f>
        <v>8.4241236164383539E-3</v>
      </c>
      <c r="AH6" s="123">
        <f>SUM(Z6,AB6,AD6,AF6)</f>
        <v>1</v>
      </c>
      <c r="AI6" s="183">
        <f>SUM(AA6,AC6,AE6,AG6)/4</f>
        <v>6.3819118306351176E-3</v>
      </c>
      <c r="AJ6" s="120">
        <f>(AA6+AC6)/2</f>
        <v>4.3397000448318806E-3</v>
      </c>
      <c r="AK6" s="119">
        <f>(AE6+AG6)/2</f>
        <v>8.4241236164383539E-3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0.2</v>
      </c>
      <c r="F7" s="27">
        <v>8800</v>
      </c>
      <c r="H7" s="24">
        <f t="shared" si="1"/>
        <v>0.2</v>
      </c>
      <c r="I7" s="22">
        <f t="shared" si="2"/>
        <v>2.0379086995196585E-3</v>
      </c>
      <c r="J7" s="24">
        <f t="shared" si="3"/>
        <v>2.0379086995196585E-3</v>
      </c>
      <c r="K7" s="22">
        <f t="shared" si="4"/>
        <v>1.0189543497598291E-2</v>
      </c>
      <c r="L7" s="22">
        <f t="shared" si="5"/>
        <v>2.0379086995196585E-3</v>
      </c>
      <c r="M7" s="223">
        <f t="shared" si="6"/>
        <v>2.0379086995196585E-3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1220.6860954174042</v>
      </c>
      <c r="T7" s="221">
        <f>IF($B$81=0,0,(SUMIF($N$6:$N$28,$U7,M$6:M$28)+SUMIF($N$91:$N$118,$U7,M$91:M$118))*$I$83*Poor!$B$81/$B$81)</f>
        <v>1365.6805554831799</v>
      </c>
      <c r="U7" s="222">
        <v>1</v>
      </c>
      <c r="V7" s="56"/>
      <c r="W7" s="115"/>
      <c r="X7" s="124">
        <v>4</v>
      </c>
      <c r="Y7" s="183">
        <f t="shared" ref="Y7:Y29" si="9">M7*4</f>
        <v>8.151634798078634E-3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8.151634798078634E-3</v>
      </c>
      <c r="AH7" s="123">
        <f t="shared" ref="AH7:AH30" si="12">SUM(Z7,AB7,AD7,AF7)</f>
        <v>1</v>
      </c>
      <c r="AI7" s="183">
        <f t="shared" ref="AI7:AI30" si="13">SUM(AA7,AC7,AE7,AG7)/4</f>
        <v>2.0379086995196585E-3</v>
      </c>
      <c r="AJ7" s="120">
        <f t="shared" ref="AJ7:AJ31" si="14">(AA7+AC7)/2</f>
        <v>0</v>
      </c>
      <c r="AK7" s="119">
        <f t="shared" ref="AK7:AK31" si="15">(AE7+AG7)/2</f>
        <v>4.075817399039317E-3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3.6051521637608963E-3</v>
      </c>
      <c r="J8" s="24">
        <f t="shared" si="3"/>
        <v>3.6051521637608963E-3</v>
      </c>
      <c r="K8" s="22">
        <f t="shared" si="4"/>
        <v>1.8025760818804481E-2</v>
      </c>
      <c r="L8" s="22">
        <f t="shared" si="5"/>
        <v>3.6051521637608963E-3</v>
      </c>
      <c r="M8" s="223">
        <f t="shared" si="6"/>
        <v>3.6051521637608963E-3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156.71999999999997</v>
      </c>
      <c r="T8" s="221">
        <f>IF($B$81=0,0,(SUMIF($N$6:$N$28,$U8,M$6:M$28)+SUMIF($N$91:$N$118,$U8,M$91:M$118))*$I$83*Poor!$B$81/$B$81)</f>
        <v>5.7999999999999954</v>
      </c>
      <c r="U8" s="222">
        <v>2</v>
      </c>
      <c r="V8" s="184"/>
      <c r="W8" s="115"/>
      <c r="X8" s="124">
        <v>1</v>
      </c>
      <c r="Y8" s="183">
        <f t="shared" si="9"/>
        <v>1.4420608655043585E-2</v>
      </c>
      <c r="Z8" s="125">
        <f>IF($Y8=0,0,AA8/$Y8)</f>
        <v>0.35814827876236471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5.1647161685095195E-3</v>
      </c>
      <c r="AB8" s="125">
        <f>IF($Y8=0,0,AC8/$Y8)</f>
        <v>0.41231333594295067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5.9458092608888078E-3</v>
      </c>
      <c r="AD8" s="125">
        <f>IF($Y8=0,0,AE8/$Y8)</f>
        <v>0.22953838529468454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3.3100832256452569E-3</v>
      </c>
      <c r="AF8" s="122">
        <f t="shared" si="10"/>
        <v>0</v>
      </c>
      <c r="AG8" s="121">
        <f t="shared" si="11"/>
        <v>0</v>
      </c>
      <c r="AH8" s="123">
        <f t="shared" si="12"/>
        <v>0.99999999999999989</v>
      </c>
      <c r="AI8" s="183">
        <f t="shared" si="13"/>
        <v>3.6051521637608958E-3</v>
      </c>
      <c r="AJ8" s="120">
        <f t="shared" si="14"/>
        <v>5.5552627146991636E-3</v>
      </c>
      <c r="AK8" s="119">
        <f t="shared" si="15"/>
        <v>1.6550416128226285E-3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4.9285714285714289E-3</v>
      </c>
      <c r="J9" s="24">
        <f t="shared" si="3"/>
        <v>4.9285714285714289E-3</v>
      </c>
      <c r="K9" s="22">
        <f t="shared" si="4"/>
        <v>2.4642857142857143E-2</v>
      </c>
      <c r="L9" s="22">
        <f t="shared" si="5"/>
        <v>4.9285714285714289E-3</v>
      </c>
      <c r="M9" s="223">
        <f t="shared" si="6"/>
        <v>4.9285714285714289E-3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246.24604436090095</v>
      </c>
      <c r="T9" s="221">
        <f>IF($B$81=0,0,(SUMIF($N$6:$N$28,$U9,M$6:M$28)+SUMIF($N$91:$N$118,$U9,M$91:M$118))*$I$83*Poor!$B$81/$B$81)</f>
        <v>246.24604436090095</v>
      </c>
      <c r="U9" s="222">
        <v>3</v>
      </c>
      <c r="V9" s="56"/>
      <c r="W9" s="115"/>
      <c r="X9" s="124">
        <v>1</v>
      </c>
      <c r="Y9" s="183">
        <f t="shared" si="9"/>
        <v>1.9714285714285715E-2</v>
      </c>
      <c r="Z9" s="125">
        <f>IF($Y9=0,0,AA9/$Y9)</f>
        <v>0.35814827876236471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7.0606374956009047E-3</v>
      </c>
      <c r="AB9" s="125">
        <f>IF($Y9=0,0,AC9/$Y9)</f>
        <v>0.41231333594295067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8.1284629085895989E-3</v>
      </c>
      <c r="AD9" s="125">
        <f>IF($Y9=0,0,AE9/$Y9)</f>
        <v>0.22953838529468459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4.5251853100952109E-3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4.9285714285714289E-3</v>
      </c>
      <c r="AJ9" s="120">
        <f t="shared" si="14"/>
        <v>7.5945502020952523E-3</v>
      </c>
      <c r="AK9" s="119">
        <f t="shared" si="15"/>
        <v>2.2625926550476055E-3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0.3</v>
      </c>
      <c r="H10" s="24">
        <f t="shared" si="1"/>
        <v>0.3</v>
      </c>
      <c r="I10" s="22">
        <f t="shared" si="2"/>
        <v>3.2589291267123288E-2</v>
      </c>
      <c r="J10" s="24">
        <f t="shared" si="3"/>
        <v>3.2589291267123288E-2</v>
      </c>
      <c r="K10" s="22">
        <f t="shared" si="4"/>
        <v>0.10863097089041096</v>
      </c>
      <c r="L10" s="22">
        <f t="shared" si="5"/>
        <v>3.2589291267123288E-2</v>
      </c>
      <c r="M10" s="223">
        <f t="shared" si="6"/>
        <v>3.2589291267123288E-2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0.33714285714285719</v>
      </c>
      <c r="T10" s="221">
        <f>IF($B$81=0,0,(SUMIF($N$6:$N$28,$U10,M$6:M$28)+SUMIF($N$91:$N$118,$U10,M$91:M$118))*$I$83*Poor!$B$81/$B$81)</f>
        <v>0.33714285714285719</v>
      </c>
      <c r="U10" s="222">
        <v>4</v>
      </c>
      <c r="V10" s="56"/>
      <c r="W10" s="115"/>
      <c r="X10" s="124">
        <v>1</v>
      </c>
      <c r="Y10" s="183">
        <f t="shared" si="9"/>
        <v>0.13035716506849315</v>
      </c>
      <c r="Z10" s="125">
        <f>IF($Y10=0,0,AA10/$Y10)</f>
        <v>0.35814827876236471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4.6687194293622281E-2</v>
      </c>
      <c r="AB10" s="125">
        <f>IF($Y10=0,0,AC10/$Y10)</f>
        <v>0.41231333594295072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5.3747997593456297E-2</v>
      </c>
      <c r="AD10" s="125">
        <f>IF($Y10=0,0,AE10/$Y10)</f>
        <v>0.22953838529468454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2.9921973181414575E-2</v>
      </c>
      <c r="AF10" s="122">
        <f t="shared" si="10"/>
        <v>0</v>
      </c>
      <c r="AG10" s="121">
        <f t="shared" si="11"/>
        <v>0</v>
      </c>
      <c r="AH10" s="123">
        <f t="shared" si="12"/>
        <v>0.99999999999999989</v>
      </c>
      <c r="AI10" s="183">
        <f t="shared" si="13"/>
        <v>3.2589291267123288E-2</v>
      </c>
      <c r="AJ10" s="120">
        <f t="shared" si="14"/>
        <v>5.0217595943539292E-2</v>
      </c>
      <c r="AK10" s="119">
        <f t="shared" si="15"/>
        <v>1.4960986590707288E-2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1846.9107142857147</v>
      </c>
      <c r="T11" s="221">
        <f>IF($B$81=0,0,(SUMIF($N$6:$N$28,$U11,M$6:M$28)+SUMIF($N$91:$N$118,$U11,M$91:M$118))*$I$83*Poor!$B$81/$B$81)</f>
        <v>1735.569285714286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0.2</v>
      </c>
      <c r="H12" s="24">
        <f t="shared" si="1"/>
        <v>0.2</v>
      </c>
      <c r="I12" s="22">
        <f t="shared" si="2"/>
        <v>8.7702490802348335E-3</v>
      </c>
      <c r="J12" s="24">
        <f t="shared" si="3"/>
        <v>8.7702490802348335E-3</v>
      </c>
      <c r="K12" s="22">
        <f t="shared" si="4"/>
        <v>4.3851245401174167E-2</v>
      </c>
      <c r="L12" s="22">
        <f t="shared" si="5"/>
        <v>8.7702490802348335E-3</v>
      </c>
      <c r="M12" s="223">
        <f t="shared" si="6"/>
        <v>8.7702490802348335E-3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379.32228644264376</v>
      </c>
      <c r="U12" s="222">
        <v>6</v>
      </c>
      <c r="V12" s="56"/>
      <c r="W12" s="117"/>
      <c r="X12" s="118"/>
      <c r="Y12" s="183">
        <f t="shared" si="9"/>
        <v>3.5080996320939334E-2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2.3504267535029356E-2</v>
      </c>
      <c r="AF12" s="122">
        <f>1-SUM(Z12,AB12,AD12)</f>
        <v>0.32999999999999996</v>
      </c>
      <c r="AG12" s="121">
        <f>$M12*AF12*4</f>
        <v>1.1576728785909979E-2</v>
      </c>
      <c r="AH12" s="123">
        <f t="shared" si="12"/>
        <v>1</v>
      </c>
      <c r="AI12" s="183">
        <f t="shared" si="13"/>
        <v>8.7702490802348335E-3</v>
      </c>
      <c r="AJ12" s="120">
        <f t="shared" si="14"/>
        <v>0</v>
      </c>
      <c r="AK12" s="119">
        <f t="shared" si="15"/>
        <v>1.7540498160469667E-2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3789.6470929628144</v>
      </c>
      <c r="T13" s="221">
        <f>IF($B$81=0,0,(SUMIF($N$6:$N$28,$U13,M$6:M$28)+SUMIF($N$91:$N$118,$U13,M$91:M$118))*$I$83*Poor!$B$81/$B$81)</f>
        <v>3789.6470929628144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0.2</v>
      </c>
      <c r="F14" s="22"/>
      <c r="H14" s="24">
        <f t="shared" si="1"/>
        <v>0.2</v>
      </c>
      <c r="I14" s="22">
        <f t="shared" si="2"/>
        <v>1.7881641834193206E-3</v>
      </c>
      <c r="J14" s="24">
        <f>IF(I$32&lt;=1+I131,I14,B14*H14+J$33*(I14-B14*H14))</f>
        <v>1.7881641834193206E-3</v>
      </c>
      <c r="K14" s="22">
        <f t="shared" si="4"/>
        <v>8.3353977939868342E-3</v>
      </c>
      <c r="L14" s="22">
        <f t="shared" si="5"/>
        <v>1.667079558797367E-3</v>
      </c>
      <c r="M14" s="224">
        <f t="shared" si="6"/>
        <v>1.7881641834193206E-3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7.1526567336772824E-3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7.1526567336772824E-3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1.7881641834193206E-3</v>
      </c>
      <c r="AJ14" s="120">
        <f t="shared" si="14"/>
        <v>3.5763283668386412E-3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0.2</v>
      </c>
      <c r="F15" s="22"/>
      <c r="H15" s="24">
        <f t="shared" si="1"/>
        <v>0.2</v>
      </c>
      <c r="I15" s="22">
        <f t="shared" si="2"/>
        <v>5.9327696584237678E-4</v>
      </c>
      <c r="J15" s="24">
        <f>IF(I$32&lt;=1+I131,I15,B15*H15+J$33*(I15-B15*H15))</f>
        <v>5.9327696584237678E-4</v>
      </c>
      <c r="K15" s="22">
        <f t="shared" si="4"/>
        <v>2.7192490882405264E-3</v>
      </c>
      <c r="L15" s="22">
        <f t="shared" si="5"/>
        <v>5.4384981764810526E-4</v>
      </c>
      <c r="M15" s="225">
        <f t="shared" si="6"/>
        <v>5.9327696584237678E-4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2.3731078633695071E-3</v>
      </c>
      <c r="Z15" s="116">
        <v>0.25</v>
      </c>
      <c r="AA15" s="121">
        <f t="shared" si="16"/>
        <v>5.9327696584237678E-4</v>
      </c>
      <c r="AB15" s="116">
        <v>0.25</v>
      </c>
      <c r="AC15" s="121">
        <f t="shared" si="7"/>
        <v>5.9327696584237678E-4</v>
      </c>
      <c r="AD15" s="116">
        <v>0.25</v>
      </c>
      <c r="AE15" s="121">
        <f t="shared" si="8"/>
        <v>5.9327696584237678E-4</v>
      </c>
      <c r="AF15" s="122">
        <f t="shared" si="10"/>
        <v>0.25</v>
      </c>
      <c r="AG15" s="121">
        <f t="shared" si="11"/>
        <v>5.9327696584237678E-4</v>
      </c>
      <c r="AH15" s="123">
        <f t="shared" si="12"/>
        <v>1</v>
      </c>
      <c r="AI15" s="183">
        <f t="shared" si="13"/>
        <v>5.9327696584237678E-4</v>
      </c>
      <c r="AJ15" s="120">
        <f t="shared" si="14"/>
        <v>5.9327696584237678E-4</v>
      </c>
      <c r="AK15" s="119">
        <f t="shared" si="15"/>
        <v>5.9327696584237678E-4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0.2</v>
      </c>
      <c r="F16" s="22"/>
      <c r="H16" s="24">
        <f t="shared" si="1"/>
        <v>0.2</v>
      </c>
      <c r="I16" s="22">
        <f t="shared" si="2"/>
        <v>1.2583538551859102E-3</v>
      </c>
      <c r="J16" s="24">
        <f>IF(I$32&lt;=1+I131,I16,B16*H16+J$33*(I16-B16*H16))</f>
        <v>1.2583538551859102E-3</v>
      </c>
      <c r="K16" s="22">
        <f t="shared" si="4"/>
        <v>5.6982360967799319E-3</v>
      </c>
      <c r="L16" s="22">
        <f t="shared" si="5"/>
        <v>1.1396472193559864E-3</v>
      </c>
      <c r="M16" s="223">
        <f t="shared" si="6"/>
        <v>1.2583538551859102E-3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5.0334154207436407E-3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5.0334154207436407E-3</v>
      </c>
      <c r="AH16" s="123">
        <f t="shared" si="12"/>
        <v>1</v>
      </c>
      <c r="AI16" s="183">
        <f t="shared" si="13"/>
        <v>1.2583538551859102E-3</v>
      </c>
      <c r="AJ16" s="120">
        <f t="shared" si="14"/>
        <v>0</v>
      </c>
      <c r="AK16" s="119">
        <f t="shared" si="15"/>
        <v>2.5167077103718204E-3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0.2</v>
      </c>
      <c r="F17" s="22"/>
      <c r="H17" s="24">
        <f t="shared" si="1"/>
        <v>0.2</v>
      </c>
      <c r="I17" s="22">
        <f t="shared" si="2"/>
        <v>1.6800403753780468E-3</v>
      </c>
      <c r="J17" s="24">
        <f t="shared" ref="J17:J25" si="17">IF(I$32&lt;=1+I131,I17,B17*H17+J$33*(I17-B17*H17))</f>
        <v>1.6800403753780468E-3</v>
      </c>
      <c r="K17" s="22">
        <f t="shared" si="4"/>
        <v>8.4002018768902335E-3</v>
      </c>
      <c r="L17" s="22">
        <f t="shared" si="5"/>
        <v>1.6800403753780468E-3</v>
      </c>
      <c r="M17" s="224">
        <f t="shared" si="6"/>
        <v>1.6800403753780468E-3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6.7201615015121874E-3</v>
      </c>
      <c r="Z17" s="116">
        <v>0.29409999999999997</v>
      </c>
      <c r="AA17" s="121">
        <f t="shared" si="16"/>
        <v>1.9763994975947343E-3</v>
      </c>
      <c r="AB17" s="116">
        <v>0.17649999999999999</v>
      </c>
      <c r="AC17" s="121">
        <f t="shared" si="7"/>
        <v>1.1861085050169011E-3</v>
      </c>
      <c r="AD17" s="116">
        <v>0.23530000000000001</v>
      </c>
      <c r="AE17" s="121">
        <f t="shared" si="8"/>
        <v>1.5812540013058177E-3</v>
      </c>
      <c r="AF17" s="122">
        <f t="shared" si="10"/>
        <v>0.29410000000000003</v>
      </c>
      <c r="AG17" s="121">
        <f t="shared" si="11"/>
        <v>1.9763994975947343E-3</v>
      </c>
      <c r="AH17" s="123">
        <f t="shared" si="12"/>
        <v>1</v>
      </c>
      <c r="AI17" s="183">
        <f t="shared" si="13"/>
        <v>1.6800403753780471E-3</v>
      </c>
      <c r="AJ17" s="120">
        <f t="shared" si="14"/>
        <v>1.5812540013058177E-3</v>
      </c>
      <c r="AK17" s="119">
        <f t="shared" si="15"/>
        <v>1.778826749450276E-3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8.8420466109233255E-4</v>
      </c>
      <c r="J18" s="24">
        <f t="shared" si="17"/>
        <v>8.8420466109233255E-4</v>
      </c>
      <c r="K18" s="22">
        <f t="shared" ref="K18:K20" si="21">B18</f>
        <v>4.3612474648639038E-3</v>
      </c>
      <c r="L18" s="22">
        <f t="shared" ref="L18:L20" si="22">IF(K18="","",K18*H18)</f>
        <v>8.7224949297278083E-4</v>
      </c>
      <c r="M18" s="224">
        <f t="shared" ref="M18:M20" si="23">J18</f>
        <v>8.8420466109233255E-4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3.5368186443693302E-3</v>
      </c>
      <c r="Z18" s="116">
        <v>1.2941</v>
      </c>
      <c r="AA18" s="121">
        <f t="shared" ref="AA18:AA20" si="25">$M18*Z18*4</f>
        <v>4.5769970076783503E-3</v>
      </c>
      <c r="AB18" s="116">
        <v>1.1765000000000001</v>
      </c>
      <c r="AC18" s="121">
        <f t="shared" ref="AC18:AC20" si="26">$M18*AB18*4</f>
        <v>4.1610671351005176E-3</v>
      </c>
      <c r="AD18" s="116">
        <v>1.2353000000000001</v>
      </c>
      <c r="AE18" s="121">
        <f t="shared" ref="AE18:AE20" si="27">$M18*AD18*4</f>
        <v>4.3690320713894336E-3</v>
      </c>
      <c r="AF18" s="122">
        <f t="shared" ref="AF18:AF20" si="28">1-SUM(Z18,AB18,AD18)</f>
        <v>-2.7059000000000002</v>
      </c>
      <c r="AG18" s="121">
        <f t="shared" ref="AG18:AG20" si="29">$M18*AF18*4</f>
        <v>-9.5702775697989705E-3</v>
      </c>
      <c r="AH18" s="123">
        <f t="shared" ref="AH18:AH20" si="30">SUM(Z18,AB18,AD18,AF18)</f>
        <v>1</v>
      </c>
      <c r="AI18" s="183">
        <f t="shared" ref="AI18:AI20" si="31">SUM(AA18,AC18,AE18,AG18)/4</f>
        <v>8.842046610923332E-4</v>
      </c>
      <c r="AJ18" s="120">
        <f t="shared" ref="AJ18:AJ20" si="32">(AA18+AC18)/2</f>
        <v>4.3690320713894344E-3</v>
      </c>
      <c r="AK18" s="119">
        <f t="shared" ref="AK18:AK20" si="33">(AE18+AG18)/2</f>
        <v>-2.6006227492047685E-3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0.2</v>
      </c>
      <c r="F19" s="22"/>
      <c r="H19" s="24">
        <f t="shared" si="19"/>
        <v>0.2</v>
      </c>
      <c r="I19" s="22">
        <f t="shared" si="20"/>
        <v>1.1644753469133608E-2</v>
      </c>
      <c r="J19" s="24">
        <f t="shared" si="17"/>
        <v>1.1644753469133608E-2</v>
      </c>
      <c r="K19" s="22">
        <f t="shared" si="21"/>
        <v>2.4478921010496351E-2</v>
      </c>
      <c r="L19" s="22">
        <f t="shared" si="22"/>
        <v>4.8957842020992707E-3</v>
      </c>
      <c r="M19" s="224">
        <f t="shared" si="23"/>
        <v>1.1644753469133608E-2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4.6579013876534431E-2</v>
      </c>
      <c r="Z19" s="116">
        <v>2.2940999999999998</v>
      </c>
      <c r="AA19" s="121">
        <f t="shared" si="25"/>
        <v>0.10685691573415763</v>
      </c>
      <c r="AB19" s="116">
        <v>2.1764999999999999</v>
      </c>
      <c r="AC19" s="121">
        <f t="shared" si="26"/>
        <v>0.10137922370227719</v>
      </c>
      <c r="AD19" s="116">
        <v>2.2353000000000001</v>
      </c>
      <c r="AE19" s="121">
        <f t="shared" si="27"/>
        <v>0.10411806971821741</v>
      </c>
      <c r="AF19" s="122">
        <f t="shared" si="28"/>
        <v>-5.7058999999999997</v>
      </c>
      <c r="AG19" s="121">
        <f t="shared" si="29"/>
        <v>-0.26577519527811777</v>
      </c>
      <c r="AH19" s="123">
        <f t="shared" si="30"/>
        <v>1</v>
      </c>
      <c r="AI19" s="183">
        <f t="shared" si="31"/>
        <v>1.1644753469133615E-2</v>
      </c>
      <c r="AJ19" s="120">
        <f t="shared" si="32"/>
        <v>0.10411806971821741</v>
      </c>
      <c r="AK19" s="119">
        <f t="shared" si="33"/>
        <v>-8.082856277995018E-2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0.2</v>
      </c>
      <c r="F20" s="22"/>
      <c r="H20" s="24">
        <f t="shared" si="19"/>
        <v>0.2</v>
      </c>
      <c r="I20" s="22">
        <f t="shared" si="20"/>
        <v>1.5405974025974028E-3</v>
      </c>
      <c r="J20" s="24">
        <f t="shared" si="17"/>
        <v>1.5405974025974028E-3</v>
      </c>
      <c r="K20" s="22">
        <f t="shared" si="21"/>
        <v>7.7029870129870131E-3</v>
      </c>
      <c r="L20" s="22">
        <f t="shared" si="22"/>
        <v>1.5405974025974028E-3</v>
      </c>
      <c r="M20" s="224">
        <f t="shared" si="23"/>
        <v>1.5405974025974028E-3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6.1623896103896111E-3</v>
      </c>
      <c r="Z20" s="116">
        <v>3.2940999999999998</v>
      </c>
      <c r="AA20" s="121">
        <f t="shared" si="25"/>
        <v>2.0299527615584418E-2</v>
      </c>
      <c r="AB20" s="116">
        <v>3.1764999999999999</v>
      </c>
      <c r="AC20" s="121">
        <f t="shared" si="26"/>
        <v>1.9574830597402598E-2</v>
      </c>
      <c r="AD20" s="116">
        <v>3.2353000000000001</v>
      </c>
      <c r="AE20" s="121">
        <f t="shared" si="27"/>
        <v>1.9937179106493508E-2</v>
      </c>
      <c r="AF20" s="122">
        <f t="shared" si="28"/>
        <v>-8.7058999999999997</v>
      </c>
      <c r="AG20" s="121">
        <f t="shared" si="29"/>
        <v>-5.3649147709090912E-2</v>
      </c>
      <c r="AH20" s="123">
        <f t="shared" si="30"/>
        <v>1</v>
      </c>
      <c r="AI20" s="183">
        <f t="shared" si="31"/>
        <v>1.5405974025974028E-3</v>
      </c>
      <c r="AJ20" s="120">
        <f t="shared" si="32"/>
        <v>1.9937179106493508E-2</v>
      </c>
      <c r="AK20" s="119">
        <f t="shared" si="33"/>
        <v>-1.6855984301298702E-2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0.2</v>
      </c>
      <c r="F21" s="22"/>
      <c r="H21" s="24">
        <f t="shared" ref="H21:H25" si="35">(E21*F$7/F$9)</f>
        <v>0.2</v>
      </c>
      <c r="I21" s="22">
        <f t="shared" ref="I21:I25" si="36">(D21*H21)</f>
        <v>1.0129955523928125E-3</v>
      </c>
      <c r="J21" s="24">
        <f t="shared" si="17"/>
        <v>1.0129955523928125E-3</v>
      </c>
      <c r="K21" s="22">
        <f t="shared" ref="K21:K25" si="37">B21</f>
        <v>4.9130030243728865E-3</v>
      </c>
      <c r="L21" s="22">
        <f t="shared" ref="L21:L25" si="38">IF(K21="","",K21*H21)</f>
        <v>9.8260060487457743E-4</v>
      </c>
      <c r="M21" s="224">
        <f t="shared" ref="M21:M25" si="39">J21</f>
        <v>1.0129955523928125E-3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4.0519822095712501E-3</v>
      </c>
      <c r="Z21" s="116">
        <v>4.2941000000000003</v>
      </c>
      <c r="AA21" s="121">
        <f t="shared" ref="AA21:AA25" si="41">$M21*Z21*4</f>
        <v>1.7399616806119907E-2</v>
      </c>
      <c r="AB21" s="116">
        <v>4.1764999999999999</v>
      </c>
      <c r="AC21" s="121">
        <f t="shared" ref="AC21:AC25" si="42">$M21*AB21*4</f>
        <v>1.6923103698274326E-2</v>
      </c>
      <c r="AD21" s="116">
        <v>4.2352999999999996</v>
      </c>
      <c r="AE21" s="121">
        <f t="shared" ref="AE21:AE25" si="43">$M21*AD21*4</f>
        <v>1.7161360252197114E-2</v>
      </c>
      <c r="AF21" s="122">
        <f t="shared" ref="AF21:AF25" si="44">1-SUM(Z21,AB21,AD21)</f>
        <v>-11.7059</v>
      </c>
      <c r="AG21" s="121">
        <f t="shared" ref="AG21:AG25" si="45">$M21*AF21*4</f>
        <v>-4.7432098547020095E-2</v>
      </c>
      <c r="AH21" s="123">
        <f t="shared" ref="AH21:AH25" si="46">SUM(Z21,AB21,AD21,AF21)</f>
        <v>1</v>
      </c>
      <c r="AI21" s="183">
        <f t="shared" ref="AI21:AI25" si="47">SUM(AA21,AC21,AE21,AG21)/4</f>
        <v>1.012995552392813E-3</v>
      </c>
      <c r="AJ21" s="120">
        <f t="shared" ref="AJ21:AJ25" si="48">(AA21+AC21)/2</f>
        <v>1.7161360252197118E-2</v>
      </c>
      <c r="AK21" s="119">
        <f t="shared" ref="AK21:AK25" si="49">(AE21+AG21)/2</f>
        <v>-1.513536914741149E-2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5.7640989147838464E-3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5.7640989147838464E-3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2.3056395659135386E-2</v>
      </c>
      <c r="Z22" s="116">
        <v>5.2941000000000003</v>
      </c>
      <c r="AA22" s="121">
        <f t="shared" si="41"/>
        <v>0.12206286425902865</v>
      </c>
      <c r="AB22" s="116">
        <v>5.1764999999999999</v>
      </c>
      <c r="AC22" s="121">
        <f t="shared" si="42"/>
        <v>0.11935143212951432</v>
      </c>
      <c r="AD22" s="116">
        <v>5.2352999999999996</v>
      </c>
      <c r="AE22" s="121">
        <f t="shared" si="43"/>
        <v>0.12070714819427147</v>
      </c>
      <c r="AF22" s="122">
        <f t="shared" si="44"/>
        <v>-14.7059</v>
      </c>
      <c r="AG22" s="121">
        <f t="shared" si="45"/>
        <v>-0.33906504892367906</v>
      </c>
      <c r="AH22" s="123">
        <f t="shared" si="46"/>
        <v>1</v>
      </c>
      <c r="AI22" s="183">
        <f t="shared" si="47"/>
        <v>5.7640989147838551E-3</v>
      </c>
      <c r="AJ22" s="120">
        <f t="shared" si="48"/>
        <v>0.12070714819427149</v>
      </c>
      <c r="AK22" s="119">
        <f t="shared" si="49"/>
        <v>-0.10917895036470379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0.5</v>
      </c>
      <c r="F23" s="22"/>
      <c r="H23" s="24">
        <f t="shared" si="35"/>
        <v>0.5</v>
      </c>
      <c r="I23" s="22">
        <f t="shared" si="36"/>
        <v>4.0557064579256358E-3</v>
      </c>
      <c r="J23" s="24">
        <f t="shared" si="17"/>
        <v>4.0557064579256358E-3</v>
      </c>
      <c r="K23" s="22">
        <f t="shared" si="37"/>
        <v>8.1114129158512717E-3</v>
      </c>
      <c r="L23" s="22">
        <f t="shared" si="38"/>
        <v>4.0557064579256358E-3</v>
      </c>
      <c r="M23" s="224">
        <f t="shared" si="39"/>
        <v>4.0557064579256358E-3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18357.007952447897</v>
      </c>
      <c r="T23" s="179">
        <f>SUM(T7:T22)</f>
        <v>18642.534538981577</v>
      </c>
      <c r="U23" s="56"/>
      <c r="V23" s="56"/>
      <c r="W23" s="110"/>
      <c r="X23" s="118"/>
      <c r="Y23" s="183">
        <f t="shared" si="40"/>
        <v>1.6222825831702543E-2</v>
      </c>
      <c r="Z23" s="116">
        <v>6.2941000000000003</v>
      </c>
      <c r="AA23" s="121">
        <f t="shared" si="41"/>
        <v>0.10210808806731898</v>
      </c>
      <c r="AB23" s="116">
        <v>6.1764999999999999</v>
      </c>
      <c r="AC23" s="121">
        <f t="shared" si="42"/>
        <v>0.10020028374951076</v>
      </c>
      <c r="AD23" s="116">
        <v>6.2352999999999996</v>
      </c>
      <c r="AE23" s="121">
        <f t="shared" si="43"/>
        <v>0.10115418590841486</v>
      </c>
      <c r="AF23" s="122">
        <f t="shared" si="44"/>
        <v>-17.7059</v>
      </c>
      <c r="AG23" s="121">
        <f t="shared" si="45"/>
        <v>-0.28723973189354207</v>
      </c>
      <c r="AH23" s="123">
        <f t="shared" si="46"/>
        <v>1</v>
      </c>
      <c r="AI23" s="183">
        <f t="shared" si="47"/>
        <v>4.0557064579256341E-3</v>
      </c>
      <c r="AJ23" s="120">
        <f t="shared" si="48"/>
        <v>0.10115418590841488</v>
      </c>
      <c r="AK23" s="119">
        <f t="shared" si="49"/>
        <v>-9.304277299256361E-2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0.5</v>
      </c>
      <c r="F24" s="22"/>
      <c r="H24" s="24">
        <f t="shared" si="35"/>
        <v>0.5</v>
      </c>
      <c r="I24" s="22">
        <f t="shared" si="36"/>
        <v>6.7595107632093931E-3</v>
      </c>
      <c r="J24" s="24">
        <f t="shared" si="17"/>
        <v>6.7595107632093931E-3</v>
      </c>
      <c r="K24" s="22">
        <f t="shared" si="37"/>
        <v>1.3519021526418786E-2</v>
      </c>
      <c r="L24" s="22">
        <f t="shared" si="38"/>
        <v>6.7595107632093931E-3</v>
      </c>
      <c r="M24" s="224">
        <f t="shared" si="39"/>
        <v>6.7595107632093931E-3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2.7038043052837572E-2</v>
      </c>
      <c r="Z24" s="116">
        <v>7.2941000000000003</v>
      </c>
      <c r="AA24" s="121">
        <f t="shared" si="41"/>
        <v>0.19721818983170256</v>
      </c>
      <c r="AB24" s="116">
        <v>7.1764999999999999</v>
      </c>
      <c r="AC24" s="121">
        <f t="shared" si="42"/>
        <v>0.19403851596868885</v>
      </c>
      <c r="AD24" s="116">
        <v>7.2352999999999996</v>
      </c>
      <c r="AE24" s="121">
        <f t="shared" si="43"/>
        <v>0.19562835290019567</v>
      </c>
      <c r="AF24" s="122">
        <f t="shared" si="44"/>
        <v>-20.7059</v>
      </c>
      <c r="AG24" s="121">
        <f t="shared" si="45"/>
        <v>-0.55984701564774952</v>
      </c>
      <c r="AH24" s="123">
        <f t="shared" si="46"/>
        <v>1</v>
      </c>
      <c r="AI24" s="183">
        <f t="shared" si="47"/>
        <v>6.7595107632093809E-3</v>
      </c>
      <c r="AJ24" s="120">
        <f t="shared" si="48"/>
        <v>0.1956283529001957</v>
      </c>
      <c r="AK24" s="119">
        <f t="shared" si="49"/>
        <v>-0.18210933137377694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0.61940969298167581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19399.613220665273</v>
      </c>
      <c r="T30" s="233">
        <f t="shared" si="50"/>
        <v>19114.086634131592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1.1614515382528928E-3</v>
      </c>
      <c r="AF30" s="122">
        <f>IF($Y30=0,0,AG30/($Y$30))</f>
        <v>0</v>
      </c>
      <c r="AG30" s="187">
        <f>IF(AG79*4/$I$83+SUM(AG6:AG29)&lt;1,AG79*4/$I$83,1-SUM(AG6:AG29))</f>
        <v>-5.333201012823878E-2</v>
      </c>
      <c r="AH30" s="123">
        <f t="shared" si="12"/>
        <v>0</v>
      </c>
      <c r="AI30" s="183">
        <f t="shared" si="13"/>
        <v>-1.3042639647496471E-2</v>
      </c>
      <c r="AJ30" s="120">
        <f t="shared" si="14"/>
        <v>0</v>
      </c>
      <c r="AK30" s="119">
        <f t="shared" si="15"/>
        <v>-2.6085279294992943E-2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0.56692898524907587</v>
      </c>
      <c r="K31" s="22" t="str">
        <f t="shared" si="4"/>
        <v/>
      </c>
      <c r="L31" s="22">
        <f>(1-SUM(L6:L30))</f>
        <v>0.54735595655067582</v>
      </c>
      <c r="M31" s="178">
        <f t="shared" si="6"/>
        <v>0.56692898524907587</v>
      </c>
      <c r="N31" s="167">
        <f>M31*I83</f>
        <v>11609.508279529031</v>
      </c>
      <c r="P31" s="22"/>
      <c r="Q31" s="237" t="s">
        <v>142</v>
      </c>
      <c r="R31" s="233">
        <f t="shared" si="50"/>
        <v>0</v>
      </c>
      <c r="S31" s="233">
        <f t="shared" si="50"/>
        <v>37839.208322706123</v>
      </c>
      <c r="T31" s="233">
        <f>IF(T25&gt;T$23,T25-T$23,0)</f>
        <v>37553.681736172446</v>
      </c>
      <c r="V31" s="56"/>
      <c r="W31" s="129" t="s">
        <v>84</v>
      </c>
      <c r="X31" s="130"/>
      <c r="Y31" s="121">
        <f>M31*4</f>
        <v>2.2677159409963035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4.3635286512855309E-4</v>
      </c>
      <c r="AF31" s="134"/>
      <c r="AG31" s="133">
        <f>1-AG32+IF($Y32&lt;0,$Y32/4,0)</f>
        <v>2.3194501467211612</v>
      </c>
      <c r="AH31" s="123"/>
      <c r="AI31" s="182">
        <f>SUM(AA31,AC31,AE31,AG31)/4</f>
        <v>0.5799716248965725</v>
      </c>
      <c r="AJ31" s="135">
        <f t="shared" si="14"/>
        <v>0</v>
      </c>
      <c r="AK31" s="136">
        <f t="shared" si="15"/>
        <v>1.159943249793145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0.43307101475092413</v>
      </c>
      <c r="J32" s="17"/>
      <c r="L32" s="22">
        <f>SUM(L6:L30)</f>
        <v>0.45264404344932413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71913.369955359129</v>
      </c>
      <c r="T32" s="233">
        <f t="shared" si="50"/>
        <v>71627.843368825444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0.99956364713487145</v>
      </c>
      <c r="AF32" s="137"/>
      <c r="AG32" s="139">
        <f>SUM(AG6:AG30)</f>
        <v>-1.319450146721161</v>
      </c>
      <c r="AH32" s="127"/>
      <c r="AI32" s="110"/>
      <c r="AJ32" s="140">
        <f>SUM(AJ6:AJ31)</f>
        <v>1.0000000000000002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-34.083714186374188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25944.173456643417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0.33714285714285713</v>
      </c>
      <c r="J38" s="38">
        <f t="shared" si="53"/>
        <v>0.33714285714285719</v>
      </c>
      <c r="K38" s="40">
        <f t="shared" si="54"/>
        <v>3.493424529322354E-5</v>
      </c>
      <c r="L38" s="22">
        <f t="shared" si="55"/>
        <v>8.2444818892007547E-6</v>
      </c>
      <c r="M38" s="24">
        <f t="shared" si="56"/>
        <v>8.2444818892007564E-6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0.316358297236846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0.10665794021127951</v>
      </c>
      <c r="AD38" s="122">
        <f>IF($J38=0,0,AE38/($J38))</f>
        <v>0.25393003419576049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8.5610697243142117E-2</v>
      </c>
      <c r="AF38" s="122">
        <f t="shared" si="57"/>
        <v>0.42971166856739351</v>
      </c>
      <c r="AG38" s="147">
        <f t="shared" ref="AG38:AG64" si="60">$J38*AF38</f>
        <v>0.14487421968843556</v>
      </c>
      <c r="AH38" s="123">
        <f t="shared" ref="AH38:AI58" si="61">SUM(Z38,AB38,AD38,AF38)</f>
        <v>1</v>
      </c>
      <c r="AI38" s="112">
        <f t="shared" si="61"/>
        <v>0.33714285714285719</v>
      </c>
      <c r="AJ38" s="148">
        <f t="shared" ref="AJ38:AJ64" si="62">(AA38+AC38)</f>
        <v>0.10665794021127951</v>
      </c>
      <c r="AK38" s="147">
        <f t="shared" ref="AK38:AK64" si="63">(AE38+AG38)</f>
        <v>0.23048491693157769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1222.1428571428571</v>
      </c>
      <c r="J39" s="38">
        <f t="shared" si="53"/>
        <v>1222.1428571428573</v>
      </c>
      <c r="K39" s="40">
        <f t="shared" si="54"/>
        <v>5.0654655675174139E-2</v>
      </c>
      <c r="L39" s="22">
        <f t="shared" si="55"/>
        <v>2.988624684835274E-2</v>
      </c>
      <c r="M39" s="24">
        <f t="shared" si="56"/>
        <v>2.9886246848352744E-2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0.35814827876236471</v>
      </c>
      <c r="AA39" s="147">
        <f t="shared" ref="AA39:AA64" si="64">$J39*Z39</f>
        <v>437.70836068743296</v>
      </c>
      <c r="AB39" s="122">
        <f>AB8</f>
        <v>0.41231333594295067</v>
      </c>
      <c r="AC39" s="147">
        <f t="shared" ref="AC39:AC64" si="65">$J39*AB39</f>
        <v>503.90579842742051</v>
      </c>
      <c r="AD39" s="122">
        <f>AD8</f>
        <v>0.22953838529468454</v>
      </c>
      <c r="AE39" s="147">
        <f t="shared" ref="AE39:AE64" si="66">$J39*AD39</f>
        <v>280.52869802800382</v>
      </c>
      <c r="AF39" s="122">
        <f t="shared" si="57"/>
        <v>0</v>
      </c>
      <c r="AG39" s="147">
        <f t="shared" si="60"/>
        <v>0</v>
      </c>
      <c r="AH39" s="123">
        <f t="shared" si="61"/>
        <v>0.99999999999999989</v>
      </c>
      <c r="AI39" s="112">
        <f t="shared" si="61"/>
        <v>1222.1428571428573</v>
      </c>
      <c r="AJ39" s="148">
        <f t="shared" si="62"/>
        <v>941.61415911485346</v>
      </c>
      <c r="AK39" s="147">
        <f t="shared" si="63"/>
        <v>280.52869802800382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63.214285714285708</v>
      </c>
      <c r="J40" s="38">
        <f t="shared" si="53"/>
        <v>63.214285714285708</v>
      </c>
      <c r="K40" s="40">
        <f t="shared" si="54"/>
        <v>2.6200683969917656E-3</v>
      </c>
      <c r="L40" s="22">
        <f t="shared" si="55"/>
        <v>1.5458403542251416E-3</v>
      </c>
      <c r="M40" s="24">
        <f t="shared" si="56"/>
        <v>1.5458403542251416E-3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0.35814827876236471</v>
      </c>
      <c r="AA40" s="147">
        <f t="shared" si="64"/>
        <v>22.640087621763769</v>
      </c>
      <c r="AB40" s="122">
        <f>AB9</f>
        <v>0.41231333594295067</v>
      </c>
      <c r="AC40" s="147">
        <f t="shared" si="65"/>
        <v>26.064093022107951</v>
      </c>
      <c r="AD40" s="122">
        <f>AD9</f>
        <v>0.22953838529468459</v>
      </c>
      <c r="AE40" s="147">
        <f t="shared" si="66"/>
        <v>14.510105070413989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63.214285714285708</v>
      </c>
      <c r="AJ40" s="148">
        <f t="shared" si="62"/>
        <v>48.704180643871723</v>
      </c>
      <c r="AK40" s="147">
        <f t="shared" si="63"/>
        <v>14.510105070413989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153.35785714285714</v>
      </c>
      <c r="J41" s="38">
        <f t="shared" si="53"/>
        <v>153.35785714285714</v>
      </c>
      <c r="K41" s="40">
        <f t="shared" si="54"/>
        <v>1.0971099734336853E-2</v>
      </c>
      <c r="L41" s="22">
        <f t="shared" si="55"/>
        <v>6.4729488432587433E-3</v>
      </c>
      <c r="M41" s="24">
        <f t="shared" si="56"/>
        <v>3.7502086993501937E-3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153.35785714285714</v>
      </c>
      <c r="AH41" s="123">
        <f t="shared" si="61"/>
        <v>1</v>
      </c>
      <c r="AI41" s="112">
        <f t="shared" si="61"/>
        <v>153.35785714285714</v>
      </c>
      <c r="AJ41" s="148">
        <f t="shared" si="62"/>
        <v>0</v>
      </c>
      <c r="AK41" s="147">
        <f t="shared" si="63"/>
        <v>153.35785714285714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0.5</v>
      </c>
      <c r="F42" s="26">
        <v>1.18</v>
      </c>
      <c r="G42" s="22">
        <f t="shared" si="59"/>
        <v>1.65</v>
      </c>
      <c r="H42" s="24">
        <f t="shared" si="51"/>
        <v>0.59</v>
      </c>
      <c r="I42" s="39">
        <f t="shared" si="52"/>
        <v>219.14285714285714</v>
      </c>
      <c r="J42" s="38">
        <f t="shared" si="53"/>
        <v>219.14285714285717</v>
      </c>
      <c r="K42" s="40">
        <f t="shared" si="54"/>
        <v>9.0829037762381205E-3</v>
      </c>
      <c r="L42" s="22">
        <f t="shared" si="55"/>
        <v>5.3589132279804911E-3</v>
      </c>
      <c r="M42" s="24">
        <f t="shared" si="56"/>
        <v>5.358913227980492E-3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54.785714285714292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109.57142857142858</v>
      </c>
      <c r="AF42" s="122">
        <f t="shared" si="57"/>
        <v>0.25</v>
      </c>
      <c r="AG42" s="147">
        <f t="shared" si="60"/>
        <v>54.785714285714292</v>
      </c>
      <c r="AH42" s="123">
        <f t="shared" si="61"/>
        <v>1</v>
      </c>
      <c r="AI42" s="112">
        <f t="shared" si="61"/>
        <v>219.14285714285717</v>
      </c>
      <c r="AJ42" s="148">
        <f t="shared" si="62"/>
        <v>54.785714285714292</v>
      </c>
      <c r="AK42" s="147">
        <f t="shared" si="63"/>
        <v>164.35714285714289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0.3</v>
      </c>
      <c r="F44" s="26">
        <v>1.4</v>
      </c>
      <c r="G44" s="22">
        <f t="shared" si="59"/>
        <v>1.65</v>
      </c>
      <c r="H44" s="24">
        <f t="shared" si="51"/>
        <v>0.42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0.3</v>
      </c>
      <c r="F45" s="26">
        <v>1.4</v>
      </c>
      <c r="G45" s="22">
        <f t="shared" si="59"/>
        <v>1.65</v>
      </c>
      <c r="H45" s="24">
        <f t="shared" si="51"/>
        <v>0.42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2.464960347889853E-4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1.7215596080500561E-4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-9.2000000000000011</v>
      </c>
      <c r="J50" s="38">
        <f t="shared" ref="J50:J64" si="70">J104*I$83</f>
        <v>-9.1999999999999975</v>
      </c>
      <c r="K50" s="40">
        <f t="shared" ref="K50:K64" si="71">(B50/B$65)</f>
        <v>2.1484560855332476E-3</v>
      </c>
      <c r="L50" s="22">
        <f t="shared" ref="L50:L64" si="72">(K50*H50)</f>
        <v>6.0156770394930923E-4</v>
      </c>
      <c r="M50" s="24">
        <f t="shared" ref="M50:M64" si="73">J50/B$65</f>
        <v>-2.2497653968835954E-4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14.999999999999998</v>
      </c>
      <c r="J52" s="38">
        <f t="shared" si="70"/>
        <v>14.999999999999993</v>
      </c>
      <c r="K52" s="40">
        <f t="shared" si="71"/>
        <v>4.2794450484198842E-3</v>
      </c>
      <c r="L52" s="22">
        <f t="shared" si="72"/>
        <v>1.1982446135575674E-3</v>
      </c>
      <c r="M52" s="24">
        <f t="shared" si="73"/>
        <v>3.6680957557884701E-4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0.2</v>
      </c>
      <c r="F53" s="26">
        <v>1.4</v>
      </c>
      <c r="G53" s="22">
        <f t="shared" si="59"/>
        <v>1.65</v>
      </c>
      <c r="H53" s="24">
        <f t="shared" si="68"/>
        <v>0.27999999999999997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1.6139621325469277E-3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2122.0028571428575</v>
      </c>
      <c r="J55" s="38">
        <f t="shared" si="70"/>
        <v>2122.0028571428575</v>
      </c>
      <c r="K55" s="40">
        <f t="shared" si="71"/>
        <v>9.3498014102783494E-2</v>
      </c>
      <c r="L55" s="22">
        <f t="shared" si="72"/>
        <v>5.1891397827044841E-2</v>
      </c>
      <c r="M55" s="24">
        <f t="shared" si="73"/>
        <v>5.1891397827044841E-2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530.50071428571437</v>
      </c>
      <c r="AB55" s="116">
        <v>0.25</v>
      </c>
      <c r="AC55" s="147">
        <f t="shared" si="65"/>
        <v>530.50071428571437</v>
      </c>
      <c r="AD55" s="116">
        <v>0.25</v>
      </c>
      <c r="AE55" s="147">
        <f t="shared" si="66"/>
        <v>530.50071428571437</v>
      </c>
      <c r="AF55" s="122">
        <f t="shared" si="57"/>
        <v>0.25</v>
      </c>
      <c r="AG55" s="147">
        <f t="shared" si="60"/>
        <v>530.50071428571437</v>
      </c>
      <c r="AH55" s="123">
        <f t="shared" si="61"/>
        <v>1</v>
      </c>
      <c r="AI55" s="112">
        <f t="shared" si="61"/>
        <v>2122.0028571428575</v>
      </c>
      <c r="AJ55" s="148">
        <f t="shared" si="62"/>
        <v>1061.0014285714287</v>
      </c>
      <c r="AK55" s="147">
        <f t="shared" si="63"/>
        <v>1061.0014285714287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8"/>
        <v>0.55500000000000005</v>
      </c>
      <c r="I57" s="39">
        <f t="shared" si="69"/>
        <v>1446.1714285714288</v>
      </c>
      <c r="J57" s="38">
        <f t="shared" si="70"/>
        <v>1446.1714285714286</v>
      </c>
      <c r="K57" s="40">
        <f t="shared" si="71"/>
        <v>6.3720063414839739E-2</v>
      </c>
      <c r="L57" s="22">
        <f t="shared" si="72"/>
        <v>3.5364635195236062E-2</v>
      </c>
      <c r="M57" s="24">
        <f t="shared" si="73"/>
        <v>3.5364635195236055E-2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361.54285714285714</v>
      </c>
      <c r="AB57" s="116">
        <v>0.25</v>
      </c>
      <c r="AC57" s="147">
        <f t="shared" si="65"/>
        <v>361.54285714285714</v>
      </c>
      <c r="AD57" s="116">
        <v>0.25</v>
      </c>
      <c r="AE57" s="147">
        <f t="shared" si="66"/>
        <v>361.54285714285714</v>
      </c>
      <c r="AF57" s="122">
        <f t="shared" si="57"/>
        <v>0.25</v>
      </c>
      <c r="AG57" s="147">
        <f t="shared" si="60"/>
        <v>361.54285714285714</v>
      </c>
      <c r="AH57" s="123">
        <f t="shared" si="61"/>
        <v>1</v>
      </c>
      <c r="AI57" s="112">
        <f t="shared" si="61"/>
        <v>1446.1714285714286</v>
      </c>
      <c r="AJ57" s="148">
        <f t="shared" si="62"/>
        <v>723.08571428571429</v>
      </c>
      <c r="AK57" s="147">
        <f t="shared" si="63"/>
        <v>723.08571428571429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8"/>
        <v>0.70799999999999996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0</v>
      </c>
      <c r="F61" s="26">
        <v>1.18</v>
      </c>
      <c r="G61" s="22">
        <f t="shared" si="59"/>
        <v>1.65</v>
      </c>
      <c r="H61" s="24">
        <f t="shared" si="68"/>
        <v>0</v>
      </c>
      <c r="I61" s="39">
        <f t="shared" si="69"/>
        <v>0</v>
      </c>
      <c r="J61" s="38">
        <f t="shared" si="70"/>
        <v>0</v>
      </c>
      <c r="K61" s="40">
        <f t="shared" si="71"/>
        <v>0.54807488247647829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14375.215</v>
      </c>
      <c r="J65" s="39">
        <f>SUM(J37:J64)</f>
        <v>14375.215</v>
      </c>
      <c r="K65" s="40">
        <f>SUM(K37:K64)</f>
        <v>1</v>
      </c>
      <c r="L65" s="22">
        <f>SUM(L37:L64)</f>
        <v>0.34760878860819128</v>
      </c>
      <c r="M65" s="24">
        <f>SUM(M37:M64)</f>
        <v>0.35153110086697853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3627.6177340234826</v>
      </c>
      <c r="AB65" s="137"/>
      <c r="AC65" s="153">
        <f>SUM(AC37:AC64)</f>
        <v>3642.5601208183116</v>
      </c>
      <c r="AD65" s="137"/>
      <c r="AE65" s="153">
        <f>SUM(AE37:AE64)</f>
        <v>3517.1794137956613</v>
      </c>
      <c r="AF65" s="137"/>
      <c r="AG65" s="153">
        <f>SUM(AG37:AG64)</f>
        <v>3320.7720170768316</v>
      </c>
      <c r="AH65" s="137"/>
      <c r="AI65" s="153">
        <f>SUM(AI37:AI64)</f>
        <v>14108.129285714287</v>
      </c>
      <c r="AJ65" s="153">
        <f>SUM(AJ37:AJ64)</f>
        <v>7270.1778548417933</v>
      </c>
      <c r="AK65" s="153">
        <f>SUM(AK37:AK64)</f>
        <v>6837.951430872492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14375.215</v>
      </c>
      <c r="J70" s="51">
        <f t="shared" ref="J70:J77" si="75">J124*I$83</f>
        <v>14375.215</v>
      </c>
      <c r="K70" s="40">
        <f>B70/B$76</f>
        <v>0.38217703400736408</v>
      </c>
      <c r="L70" s="22">
        <f t="shared" ref="L70:L75" si="76">(L124*G$37*F$9/F$7)/B$130</f>
        <v>0.34760878860819128</v>
      </c>
      <c r="M70" s="24">
        <f>J70/B$76</f>
        <v>0.35153110086697853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3593.80375</v>
      </c>
      <c r="AB70" s="116">
        <v>0.25</v>
      </c>
      <c r="AC70" s="147">
        <f>$J70*AB70</f>
        <v>3593.80375</v>
      </c>
      <c r="AD70" s="116">
        <v>0.25</v>
      </c>
      <c r="AE70" s="147">
        <f>$J70*AD70</f>
        <v>3593.80375</v>
      </c>
      <c r="AF70" s="122">
        <f>1-SUM(Z70,AB70,AD70)</f>
        <v>0.25</v>
      </c>
      <c r="AG70" s="147">
        <f>$J70*AF70</f>
        <v>3593.80375</v>
      </c>
      <c r="AH70" s="155">
        <f>SUM(Z70,AB70,AD70,AF70)</f>
        <v>1</v>
      </c>
      <c r="AI70" s="147">
        <f>SUM(AA70,AC70,AE70,AG70)</f>
        <v>14375.215</v>
      </c>
      <c r="AJ70" s="148">
        <f>(AA70+AC70)</f>
        <v>7187.6075000000001</v>
      </c>
      <c r="AK70" s="147">
        <f>(AE70+AG70)</f>
        <v>7187.6075000000001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0.38213672617092626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0.18798734850327262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5.9460186374553805</v>
      </c>
      <c r="AF74" s="156"/>
      <c r="AG74" s="147">
        <f>AG30*$I$83/4</f>
        <v>-273.03173292316842</v>
      </c>
      <c r="AH74" s="155"/>
      <c r="AI74" s="147">
        <f>SUM(AA74,AC74,AE74,AG74)</f>
        <v>-267.08571428571304</v>
      </c>
      <c r="AJ74" s="148">
        <f>(AA74+AC74)</f>
        <v>0</v>
      </c>
      <c r="AK74" s="147">
        <f>(AE74+AG74)</f>
        <v>-267.08571428571304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33.81398402348259</v>
      </c>
      <c r="AB75" s="158"/>
      <c r="AC75" s="149">
        <f>AA75+AC65-SUM(AC70,AC74)</f>
        <v>82.570354841794142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82.570354841794142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14375.215</v>
      </c>
      <c r="J76" s="51">
        <f t="shared" si="75"/>
        <v>14375.215</v>
      </c>
      <c r="K76" s="40">
        <f>SUM(K70:K75)</f>
        <v>1.7092698103325998</v>
      </c>
      <c r="L76" s="22">
        <f>SUM(L70:L75)</f>
        <v>0.34760878860819128</v>
      </c>
      <c r="M76" s="24">
        <f>SUM(M70:M75)</f>
        <v>0.35153110086697853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3627.6177340234826</v>
      </c>
      <c r="AB76" s="137"/>
      <c r="AC76" s="153">
        <f>AC65</f>
        <v>3642.5601208183116</v>
      </c>
      <c r="AD76" s="137"/>
      <c r="AE76" s="153">
        <f>AE65</f>
        <v>3517.1794137956613</v>
      </c>
      <c r="AF76" s="137"/>
      <c r="AG76" s="153">
        <f>AG65</f>
        <v>3320.7720170768316</v>
      </c>
      <c r="AH76" s="137"/>
      <c r="AI76" s="153">
        <f>SUM(AA76,AC76,AE76,AG76)</f>
        <v>14108.129285714287</v>
      </c>
      <c r="AJ76" s="154">
        <f>SUM(AA76,AC76)</f>
        <v>7270.1778548417942</v>
      </c>
      <c r="AK76" s="154">
        <f>SUM(AE76,AG76)</f>
        <v>6837.9514308724929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25944.173456643417</v>
      </c>
      <c r="J77" s="100">
        <f t="shared" si="75"/>
        <v>25944.173456643417</v>
      </c>
      <c r="K77" s="40"/>
      <c r="L77" s="22">
        <f>-(L131*G$37*F$9/F$7)/B$130</f>
        <v>-0.6344380836250243</v>
      </c>
      <c r="M77" s="24">
        <f>-J77/B$76</f>
        <v>-0.6344380836250243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2.2338962781557696</v>
      </c>
      <c r="AF77" s="112"/>
      <c r="AG77" s="111">
        <f>AG31*$I$83/4</f>
        <v>11874.36009753659</v>
      </c>
      <c r="AH77" s="110"/>
      <c r="AI77" s="154">
        <f>SUM(AA77,AC77,AE77,AG77)</f>
        <v>11876.593993814746</v>
      </c>
      <c r="AJ77" s="153">
        <f>SUM(AA77,AC77)</f>
        <v>0</v>
      </c>
      <c r="AK77" s="160">
        <f>SUM(AE77,AG77)</f>
        <v>11876.593993814746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33.81398402348259</v>
      </c>
      <c r="AD78" s="112"/>
      <c r="AE78" s="112">
        <f>AC75</f>
        <v>82.570354841794142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33.81398402348259</v>
      </c>
      <c r="AB79" s="112"/>
      <c r="AC79" s="112">
        <f>AA79-AA74+AC65-AC70</f>
        <v>82.570354841794142</v>
      </c>
      <c r="AD79" s="112"/>
      <c r="AE79" s="112">
        <f>AC79-AC74+AE65-AE70</f>
        <v>5.9460186374553814</v>
      </c>
      <c r="AF79" s="112"/>
      <c r="AG79" s="112">
        <f>AE79-AE74+AG65-AG70</f>
        <v>-273.03173292316842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0.14303030303030304</v>
      </c>
      <c r="I92" s="22">
        <f t="shared" ref="I92:I118" si="88">(D92*H92)</f>
        <v>1.6463751373604955E-5</v>
      </c>
      <c r="J92" s="24">
        <f t="shared" ref="J92:J118" si="89">IF(I$32&lt;=1+I$131,I92,L92+J$33*(I92-L92))</f>
        <v>1.6463751373604955E-5</v>
      </c>
      <c r="K92" s="22">
        <f t="shared" ref="K92:K118" si="90">IF(B92="",0,B92)</f>
        <v>1.151067362985092E-4</v>
      </c>
      <c r="L92" s="22">
        <f t="shared" ref="L92:L118" si="91">(K92*H92)</f>
        <v>1.6463751373604955E-5</v>
      </c>
      <c r="M92" s="226">
        <f t="shared" ref="M92:M118" si="92">(J92)</f>
        <v>1.6463751373604955E-5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0.3575757575757576</v>
      </c>
      <c r="I93" s="22">
        <f t="shared" si="88"/>
        <v>5.9681098729317962E-2</v>
      </c>
      <c r="J93" s="24">
        <f t="shared" si="89"/>
        <v>5.9681098729317962E-2</v>
      </c>
      <c r="K93" s="22">
        <f t="shared" si="90"/>
        <v>0.16690476763283835</v>
      </c>
      <c r="L93" s="22">
        <f t="shared" si="91"/>
        <v>5.9681098729317962E-2</v>
      </c>
      <c r="M93" s="226">
        <f t="shared" si="92"/>
        <v>5.9681098729317962E-2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0.3575757575757576</v>
      </c>
      <c r="I94" s="22">
        <f t="shared" si="88"/>
        <v>3.0869533825509284E-3</v>
      </c>
      <c r="J94" s="24">
        <f t="shared" si="89"/>
        <v>3.0869533825509284E-3</v>
      </c>
      <c r="K94" s="22">
        <f t="shared" si="90"/>
        <v>8.6330052223881886E-3</v>
      </c>
      <c r="L94" s="22">
        <f t="shared" si="91"/>
        <v>3.0869533825509284E-3</v>
      </c>
      <c r="M94" s="226">
        <f t="shared" si="92"/>
        <v>3.0869533825509284E-3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0.3575757575757576</v>
      </c>
      <c r="I95" s="22">
        <f t="shared" si="88"/>
        <v>7.4889489060685531E-3</v>
      </c>
      <c r="J95" s="24">
        <f t="shared" si="89"/>
        <v>7.4889489060685531E-3</v>
      </c>
      <c r="K95" s="22">
        <f t="shared" si="90"/>
        <v>3.6149270534546814E-2</v>
      </c>
      <c r="L95" s="22">
        <f t="shared" si="91"/>
        <v>1.292610279720159E-2</v>
      </c>
      <c r="M95" s="226">
        <f t="shared" si="92"/>
        <v>7.4889489060685531E-3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0.3575757575757576</v>
      </c>
      <c r="I96" s="22">
        <f t="shared" si="88"/>
        <v>1.070143839284322E-2</v>
      </c>
      <c r="J96" s="24">
        <f t="shared" si="89"/>
        <v>1.070143839284322E-2</v>
      </c>
      <c r="K96" s="22">
        <f t="shared" si="90"/>
        <v>2.9927751437612393E-2</v>
      </c>
      <c r="L96" s="22">
        <f t="shared" si="91"/>
        <v>1.070143839284322E-2</v>
      </c>
      <c r="M96" s="226">
        <f t="shared" si="92"/>
        <v>1.070143839284322E-2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0.25454545454545457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0.25454545454545457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4.9223826140744288E-4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3.4378545241154745E-4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0.16969696969696968</v>
      </c>
      <c r="I104" s="22">
        <f t="shared" si="88"/>
        <v>-4.4926507985599943E-4</v>
      </c>
      <c r="J104" s="24">
        <f t="shared" si="89"/>
        <v>-4.4926507985599943E-4</v>
      </c>
      <c r="K104" s="22">
        <f t="shared" si="90"/>
        <v>7.079064282358315E-3</v>
      </c>
      <c r="L104" s="22">
        <f t="shared" si="91"/>
        <v>1.2012957570062593E-3</v>
      </c>
      <c r="M104" s="226">
        <f t="shared" si="92"/>
        <v>-4.4926507985599943E-4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0.16969696969696968</v>
      </c>
      <c r="I106" s="22">
        <f t="shared" si="88"/>
        <v>7.3249741280869459E-4</v>
      </c>
      <c r="J106" s="24">
        <f t="shared" si="89"/>
        <v>7.3249741280869459E-4</v>
      </c>
      <c r="K106" s="22">
        <f t="shared" si="90"/>
        <v>1.4100575196567376E-2</v>
      </c>
      <c r="L106" s="22">
        <f t="shared" si="91"/>
        <v>2.3928248818417363E-3</v>
      </c>
      <c r="M106" s="226">
        <f t="shared" si="92"/>
        <v>7.3249741280869459E-4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0.16969696969696968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3.2229886163582574E-3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0.33636363636363642</v>
      </c>
      <c r="I109" s="22">
        <f t="shared" si="88"/>
        <v>0.10362410685532011</v>
      </c>
      <c r="J109" s="24">
        <f t="shared" si="89"/>
        <v>0.10362410685532011</v>
      </c>
      <c r="K109" s="22">
        <f t="shared" si="90"/>
        <v>0.30807166902933003</v>
      </c>
      <c r="L109" s="22">
        <f t="shared" si="91"/>
        <v>0.10362410685532011</v>
      </c>
      <c r="M109" s="226">
        <f t="shared" si="92"/>
        <v>0.10362410685532011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0.33636363636363642</v>
      </c>
      <c r="I111" s="22">
        <f t="shared" si="88"/>
        <v>7.0621121993761721E-2</v>
      </c>
      <c r="J111" s="24">
        <f t="shared" si="89"/>
        <v>7.0621121993761721E-2</v>
      </c>
      <c r="K111" s="22">
        <f t="shared" si="90"/>
        <v>0.20995468700848077</v>
      </c>
      <c r="L111" s="22">
        <f t="shared" si="91"/>
        <v>7.0621121993761721E-2</v>
      </c>
      <c r="M111" s="226">
        <f t="shared" si="92"/>
        <v>7.0621121993761721E-2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0.42909090909090908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</v>
      </c>
      <c r="I115" s="22">
        <f t="shared" si="88"/>
        <v>0</v>
      </c>
      <c r="J115" s="24">
        <f t="shared" si="89"/>
        <v>0</v>
      </c>
      <c r="K115" s="22">
        <f t="shared" si="90"/>
        <v>1.8058816052709714</v>
      </c>
      <c r="L115" s="22">
        <f t="shared" si="91"/>
        <v>0</v>
      </c>
      <c r="M115" s="226">
        <f t="shared" si="92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0.70198718640458291</v>
      </c>
      <c r="J119" s="24">
        <f>SUM(J91:J118)</f>
        <v>0.70198718640458291</v>
      </c>
      <c r="K119" s="22">
        <f>SUM(K91:K118)</f>
        <v>3.2949541440598207</v>
      </c>
      <c r="L119" s="22">
        <f>SUM(L91:L118)</f>
        <v>0.69415455668859039</v>
      </c>
      <c r="M119" s="57">
        <f t="shared" si="80"/>
        <v>0.70198718640458291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0.70198718640458291</v>
      </c>
      <c r="J124" s="236">
        <f>IF(SUMPRODUCT($B$124:$B124,$H$124:$H124)&lt;J$119,($B124*$H124),J$119)</f>
        <v>0.70198718640458291</v>
      </c>
      <c r="K124" s="29">
        <f>(B124)</f>
        <v>1.2592558019670554</v>
      </c>
      <c r="L124" s="29">
        <f>IF(SUMPRODUCT($B$124:$B124,$H$124:$H124)&lt;L$119,($B124*$H124),L$119)</f>
        <v>0.69415455668859039</v>
      </c>
      <c r="M124" s="239">
        <f t="shared" si="93"/>
        <v>0.70198718640458291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0.61940969298167581</v>
      </c>
      <c r="L128" s="29">
        <f>IF(L124=L119,0,(L119-L124)/(B119-B124)*K128)</f>
        <v>0</v>
      </c>
      <c r="M128" s="239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0.70198718640458291</v>
      </c>
      <c r="J130" s="227">
        <f>(J119)</f>
        <v>0.70198718640458291</v>
      </c>
      <c r="K130" s="29">
        <f>(B130)</f>
        <v>3.2949541440598207</v>
      </c>
      <c r="L130" s="29">
        <f>(L119)</f>
        <v>0.69415455668859039</v>
      </c>
      <c r="M130" s="239">
        <f t="shared" si="93"/>
        <v>0.70198718640458291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1.2669359956300879</v>
      </c>
      <c r="J131" s="236">
        <f>IF(SUMPRODUCT($B124:$B125,$H124:$H125)&gt;(J119-J128),SUMPRODUCT($B124:$B125,$H124:$H125)+J128-J119,0)</f>
        <v>1.2669359956300879</v>
      </c>
      <c r="K131" s="29"/>
      <c r="L131" s="29">
        <f>IF(I131&lt;SUM(L126:L127),0,I131-(SUM(L126:L127)))</f>
        <v>1.2669359956300879</v>
      </c>
      <c r="M131" s="236">
        <f>IF(I131&lt;SUM(M126:M127),0,I131-(SUM(M126:M127)))</f>
        <v>1.2669359956300879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1.1809292014130682E-2</v>
      </c>
      <c r="J6" s="24">
        <f t="shared" ref="J6:J13" si="3">IF(I$32&lt;=1+I$131,I6,B6*H6+J$33*(I6-B6*H6))</f>
        <v>1.1976049143291083E-2</v>
      </c>
      <c r="K6" s="22">
        <f t="shared" ref="K6:K31" si="4">B6</f>
        <v>6.1429979017460022E-2</v>
      </c>
      <c r="L6" s="22">
        <f t="shared" ref="L6:L29" si="5">IF(K6="","",K6*H6)</f>
        <v>1.2285995803492005E-2</v>
      </c>
      <c r="M6" s="223">
        <f t="shared" ref="M6:M31" si="6">J6</f>
        <v>1.1976049143291083E-2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4.7904196573164332E-2</v>
      </c>
      <c r="Z6" s="156">
        <f>Poor!Z6</f>
        <v>0.17</v>
      </c>
      <c r="AA6" s="121">
        <f>$M6*Z6*4</f>
        <v>8.143713417437937E-3</v>
      </c>
      <c r="AB6" s="156">
        <f>Poor!AB6</f>
        <v>0.17</v>
      </c>
      <c r="AC6" s="121">
        <f t="shared" ref="AC6:AC29" si="7">$M6*AB6*4</f>
        <v>8.143713417437937E-3</v>
      </c>
      <c r="AD6" s="156">
        <f>Poor!AD6</f>
        <v>0.33</v>
      </c>
      <c r="AE6" s="121">
        <f t="shared" ref="AE6:AE29" si="8">$M6*AD6*4</f>
        <v>1.5808384869144231E-2</v>
      </c>
      <c r="AF6" s="122">
        <f>1-SUM(Z6,AB6,AD6)</f>
        <v>0.32999999999999996</v>
      </c>
      <c r="AG6" s="121">
        <f>$M6*AF6*4</f>
        <v>1.5808384869144227E-2</v>
      </c>
      <c r="AH6" s="123">
        <f>SUM(Z6,AB6,AD6,AF6)</f>
        <v>1</v>
      </c>
      <c r="AI6" s="183">
        <f>SUM(AA6,AC6,AE6,AG6)/4</f>
        <v>1.1976049143291083E-2</v>
      </c>
      <c r="AJ6" s="120">
        <f>(AA6+AC6)/2</f>
        <v>8.143713417437937E-3</v>
      </c>
      <c r="AK6" s="119">
        <f>(AE6+AG6)/2</f>
        <v>1.5808384869144231E-2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3">
        <f t="shared" si="6"/>
        <v>3.7540423412204225E-3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1575.0248874446436</v>
      </c>
      <c r="T7" s="221">
        <f>IF($B$81=0,0,(SUMIF($N$6:$N$28,$U7,M$6:M$28)+SUMIF($N$91:$N$118,$U7,M$91:M$118))*$I$83*Poor!$B$81/$B$81)</f>
        <v>1891.0626361323025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9.285428241034897E-3</v>
      </c>
      <c r="J8" s="24">
        <f t="shared" si="3"/>
        <v>9.285428241034897E-3</v>
      </c>
      <c r="K8" s="22">
        <f t="shared" si="4"/>
        <v>4.6427141205174487E-2</v>
      </c>
      <c r="L8" s="22">
        <f t="shared" si="5"/>
        <v>9.285428241034897E-3</v>
      </c>
      <c r="M8" s="223">
        <f t="shared" si="6"/>
        <v>9.285428241034897E-3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1436.32</v>
      </c>
      <c r="T8" s="221">
        <f>IF($B$81=0,0,(SUMIF($N$6:$N$28,$U8,M$6:M$28)+SUMIF($N$91:$N$118,$U8,M$91:M$118))*$I$83*Poor!$B$81/$B$81)</f>
        <v>705.07870466546478</v>
      </c>
      <c r="U8" s="222">
        <v>2</v>
      </c>
      <c r="V8" s="56"/>
      <c r="W8" s="115"/>
      <c r="X8" s="118">
        <f>Poor!X8</f>
        <v>1</v>
      </c>
      <c r="Y8" s="183">
        <f t="shared" si="9"/>
        <v>3.7141712964139588E-2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3.7141712964139588E-2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9.285428241034897E-3</v>
      </c>
      <c r="AJ8" s="120">
        <f t="shared" si="14"/>
        <v>1.8570856482069794E-2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4.7857142857142864E-3</v>
      </c>
      <c r="J9" s="24">
        <f t="shared" si="3"/>
        <v>4.7857142857142864E-3</v>
      </c>
      <c r="K9" s="22">
        <f t="shared" si="4"/>
        <v>2.3928571428571431E-2</v>
      </c>
      <c r="L9" s="22">
        <f t="shared" si="5"/>
        <v>4.7857142857142864E-3</v>
      </c>
      <c r="M9" s="223">
        <f t="shared" si="6"/>
        <v>4.7857142857142864E-3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518.61206489397262</v>
      </c>
      <c r="T9" s="221">
        <f>IF($B$81=0,0,(SUMIF($N$6:$N$28,$U9,M$6:M$28)+SUMIF($N$91:$N$118,$U9,M$91:M$118))*$I$83*Poor!$B$81/$B$81)</f>
        <v>512.26501189185069</v>
      </c>
      <c r="U9" s="222">
        <v>3</v>
      </c>
      <c r="V9" s="56"/>
      <c r="W9" s="115"/>
      <c r="X9" s="118">
        <f>Poor!X9</f>
        <v>1</v>
      </c>
      <c r="Y9" s="183">
        <f t="shared" si="9"/>
        <v>1.9142857142857145E-2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1.9142857142857145E-2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4.7857142857142864E-3</v>
      </c>
      <c r="AJ9" s="120">
        <f t="shared" si="14"/>
        <v>9.5714285714285727E-3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0.3</v>
      </c>
      <c r="H10" s="24">
        <f t="shared" si="1"/>
        <v>0.3</v>
      </c>
      <c r="I10" s="22">
        <f t="shared" si="2"/>
        <v>4.9321414046687162E-2</v>
      </c>
      <c r="J10" s="24">
        <f t="shared" si="3"/>
        <v>4.5831570958507824E-2</v>
      </c>
      <c r="K10" s="22">
        <f t="shared" si="4"/>
        <v>0.13115033464495388</v>
      </c>
      <c r="L10" s="22">
        <f t="shared" si="5"/>
        <v>3.9345100393486161E-2</v>
      </c>
      <c r="M10" s="223">
        <f t="shared" si="6"/>
        <v>4.5831570958507824E-2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213.65224489795921</v>
      </c>
      <c r="T10" s="221">
        <f>IF($B$81=0,0,(SUMIF($N$6:$N$28,$U10,M$6:M$28)+SUMIF($N$91:$N$118,$U10,M$91:M$118))*$I$83*Poor!$B$81/$B$81)</f>
        <v>263.75645991501648</v>
      </c>
      <c r="U10" s="222">
        <v>4</v>
      </c>
      <c r="V10" s="56"/>
      <c r="W10" s="115"/>
      <c r="X10" s="118">
        <f>Poor!X10</f>
        <v>1</v>
      </c>
      <c r="Y10" s="183">
        <f t="shared" si="9"/>
        <v>0.1833262838340313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0.1833262838340313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4.5831570958507824E-2</v>
      </c>
      <c r="AJ10" s="120">
        <f t="shared" si="14"/>
        <v>9.1663141917015648E-2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0.3</v>
      </c>
      <c r="H11" s="24">
        <f t="shared" si="1"/>
        <v>0.3</v>
      </c>
      <c r="I11" s="22">
        <f t="shared" si="2"/>
        <v>5.5717415559000697E-3</v>
      </c>
      <c r="J11" s="24">
        <f t="shared" si="3"/>
        <v>4.5806905371733545E-3</v>
      </c>
      <c r="K11" s="22">
        <f t="shared" si="4"/>
        <v>9.1288420972374003E-3</v>
      </c>
      <c r="L11" s="22">
        <f t="shared" si="5"/>
        <v>2.7386526291712202E-3</v>
      </c>
      <c r="M11" s="223">
        <f t="shared" si="6"/>
        <v>4.5806905371733545E-3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7489.7730612244895</v>
      </c>
      <c r="T11" s="221">
        <f>IF($B$81=0,0,(SUMIF($N$6:$N$28,$U11,M$6:M$28)+SUMIF($N$91:$N$118,$U11,M$91:M$118))*$I$83*Poor!$B$81/$B$81)</f>
        <v>6456.0604751538258</v>
      </c>
      <c r="U11" s="222">
        <v>5</v>
      </c>
      <c r="V11" s="56"/>
      <c r="W11" s="115"/>
      <c r="X11" s="118">
        <f>Poor!X11</f>
        <v>1</v>
      </c>
      <c r="Y11" s="183">
        <f t="shared" si="9"/>
        <v>1.8322762148693418E-2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1.8322762148693418E-2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4.5806905371733545E-3</v>
      </c>
      <c r="AJ11" s="120">
        <f t="shared" si="14"/>
        <v>9.161381074346709E-3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0.2</v>
      </c>
      <c r="H12" s="24">
        <f t="shared" si="1"/>
        <v>0.2</v>
      </c>
      <c r="I12" s="22">
        <f t="shared" si="2"/>
        <v>8.1621029058759256E-3</v>
      </c>
      <c r="J12" s="24">
        <f t="shared" si="3"/>
        <v>8.6440463927328782E-3</v>
      </c>
      <c r="K12" s="22">
        <f t="shared" si="4"/>
        <v>4.7699104168678681E-2</v>
      </c>
      <c r="L12" s="22">
        <f t="shared" si="5"/>
        <v>9.5398208337357376E-3</v>
      </c>
      <c r="M12" s="223">
        <f t="shared" si="6"/>
        <v>8.6440463927328782E-3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50.536957349212862</v>
      </c>
      <c r="U12" s="222">
        <v>6</v>
      </c>
      <c r="V12" s="56"/>
      <c r="W12" s="117"/>
      <c r="X12" s="118"/>
      <c r="Y12" s="183">
        <f t="shared" si="9"/>
        <v>3.4576185570931513E-2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2.3166044332524116E-2</v>
      </c>
      <c r="AF12" s="122">
        <f>1-SUM(Z12,AB12,AD12)</f>
        <v>0.32999999999999996</v>
      </c>
      <c r="AG12" s="121">
        <f>$M12*AF12*4</f>
        <v>1.1410141238407398E-2</v>
      </c>
      <c r="AH12" s="123">
        <f t="shared" si="12"/>
        <v>1</v>
      </c>
      <c r="AI12" s="183">
        <f t="shared" si="13"/>
        <v>8.6440463927328782E-3</v>
      </c>
      <c r="AJ12" s="120">
        <f t="shared" si="14"/>
        <v>0</v>
      </c>
      <c r="AK12" s="119">
        <f t="shared" si="15"/>
        <v>1.7288092785465756E-2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3276.4770045216587</v>
      </c>
      <c r="T13" s="221">
        <f>IF($B$81=0,0,(SUMIF($N$6:$N$28,$U13,M$6:M$28)+SUMIF($N$91:$N$118,$U13,M$91:M$118))*$I$83*Poor!$B$81/$B$81)</f>
        <v>3190.8479022955721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0.2</v>
      </c>
      <c r="F14" s="22"/>
      <c r="H14" s="24">
        <f t="shared" si="1"/>
        <v>0.2</v>
      </c>
      <c r="I14" s="22">
        <f t="shared" si="2"/>
        <v>5.3042859938495952E-3</v>
      </c>
      <c r="J14" s="24">
        <f>IF(I$32&lt;=1+I131,I14,B14*H14+J$33*(I14-B14*H14))</f>
        <v>4.8232522437180033E-3</v>
      </c>
      <c r="K14" s="22">
        <f t="shared" si="4"/>
        <v>1.96458435204717E-2</v>
      </c>
      <c r="L14" s="22">
        <f t="shared" si="5"/>
        <v>3.9291687040943404E-3</v>
      </c>
      <c r="M14" s="224">
        <f t="shared" si="6"/>
        <v>4.8232522437180033E-3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25175.902040816323</v>
      </c>
      <c r="T14" s="221">
        <f>IF($B$81=0,0,(SUMIF($N$6:$N$28,$U14,M$6:M$28)+SUMIF($N$91:$N$118,$U14,M$91:M$118))*$I$83*Poor!$B$81/$B$81)</f>
        <v>25175.902040816323</v>
      </c>
      <c r="U14" s="222">
        <v>8</v>
      </c>
      <c r="V14" s="56"/>
      <c r="W14" s="110"/>
      <c r="X14" s="118"/>
      <c r="Y14" s="183">
        <f>M14*4</f>
        <v>1.9293008974872013E-2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1.9293008974872013E-2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4.8232522437180033E-3</v>
      </c>
      <c r="AJ14" s="120">
        <f t="shared" si="14"/>
        <v>9.6465044874360067E-3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0.2</v>
      </c>
      <c r="F15" s="22"/>
      <c r="H15" s="24">
        <f t="shared" si="1"/>
        <v>0.2</v>
      </c>
      <c r="I15" s="22">
        <f t="shared" si="2"/>
        <v>2.0205254804686501E-3</v>
      </c>
      <c r="J15" s="24">
        <f>IF(I$32&lt;=1+I131,I15,B15*H15+J$33*(I15-B15*H15))</f>
        <v>1.8915675066053892E-3</v>
      </c>
      <c r="K15" s="22">
        <f t="shared" si="4"/>
        <v>8.2593852237781758E-3</v>
      </c>
      <c r="L15" s="22">
        <f t="shared" si="5"/>
        <v>1.6518770447556353E-3</v>
      </c>
      <c r="M15" s="225">
        <f t="shared" si="6"/>
        <v>1.8915675066053892E-3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7.5662700264215567E-3</v>
      </c>
      <c r="Z15" s="156">
        <f>Poor!Z15</f>
        <v>0.25</v>
      </c>
      <c r="AA15" s="121">
        <f t="shared" si="16"/>
        <v>1.8915675066053892E-3</v>
      </c>
      <c r="AB15" s="156">
        <f>Poor!AB15</f>
        <v>0.25</v>
      </c>
      <c r="AC15" s="121">
        <f t="shared" si="7"/>
        <v>1.8915675066053892E-3</v>
      </c>
      <c r="AD15" s="156">
        <f>Poor!AD15</f>
        <v>0.25</v>
      </c>
      <c r="AE15" s="121">
        <f t="shared" si="8"/>
        <v>1.8915675066053892E-3</v>
      </c>
      <c r="AF15" s="122">
        <f t="shared" si="10"/>
        <v>0.25</v>
      </c>
      <c r="AG15" s="121">
        <f t="shared" si="11"/>
        <v>1.8915675066053892E-3</v>
      </c>
      <c r="AH15" s="123">
        <f t="shared" si="12"/>
        <v>1</v>
      </c>
      <c r="AI15" s="183">
        <f t="shared" si="13"/>
        <v>1.8915675066053892E-3</v>
      </c>
      <c r="AJ15" s="120">
        <f t="shared" si="14"/>
        <v>1.8915675066053892E-3</v>
      </c>
      <c r="AK15" s="119">
        <f t="shared" si="15"/>
        <v>1.8915675066053892E-3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0.2</v>
      </c>
      <c r="F16" s="22"/>
      <c r="H16" s="24">
        <f t="shared" si="1"/>
        <v>0.2</v>
      </c>
      <c r="I16" s="22">
        <f t="shared" si="2"/>
        <v>3.9862735728546294E-3</v>
      </c>
      <c r="J16" s="24">
        <f>IF(I$32&lt;=1+I131,I16,B16*H16+J$33*(I16-B16*H16))</f>
        <v>3.6415026866233697E-3</v>
      </c>
      <c r="K16" s="22">
        <f t="shared" si="4"/>
        <v>1.500343498501933E-2</v>
      </c>
      <c r="L16" s="22">
        <f t="shared" si="5"/>
        <v>3.000686997003866E-3</v>
      </c>
      <c r="M16" s="223">
        <f t="shared" si="6"/>
        <v>3.6415026866233697E-3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8110.2924181089029</v>
      </c>
      <c r="U16" s="222">
        <v>10</v>
      </c>
      <c r="V16" s="56"/>
      <c r="W16" s="110"/>
      <c r="X16" s="118"/>
      <c r="Y16" s="183">
        <f t="shared" si="9"/>
        <v>1.4566010746493479E-2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1.4566010746493479E-2</v>
      </c>
      <c r="AH16" s="123">
        <f t="shared" si="12"/>
        <v>1</v>
      </c>
      <c r="AI16" s="183">
        <f t="shared" si="13"/>
        <v>3.6415026866233697E-3</v>
      </c>
      <c r="AJ16" s="120">
        <f t="shared" si="14"/>
        <v>0</v>
      </c>
      <c r="AK16" s="119">
        <f t="shared" si="15"/>
        <v>7.2830053732467395E-3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0.2</v>
      </c>
      <c r="F17" s="22"/>
      <c r="H17" s="24">
        <f t="shared" si="1"/>
        <v>0.2</v>
      </c>
      <c r="I17" s="22">
        <f t="shared" si="2"/>
        <v>1.3260013317406665E-3</v>
      </c>
      <c r="J17" s="24">
        <f t="shared" ref="J17:J25" si="17">IF(I$32&lt;=1+I131,I17,B17*H17+J$33*(I17-B17*H17))</f>
        <v>1.2422475862371824E-3</v>
      </c>
      <c r="K17" s="22">
        <f t="shared" si="4"/>
        <v>5.4328845909472137E-3</v>
      </c>
      <c r="L17" s="22">
        <f t="shared" si="5"/>
        <v>1.0865769181894428E-3</v>
      </c>
      <c r="M17" s="224">
        <f t="shared" si="6"/>
        <v>1.2422475862371824E-3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4.9689903449487297E-3</v>
      </c>
      <c r="Z17" s="156">
        <f>Poor!Z17</f>
        <v>0.29409999999999997</v>
      </c>
      <c r="AA17" s="121">
        <f t="shared" si="16"/>
        <v>1.4613800604494213E-3</v>
      </c>
      <c r="AB17" s="156">
        <f>Poor!AB17</f>
        <v>0.17649999999999999</v>
      </c>
      <c r="AC17" s="121">
        <f t="shared" si="7"/>
        <v>8.7702679588345077E-4</v>
      </c>
      <c r="AD17" s="156">
        <f>Poor!AD17</f>
        <v>0.23530000000000001</v>
      </c>
      <c r="AE17" s="121">
        <f t="shared" si="8"/>
        <v>1.1692034281664361E-3</v>
      </c>
      <c r="AF17" s="122">
        <f t="shared" si="10"/>
        <v>0.29410000000000003</v>
      </c>
      <c r="AG17" s="121">
        <f t="shared" si="11"/>
        <v>1.4613800604494215E-3</v>
      </c>
      <c r="AH17" s="123">
        <f t="shared" si="12"/>
        <v>1</v>
      </c>
      <c r="AI17" s="183">
        <f t="shared" si="13"/>
        <v>1.2422475862371824E-3</v>
      </c>
      <c r="AJ17" s="120">
        <f t="shared" si="14"/>
        <v>1.1692034281664361E-3</v>
      </c>
      <c r="AK17" s="119">
        <f t="shared" si="15"/>
        <v>1.3152917443079288E-3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1.1105484789183423E-3</v>
      </c>
      <c r="J18" s="24">
        <f t="shared" si="17"/>
        <v>1.032503138847504E-3</v>
      </c>
      <c r="K18" s="22">
        <f t="shared" ref="K18:K25" si="21">B18</f>
        <v>4.4372125956235551E-3</v>
      </c>
      <c r="L18" s="22">
        <f t="shared" ref="L18:L25" si="22">IF(K18="","",K18*H18)</f>
        <v>8.8744251912471111E-4</v>
      </c>
      <c r="M18" s="224">
        <f t="shared" ref="M18:M25" si="23">J18</f>
        <v>1.032503138847504E-3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0.2</v>
      </c>
      <c r="F19" s="22"/>
      <c r="H19" s="24">
        <f t="shared" si="19"/>
        <v>0.2</v>
      </c>
      <c r="I19" s="22">
        <f t="shared" si="20"/>
        <v>1.5093702174244543E-2</v>
      </c>
      <c r="J19" s="24">
        <f t="shared" si="17"/>
        <v>1.1907155532947437E-2</v>
      </c>
      <c r="K19" s="22">
        <f t="shared" si="21"/>
        <v>2.9922066574325872E-2</v>
      </c>
      <c r="L19" s="22">
        <f t="shared" si="22"/>
        <v>5.9844133148651748E-3</v>
      </c>
      <c r="M19" s="224">
        <f t="shared" si="23"/>
        <v>1.1907155532947437E-2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3.9675659135385167E-3</v>
      </c>
      <c r="J20" s="24">
        <f t="shared" si="17"/>
        <v>3.9675659135385167E-3</v>
      </c>
      <c r="K20" s="22">
        <f t="shared" si="21"/>
        <v>1.9837829567692582E-2</v>
      </c>
      <c r="L20" s="22">
        <f t="shared" si="22"/>
        <v>3.9675659135385167E-3</v>
      </c>
      <c r="M20" s="224">
        <f t="shared" si="23"/>
        <v>3.9675659135385167E-3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0.2</v>
      </c>
      <c r="F21" s="22"/>
      <c r="H21" s="24">
        <f t="shared" si="19"/>
        <v>0.2</v>
      </c>
      <c r="I21" s="22">
        <f t="shared" si="20"/>
        <v>0</v>
      </c>
      <c r="J21" s="24">
        <f t="shared" si="17"/>
        <v>-1.250887572297184E-6</v>
      </c>
      <c r="K21" s="22">
        <f t="shared" si="21"/>
        <v>-1.7879380893079521E-5</v>
      </c>
      <c r="L21" s="22">
        <f t="shared" si="22"/>
        <v>-3.5758761786159045E-6</v>
      </c>
      <c r="M21" s="224">
        <f t="shared" si="23"/>
        <v>-1.250887572297184E-6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2.4678793673014524E-3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2.4678793673014524E-3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0.5</v>
      </c>
      <c r="F23" s="22"/>
      <c r="H23" s="24">
        <f t="shared" si="19"/>
        <v>0.5</v>
      </c>
      <c r="I23" s="22">
        <f t="shared" si="20"/>
        <v>5.4076086105675145E-3</v>
      </c>
      <c r="J23" s="24">
        <f t="shared" si="17"/>
        <v>5.4076086105675145E-3</v>
      </c>
      <c r="K23" s="22">
        <f t="shared" si="21"/>
        <v>1.0815217221135029E-2</v>
      </c>
      <c r="L23" s="22">
        <f t="shared" si="22"/>
        <v>5.4076086105675145E-3</v>
      </c>
      <c r="M23" s="224">
        <f t="shared" si="23"/>
        <v>5.4076086105675145E-3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70880.689026285501</v>
      </c>
      <c r="T23" s="179">
        <f>SUM(T7:T22)</f>
        <v>70330.247181667772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0.5</v>
      </c>
      <c r="F24" s="22"/>
      <c r="H24" s="24">
        <f t="shared" si="19"/>
        <v>0.5</v>
      </c>
      <c r="I24" s="22">
        <f t="shared" si="20"/>
        <v>7.0877348336594913E-3</v>
      </c>
      <c r="J24" s="24">
        <f t="shared" si="17"/>
        <v>9.3374818036361558E-3</v>
      </c>
      <c r="K24" s="22">
        <f t="shared" si="21"/>
        <v>2.7038043052837576E-2</v>
      </c>
      <c r="L24" s="22">
        <f t="shared" si="22"/>
        <v>1.3519021526418788E-2</v>
      </c>
      <c r="M24" s="224">
        <f t="shared" si="23"/>
        <v>9.3374818036361558E-3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7.3158269418516358E-3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7.3158269418516358E-3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2.9263307767406543E-2</v>
      </c>
      <c r="Z27" s="156">
        <f>Poor!Z27</f>
        <v>0.25</v>
      </c>
      <c r="AA27" s="121">
        <f t="shared" si="16"/>
        <v>7.3158269418516358E-3</v>
      </c>
      <c r="AB27" s="156">
        <f>Poor!AB27</f>
        <v>0.25</v>
      </c>
      <c r="AC27" s="121">
        <f t="shared" si="7"/>
        <v>7.3158269418516358E-3</v>
      </c>
      <c r="AD27" s="156">
        <f>Poor!AD27</f>
        <v>0.25</v>
      </c>
      <c r="AE27" s="121">
        <f t="shared" si="8"/>
        <v>7.3158269418516358E-3</v>
      </c>
      <c r="AF27" s="122">
        <f t="shared" si="10"/>
        <v>0.25</v>
      </c>
      <c r="AG27" s="121">
        <f t="shared" si="11"/>
        <v>7.3158269418516358E-3</v>
      </c>
      <c r="AH27" s="123">
        <f t="shared" si="12"/>
        <v>1</v>
      </c>
      <c r="AI27" s="183">
        <f t="shared" si="13"/>
        <v>7.3158269418516358E-3</v>
      </c>
      <c r="AJ27" s="120">
        <f t="shared" si="14"/>
        <v>7.3158269418516358E-3</v>
      </c>
      <c r="AK27" s="119">
        <f t="shared" si="15"/>
        <v>7.3158269418516358E-3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6.5590723885608077E-3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6.5590723885608077E-3</v>
      </c>
      <c r="N28" s="228"/>
      <c r="O28" s="2"/>
      <c r="P28" s="22"/>
      <c r="V28" s="56"/>
      <c r="W28" s="110"/>
      <c r="X28" s="118"/>
      <c r="Y28" s="183">
        <f t="shared" si="9"/>
        <v>2.6236289554243231E-2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1.3118144777121615E-2</v>
      </c>
      <c r="AF28" s="122">
        <f t="shared" si="10"/>
        <v>0.5</v>
      </c>
      <c r="AG28" s="121">
        <f t="shared" si="11"/>
        <v>1.3118144777121615E-2</v>
      </c>
      <c r="AH28" s="123">
        <f t="shared" si="12"/>
        <v>1</v>
      </c>
      <c r="AI28" s="183">
        <f t="shared" si="13"/>
        <v>6.5590723885608077E-3</v>
      </c>
      <c r="AJ28" s="120">
        <f t="shared" si="14"/>
        <v>0</v>
      </c>
      <c r="AK28" s="119">
        <f t="shared" si="15"/>
        <v>1.3118144777121615E-2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0.22721055999469403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0.22721055999469403</v>
      </c>
      <c r="N29" s="228"/>
      <c r="P29" s="22"/>
      <c r="V29" s="56"/>
      <c r="W29" s="110"/>
      <c r="X29" s="118"/>
      <c r="Y29" s="183">
        <f t="shared" si="9"/>
        <v>0.90884223997877611</v>
      </c>
      <c r="Z29" s="156">
        <f>Poor!Z29</f>
        <v>0.25</v>
      </c>
      <c r="AA29" s="121">
        <f t="shared" si="16"/>
        <v>0.22721055999469403</v>
      </c>
      <c r="AB29" s="156">
        <f>Poor!AB29</f>
        <v>0.25</v>
      </c>
      <c r="AC29" s="121">
        <f t="shared" si="7"/>
        <v>0.22721055999469403</v>
      </c>
      <c r="AD29" s="156">
        <f>Poor!AD29</f>
        <v>0.25</v>
      </c>
      <c r="AE29" s="121">
        <f t="shared" si="8"/>
        <v>0.22721055999469403</v>
      </c>
      <c r="AF29" s="122">
        <f t="shared" si="10"/>
        <v>0.25</v>
      </c>
      <c r="AG29" s="121">
        <f t="shared" si="11"/>
        <v>0.22721055999469403</v>
      </c>
      <c r="AH29" s="123">
        <f t="shared" si="12"/>
        <v>1</v>
      </c>
      <c r="AI29" s="183">
        <f t="shared" si="13"/>
        <v>0.22721055999469403</v>
      </c>
      <c r="AJ29" s="120">
        <f t="shared" si="14"/>
        <v>0.22721055999469403</v>
      </c>
      <c r="AK29" s="119">
        <f t="shared" si="15"/>
        <v>0.22721055999469403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2.1140313492926683</v>
      </c>
      <c r="J30" s="230">
        <f>IF(I$32&lt;=1,I30,1-SUM(J6:J29))</f>
        <v>0.52749138391257389</v>
      </c>
      <c r="K30" s="22">
        <f t="shared" si="4"/>
        <v>0.59584818167738329</v>
      </c>
      <c r="L30" s="22">
        <f>IF(L124=L119,0,IF(K30="",0,(L119-L124)/(B119-B124)*K30))</f>
        <v>0.17955137765045079</v>
      </c>
      <c r="M30" s="175">
        <f t="shared" si="6"/>
        <v>0.52749138391257389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2.1099655356502955</v>
      </c>
      <c r="Z30" s="122">
        <f>IF($Y30=0,0,AA30/($Y$30))</f>
        <v>0.19039318956258336</v>
      </c>
      <c r="AA30" s="187">
        <f>IF(AA79*4/$I$84+SUM(AA6:AA29)&lt;1,AA79*4/$I$84,1-SUM(AA6:AA29))</f>
        <v>0.40172306819958448</v>
      </c>
      <c r="AB30" s="122">
        <f>IF($Y30=0,0,AC30/($Y$30))</f>
        <v>0.30377179994148984</v>
      </c>
      <c r="AC30" s="187">
        <f>IF(AC79*4/$I$84+SUM(AC6:AC29)&lt;1,AC79*4/$I$84,1-SUM(AC6:AC29))</f>
        <v>0.64094802857900002</v>
      </c>
      <c r="AD30" s="122">
        <f>IF($Y30=0,0,AE30/($Y$30))</f>
        <v>0.29194789675575655</v>
      </c>
      <c r="AE30" s="187">
        <f>IF(AE79*4/$I$84+SUM(AE6:AE29)&lt;1,AE79*4/$I$84,1-SUM(AE6:AE29))</f>
        <v>0.61600000036023705</v>
      </c>
      <c r="AF30" s="122">
        <f>IF($Y30=0,0,AG30/($Y$30))</f>
        <v>0.28336081163829407</v>
      </c>
      <c r="AG30" s="187">
        <f>IF(AG79*4/$I$84+SUM(AG6:AG29)&lt;1,AG79*4/$I$84,1-SUM(AG6:AG29))</f>
        <v>0.5978815467106956</v>
      </c>
      <c r="AH30" s="123">
        <f t="shared" si="12"/>
        <v>1.0694736978981236</v>
      </c>
      <c r="AI30" s="183">
        <f t="shared" si="13"/>
        <v>0.56413816096237934</v>
      </c>
      <c r="AJ30" s="120">
        <f t="shared" si="14"/>
        <v>0.5213355483892923</v>
      </c>
      <c r="AK30" s="119">
        <f t="shared" si="15"/>
        <v>0.60694077353546638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0.32874236341206509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2.5762112726745587</v>
      </c>
      <c r="J32" s="17"/>
      <c r="L32" s="22">
        <f>SUM(L6:L30)</f>
        <v>0.67125763658793491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19389.688881521535</v>
      </c>
      <c r="T32" s="233">
        <f t="shared" si="24"/>
        <v>19940.130726139265</v>
      </c>
      <c r="V32" s="56"/>
      <c r="W32" s="110"/>
      <c r="X32" s="118"/>
      <c r="Y32" s="115">
        <f>SUM(Y6:Y31)</f>
        <v>3.8534128918007786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0.6501871122446532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202.28571428571428</v>
      </c>
      <c r="J37" s="38">
        <f>J91*I$83</f>
        <v>178.69833099706801</v>
      </c>
      <c r="K37" s="40">
        <f>(B37/B$65)</f>
        <v>6.212870070452437E-3</v>
      </c>
      <c r="L37" s="22">
        <f t="shared" ref="L37" si="28">(K37*H37)</f>
        <v>1.4662373366267751E-3</v>
      </c>
      <c r="M37" s="24">
        <f>J37/B$65</f>
        <v>1.9429016465101021E-3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178.69833099706801</v>
      </c>
      <c r="AH37" s="123">
        <f>SUM(Z37,AB37,AD37,AF37)</f>
        <v>1</v>
      </c>
      <c r="AI37" s="112">
        <f>SUM(AA37,AC37,AE37,AG37)</f>
        <v>178.69833099706801</v>
      </c>
      <c r="AJ37" s="148">
        <f>(AA37+AC37)</f>
        <v>0</v>
      </c>
      <c r="AK37" s="147">
        <f>(AE37+AG37)</f>
        <v>178.69833099706801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52.088571428571427</v>
      </c>
      <c r="J38" s="38">
        <f t="shared" ref="J38:J64" si="32">J92*I$83</f>
        <v>52.088571428571427</v>
      </c>
      <c r="K38" s="40">
        <f t="shared" ref="K38:K64" si="33">(B38/B$65)</f>
        <v>2.3997210647122538E-3</v>
      </c>
      <c r="L38" s="22">
        <f t="shared" ref="L38:L64" si="34">(K38*H38)</f>
        <v>5.6633417127209193E-4</v>
      </c>
      <c r="M38" s="24">
        <f t="shared" ref="M38:M64" si="35">J38/B$65</f>
        <v>5.6633417127209193E-4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52.088571428571427</v>
      </c>
      <c r="AH38" s="123">
        <f t="shared" ref="AH38:AI58" si="37">SUM(Z38,AB38,AD38,AF38)</f>
        <v>1</v>
      </c>
      <c r="AI38" s="112">
        <f t="shared" si="37"/>
        <v>52.088571428571427</v>
      </c>
      <c r="AJ38" s="148">
        <f t="shared" ref="AJ38:AJ64" si="38">(AA38+AC38)</f>
        <v>0</v>
      </c>
      <c r="AK38" s="147">
        <f t="shared" ref="AK38:AK64" si="39">(AE38+AG38)</f>
        <v>52.088571428571427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3666.428571428572</v>
      </c>
      <c r="J39" s="38">
        <f t="shared" si="32"/>
        <v>4123.4341226460929</v>
      </c>
      <c r="K39" s="40">
        <f t="shared" si="33"/>
        <v>9.163983353917346E-2</v>
      </c>
      <c r="L39" s="22">
        <f t="shared" si="34"/>
        <v>5.4067501788112336E-2</v>
      </c>
      <c r="M39" s="24">
        <f t="shared" si="35"/>
        <v>4.4832130784122876E-2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4123.4341226460929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4123.4341226460929</v>
      </c>
      <c r="AJ39" s="148">
        <f t="shared" si="38"/>
        <v>4123.4341226460929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210.71428571428569</v>
      </c>
      <c r="J40" s="38">
        <f t="shared" si="32"/>
        <v>188.60111388117986</v>
      </c>
      <c r="K40" s="40">
        <f t="shared" si="33"/>
        <v>2.7181306558229411E-3</v>
      </c>
      <c r="L40" s="22">
        <f t="shared" si="34"/>
        <v>1.6036970869355352E-3</v>
      </c>
      <c r="M40" s="24">
        <f t="shared" si="35"/>
        <v>2.0505698774511546E-3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188.60111388117986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188.60111388117986</v>
      </c>
      <c r="AJ40" s="148">
        <f t="shared" si="38"/>
        <v>188.60111388117986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1037.9785714285713</v>
      </c>
      <c r="J41" s="38">
        <f t="shared" si="32"/>
        <v>1089.7233935180393</v>
      </c>
      <c r="K41" s="40">
        <f t="shared" si="33"/>
        <v>2.1853770472816447E-2</v>
      </c>
      <c r="L41" s="22">
        <f t="shared" si="34"/>
        <v>1.2893724578961704E-2</v>
      </c>
      <c r="M41" s="24">
        <f t="shared" si="35"/>
        <v>1.1848042249155156E-2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1089.7233935180393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1089.7233935180393</v>
      </c>
      <c r="AJ41" s="148">
        <f t="shared" si="38"/>
        <v>1089.7233935180393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134.85714285714286</v>
      </c>
      <c r="J42" s="38">
        <f t="shared" si="32"/>
        <v>134.85714285714286</v>
      </c>
      <c r="K42" s="40">
        <f t="shared" si="33"/>
        <v>2.4851480281809749E-3</v>
      </c>
      <c r="L42" s="22">
        <f t="shared" si="34"/>
        <v>1.4662373366267751E-3</v>
      </c>
      <c r="M42" s="24">
        <f t="shared" si="35"/>
        <v>1.4662373366267751E-3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33.714285714285715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67.428571428571431</v>
      </c>
      <c r="AF42" s="122">
        <f t="shared" si="29"/>
        <v>0.25</v>
      </c>
      <c r="AG42" s="147">
        <f t="shared" si="36"/>
        <v>33.714285714285715</v>
      </c>
      <c r="AH42" s="123">
        <f t="shared" si="37"/>
        <v>1</v>
      </c>
      <c r="AI42" s="112">
        <f t="shared" si="37"/>
        <v>134.85714285714286</v>
      </c>
      <c r="AJ42" s="148">
        <f t="shared" si="38"/>
        <v>33.714285714285715</v>
      </c>
      <c r="AK42" s="147">
        <f t="shared" si="39"/>
        <v>101.14285714285714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185.16295774666014</v>
      </c>
      <c r="K44" s="40">
        <f t="shared" si="33"/>
        <v>1.3702484940382849E-2</v>
      </c>
      <c r="L44" s="22">
        <f t="shared" si="34"/>
        <v>5.7550436749607961E-3</v>
      </c>
      <c r="M44" s="24">
        <f t="shared" si="35"/>
        <v>2.0131884470961795E-3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46.290739436665035</v>
      </c>
      <c r="AB44" s="156">
        <f>Poor!AB44</f>
        <v>0.25</v>
      </c>
      <c r="AC44" s="147">
        <f t="shared" si="41"/>
        <v>46.290739436665035</v>
      </c>
      <c r="AD44" s="156">
        <f>Poor!AD44</f>
        <v>0.25</v>
      </c>
      <c r="AE44" s="147">
        <f t="shared" si="42"/>
        <v>46.290739436665035</v>
      </c>
      <c r="AF44" s="122">
        <f t="shared" si="29"/>
        <v>0.25</v>
      </c>
      <c r="AG44" s="147">
        <f t="shared" si="36"/>
        <v>46.290739436665035</v>
      </c>
      <c r="AH44" s="123">
        <f t="shared" si="37"/>
        <v>1</v>
      </c>
      <c r="AI44" s="112">
        <f t="shared" si="37"/>
        <v>185.16295774666014</v>
      </c>
      <c r="AJ44" s="148">
        <f t="shared" si="38"/>
        <v>92.58147887333007</v>
      </c>
      <c r="AK44" s="147">
        <f t="shared" si="39"/>
        <v>92.58147887333007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10.473397859395085</v>
      </c>
      <c r="K45" s="40">
        <f t="shared" si="33"/>
        <v>7.7505554128894159E-4</v>
      </c>
      <c r="L45" s="22">
        <f t="shared" si="34"/>
        <v>3.2552332734135544E-4</v>
      </c>
      <c r="M45" s="24">
        <f t="shared" si="35"/>
        <v>1.138722551690086E-4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2.6183494648487713</v>
      </c>
      <c r="AB45" s="156">
        <f>Poor!AB45</f>
        <v>0.25</v>
      </c>
      <c r="AC45" s="147">
        <f t="shared" si="41"/>
        <v>2.6183494648487713</v>
      </c>
      <c r="AD45" s="156">
        <f>Poor!AD45</f>
        <v>0.25</v>
      </c>
      <c r="AE45" s="147">
        <f t="shared" si="42"/>
        <v>2.6183494648487713</v>
      </c>
      <c r="AF45" s="122">
        <f t="shared" si="29"/>
        <v>0.25</v>
      </c>
      <c r="AG45" s="147">
        <f t="shared" si="36"/>
        <v>2.6183494648487713</v>
      </c>
      <c r="AH45" s="123">
        <f t="shared" si="37"/>
        <v>1</v>
      </c>
      <c r="AI45" s="112">
        <f t="shared" si="37"/>
        <v>10.473397859395085</v>
      </c>
      <c r="AJ45" s="148">
        <f t="shared" si="38"/>
        <v>5.2366989296975426</v>
      </c>
      <c r="AK45" s="147">
        <f t="shared" si="39"/>
        <v>5.2366989296975426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184.69999999999996</v>
      </c>
      <c r="J46" s="38">
        <f t="shared" si="32"/>
        <v>157.58950119896059</v>
      </c>
      <c r="K46" s="40">
        <f t="shared" si="33"/>
        <v>4.1626229472031323E-3</v>
      </c>
      <c r="L46" s="22">
        <f t="shared" si="34"/>
        <v>1.1655344252168769E-3</v>
      </c>
      <c r="M46" s="24">
        <f t="shared" si="35"/>
        <v>1.7133954169789637E-3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39.397375299740148</v>
      </c>
      <c r="AB46" s="156">
        <f>Poor!AB46</f>
        <v>0.25</v>
      </c>
      <c r="AC46" s="147">
        <f t="shared" si="41"/>
        <v>39.397375299740148</v>
      </c>
      <c r="AD46" s="156">
        <f>Poor!AD46</f>
        <v>0.25</v>
      </c>
      <c r="AE46" s="147">
        <f t="shared" si="42"/>
        <v>39.397375299740148</v>
      </c>
      <c r="AF46" s="122">
        <f t="shared" si="29"/>
        <v>0.25</v>
      </c>
      <c r="AG46" s="147">
        <f t="shared" si="36"/>
        <v>39.397375299740148</v>
      </c>
      <c r="AH46" s="123">
        <f t="shared" si="37"/>
        <v>1</v>
      </c>
      <c r="AI46" s="112">
        <f t="shared" si="37"/>
        <v>157.58950119896059</v>
      </c>
      <c r="AJ46" s="148">
        <f t="shared" si="38"/>
        <v>78.794750599480295</v>
      </c>
      <c r="AK46" s="147">
        <f t="shared" si="39"/>
        <v>78.794750599480295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16</v>
      </c>
      <c r="J47" s="38">
        <f t="shared" si="32"/>
        <v>15.999999999999996</v>
      </c>
      <c r="K47" s="40">
        <f t="shared" si="33"/>
        <v>6.2128700704524372E-4</v>
      </c>
      <c r="L47" s="22">
        <f t="shared" si="34"/>
        <v>1.7396036197266822E-4</v>
      </c>
      <c r="M47" s="24">
        <f t="shared" si="35"/>
        <v>1.739603619726682E-4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3.9999999999999991</v>
      </c>
      <c r="AB47" s="156">
        <f>Poor!AB47</f>
        <v>0.25</v>
      </c>
      <c r="AC47" s="147">
        <f t="shared" si="41"/>
        <v>3.9999999999999991</v>
      </c>
      <c r="AD47" s="156">
        <f>Poor!AD47</f>
        <v>0.25</v>
      </c>
      <c r="AE47" s="147">
        <f t="shared" si="42"/>
        <v>3.9999999999999991</v>
      </c>
      <c r="AF47" s="122">
        <f t="shared" si="29"/>
        <v>0.25</v>
      </c>
      <c r="AG47" s="147">
        <f t="shared" si="36"/>
        <v>3.9999999999999991</v>
      </c>
      <c r="AH47" s="123">
        <f t="shared" si="37"/>
        <v>1</v>
      </c>
      <c r="AI47" s="112">
        <f t="shared" si="37"/>
        <v>15.999999999999996</v>
      </c>
      <c r="AJ47" s="148">
        <f t="shared" si="38"/>
        <v>7.9999999999999982</v>
      </c>
      <c r="AK47" s="147">
        <f t="shared" si="39"/>
        <v>7.9999999999999982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6</v>
      </c>
      <c r="J48" s="38">
        <f t="shared" si="32"/>
        <v>12.436557134698377</v>
      </c>
      <c r="K48" s="40">
        <f t="shared" si="33"/>
        <v>9.4746268574399657E-4</v>
      </c>
      <c r="L48" s="22">
        <f t="shared" si="34"/>
        <v>2.6528955200831903E-4</v>
      </c>
      <c r="M48" s="24">
        <f t="shared" si="35"/>
        <v>1.3521674880286871E-4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3.1091392836745944</v>
      </c>
      <c r="AB48" s="156">
        <f>Poor!AB48</f>
        <v>0.25</v>
      </c>
      <c r="AC48" s="147">
        <f t="shared" si="41"/>
        <v>3.1091392836745944</v>
      </c>
      <c r="AD48" s="156">
        <f>Poor!AD48</f>
        <v>0.25</v>
      </c>
      <c r="AE48" s="147">
        <f t="shared" si="42"/>
        <v>3.1091392836745944</v>
      </c>
      <c r="AF48" s="122">
        <f t="shared" si="29"/>
        <v>0.25</v>
      </c>
      <c r="AG48" s="147">
        <f t="shared" si="36"/>
        <v>3.1091392836745944</v>
      </c>
      <c r="AH48" s="123">
        <f t="shared" si="37"/>
        <v>1</v>
      </c>
      <c r="AI48" s="112">
        <f t="shared" si="37"/>
        <v>12.436557134698377</v>
      </c>
      <c r="AJ48" s="148">
        <f t="shared" si="38"/>
        <v>6.2182785673491887</v>
      </c>
      <c r="AK48" s="147">
        <f t="shared" si="39"/>
        <v>6.2182785673491887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110.56885756171002</v>
      </c>
      <c r="K49" s="40">
        <f t="shared" si="33"/>
        <v>1.227352482417879E-2</v>
      </c>
      <c r="L49" s="22">
        <f t="shared" si="34"/>
        <v>3.4365869507700609E-3</v>
      </c>
      <c r="M49" s="24">
        <f t="shared" si="35"/>
        <v>1.2021624052712169E-3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27.642214390427505</v>
      </c>
      <c r="AB49" s="156">
        <f>Poor!AB49</f>
        <v>0.25</v>
      </c>
      <c r="AC49" s="147">
        <f t="shared" si="41"/>
        <v>27.642214390427505</v>
      </c>
      <c r="AD49" s="156">
        <f>Poor!AD49</f>
        <v>0.25</v>
      </c>
      <c r="AE49" s="147">
        <f t="shared" si="42"/>
        <v>27.642214390427505</v>
      </c>
      <c r="AF49" s="122">
        <f t="shared" si="29"/>
        <v>0.25</v>
      </c>
      <c r="AG49" s="147">
        <f t="shared" si="36"/>
        <v>27.642214390427505</v>
      </c>
      <c r="AH49" s="123">
        <f t="shared" si="37"/>
        <v>1</v>
      </c>
      <c r="AI49" s="112">
        <f t="shared" si="37"/>
        <v>110.56885756171002</v>
      </c>
      <c r="AJ49" s="148">
        <f t="shared" si="38"/>
        <v>55.284428780855009</v>
      </c>
      <c r="AK49" s="147">
        <f t="shared" si="39"/>
        <v>55.284428780855009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32.319999999999993</v>
      </c>
      <c r="J50" s="38">
        <f t="shared" si="32"/>
        <v>40.757486852658957</v>
      </c>
      <c r="K50" s="40">
        <f t="shared" si="33"/>
        <v>2.1915899173520969E-3</v>
      </c>
      <c r="L50" s="22">
        <f t="shared" si="34"/>
        <v>6.1364517685858703E-4</v>
      </c>
      <c r="M50" s="24">
        <f t="shared" si="35"/>
        <v>4.431366978740512E-4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10.189371713164739</v>
      </c>
      <c r="AB50" s="156">
        <f>Poor!AB55</f>
        <v>0.25</v>
      </c>
      <c r="AC50" s="147">
        <f t="shared" si="41"/>
        <v>10.189371713164739</v>
      </c>
      <c r="AD50" s="156">
        <f>Poor!AD55</f>
        <v>0.25</v>
      </c>
      <c r="AE50" s="147">
        <f t="shared" si="42"/>
        <v>10.189371713164739</v>
      </c>
      <c r="AF50" s="122">
        <f t="shared" si="29"/>
        <v>0.25</v>
      </c>
      <c r="AG50" s="147">
        <f t="shared" si="36"/>
        <v>10.189371713164739</v>
      </c>
      <c r="AH50" s="123">
        <f t="shared" si="37"/>
        <v>1</v>
      </c>
      <c r="AI50" s="112">
        <f t="shared" si="37"/>
        <v>40.757486852658957</v>
      </c>
      <c r="AJ50" s="148">
        <f t="shared" si="38"/>
        <v>20.378743426329478</v>
      </c>
      <c r="AK50" s="147">
        <f t="shared" si="39"/>
        <v>20.378743426329478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21.198660997974013</v>
      </c>
      <c r="K51" s="40">
        <f t="shared" si="33"/>
        <v>2.3531245391838606E-3</v>
      </c>
      <c r="L51" s="22">
        <f t="shared" si="34"/>
        <v>6.5887487097148086E-4</v>
      </c>
      <c r="M51" s="24">
        <f t="shared" si="35"/>
        <v>2.3048292128396525E-4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5.2996652494935033</v>
      </c>
      <c r="AB51" s="156">
        <f>Poor!AB56</f>
        <v>0.25</v>
      </c>
      <c r="AC51" s="147">
        <f t="shared" si="41"/>
        <v>5.2996652494935033</v>
      </c>
      <c r="AD51" s="156">
        <f>Poor!AD56</f>
        <v>0.25</v>
      </c>
      <c r="AE51" s="147">
        <f t="shared" si="42"/>
        <v>5.2996652494935033</v>
      </c>
      <c r="AF51" s="122">
        <f t="shared" si="29"/>
        <v>0.25</v>
      </c>
      <c r="AG51" s="147">
        <f t="shared" si="36"/>
        <v>5.2996652494935033</v>
      </c>
      <c r="AH51" s="123">
        <f t="shared" si="37"/>
        <v>1</v>
      </c>
      <c r="AI51" s="112">
        <f t="shared" si="37"/>
        <v>21.198660997974013</v>
      </c>
      <c r="AJ51" s="148">
        <f t="shared" si="38"/>
        <v>10.599330498987007</v>
      </c>
      <c r="AK51" s="147">
        <f t="shared" si="39"/>
        <v>10.599330498987007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33.679999999999993</v>
      </c>
      <c r="J52" s="38">
        <f t="shared" si="32"/>
        <v>34.771416209796669</v>
      </c>
      <c r="K52" s="40">
        <f t="shared" si="33"/>
        <v>1.4289601162040604E-3</v>
      </c>
      <c r="L52" s="22">
        <f t="shared" si="34"/>
        <v>4.0010883253713687E-4</v>
      </c>
      <c r="M52" s="24">
        <f t="shared" si="35"/>
        <v>3.7805300938490826E-4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8.6928540524491673</v>
      </c>
      <c r="AB52" s="156">
        <f>Poor!AB57</f>
        <v>0.25</v>
      </c>
      <c r="AC52" s="147">
        <f t="shared" si="41"/>
        <v>8.6928540524491673</v>
      </c>
      <c r="AD52" s="156">
        <f>Poor!AD57</f>
        <v>0.25</v>
      </c>
      <c r="AE52" s="147">
        <f t="shared" si="42"/>
        <v>8.6928540524491673</v>
      </c>
      <c r="AF52" s="122">
        <f t="shared" si="29"/>
        <v>0.25</v>
      </c>
      <c r="AG52" s="147">
        <f t="shared" si="36"/>
        <v>8.6928540524491673</v>
      </c>
      <c r="AH52" s="123">
        <f t="shared" si="37"/>
        <v>1</v>
      </c>
      <c r="AI52" s="112">
        <f t="shared" si="37"/>
        <v>34.771416209796669</v>
      </c>
      <c r="AJ52" s="148">
        <f t="shared" si="38"/>
        <v>17.385708104898335</v>
      </c>
      <c r="AK52" s="147">
        <f t="shared" si="39"/>
        <v>17.385708104898335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27.985031020427737</v>
      </c>
      <c r="K53" s="40">
        <f t="shared" si="33"/>
        <v>3.1064350352262185E-3</v>
      </c>
      <c r="L53" s="22">
        <f t="shared" si="34"/>
        <v>8.6980180986334112E-4</v>
      </c>
      <c r="M53" s="24">
        <f t="shared" si="35"/>
        <v>3.042678828831224E-4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196.78714285714287</v>
      </c>
      <c r="J55" s="38">
        <f t="shared" si="32"/>
        <v>196.78714285714287</v>
      </c>
      <c r="K55" s="40">
        <f t="shared" si="33"/>
        <v>3.8550858787157372E-3</v>
      </c>
      <c r="L55" s="22">
        <f t="shared" si="34"/>
        <v>2.1395726626872343E-3</v>
      </c>
      <c r="M55" s="24">
        <f t="shared" si="35"/>
        <v>2.1395726626872343E-3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190.28571428571428</v>
      </c>
      <c r="J56" s="38">
        <f t="shared" si="32"/>
        <v>190.28571428571428</v>
      </c>
      <c r="K56" s="40">
        <f t="shared" si="33"/>
        <v>3.7277220422714621E-3</v>
      </c>
      <c r="L56" s="22">
        <f t="shared" si="34"/>
        <v>2.0688857334606615E-3</v>
      </c>
      <c r="M56" s="24">
        <f t="shared" si="35"/>
        <v>2.0688857334606615E-3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2140.7142857142862</v>
      </c>
      <c r="J57" s="38">
        <f t="shared" si="32"/>
        <v>2140.7142857142858</v>
      </c>
      <c r="K57" s="40">
        <f t="shared" si="33"/>
        <v>4.193687297555395E-2</v>
      </c>
      <c r="L57" s="22">
        <f t="shared" si="34"/>
        <v>2.3274964501432443E-2</v>
      </c>
      <c r="M57" s="24">
        <f t="shared" si="35"/>
        <v>2.3274964501432443E-2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22028.914285714283</v>
      </c>
      <c r="J58" s="38">
        <f t="shared" si="32"/>
        <v>22028.914285714283</v>
      </c>
      <c r="K58" s="40">
        <f t="shared" si="33"/>
        <v>0.33829077533613516</v>
      </c>
      <c r="L58" s="22">
        <f t="shared" si="34"/>
        <v>0.23950986893798368</v>
      </c>
      <c r="M58" s="24">
        <f t="shared" si="35"/>
        <v>0.23950986893798371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5507.2285714285708</v>
      </c>
      <c r="AB58" s="156">
        <f>Poor!AB58</f>
        <v>0.25</v>
      </c>
      <c r="AC58" s="147">
        <f t="shared" si="41"/>
        <v>5507.2285714285708</v>
      </c>
      <c r="AD58" s="156">
        <f>Poor!AD58</f>
        <v>0.25</v>
      </c>
      <c r="AE58" s="147">
        <f t="shared" si="42"/>
        <v>5507.2285714285708</v>
      </c>
      <c r="AF58" s="122">
        <f t="shared" si="29"/>
        <v>0.25</v>
      </c>
      <c r="AG58" s="147">
        <f t="shared" si="36"/>
        <v>5507.2285714285708</v>
      </c>
      <c r="AH58" s="123">
        <f t="shared" si="37"/>
        <v>1</v>
      </c>
      <c r="AI58" s="112">
        <f t="shared" si="37"/>
        <v>22028.914285714283</v>
      </c>
      <c r="AJ58" s="148">
        <f t="shared" si="38"/>
        <v>11014.457142857142</v>
      </c>
      <c r="AK58" s="147">
        <f t="shared" si="39"/>
        <v>11014.457142857142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7096.5058658452899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7.7156920572725635E-2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1774.1264664613225</v>
      </c>
      <c r="AB59" s="156">
        <f>Poor!AB59</f>
        <v>0.25</v>
      </c>
      <c r="AC59" s="147">
        <f t="shared" si="41"/>
        <v>1774.1264664613225</v>
      </c>
      <c r="AD59" s="156">
        <f>Poor!AD59</f>
        <v>0.25</v>
      </c>
      <c r="AE59" s="147">
        <f t="shared" si="42"/>
        <v>1774.1264664613225</v>
      </c>
      <c r="AF59" s="122">
        <f t="shared" si="29"/>
        <v>0.25</v>
      </c>
      <c r="AG59" s="147">
        <f t="shared" si="36"/>
        <v>1774.1264664613225</v>
      </c>
      <c r="AH59" s="123">
        <f t="shared" ref="AH59:AI64" si="43">SUM(Z59,AB59,AD59,AF59)</f>
        <v>1</v>
      </c>
      <c r="AI59" s="112">
        <f t="shared" si="43"/>
        <v>7096.5058658452899</v>
      </c>
      <c r="AJ59" s="148">
        <f t="shared" si="38"/>
        <v>3548.252932922645</v>
      </c>
      <c r="AK59" s="147">
        <f t="shared" si="39"/>
        <v>3548.252932922645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0.15145707830022945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57024.354285714289</v>
      </c>
      <c r="J65" s="39">
        <f>SUM(J37:J64)</f>
        <v>57392.290979184232</v>
      </c>
      <c r="K65" s="40">
        <f>SUM(K37:K64)</f>
        <v>1</v>
      </c>
      <c r="L65" s="22">
        <f>SUM(L37:L64)</f>
        <v>0.63143441007043777</v>
      </c>
      <c r="M65" s="24">
        <f>SUM(M37:M64)</f>
        <v>0.62399898207372451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17702.751948254241</v>
      </c>
      <c r="AB65" s="137"/>
      <c r="AC65" s="153">
        <f>SUM(AC37:AC64)</f>
        <v>12267.279032494642</v>
      </c>
      <c r="AD65" s="137"/>
      <c r="AE65" s="153">
        <f>SUM(AE37:AE64)</f>
        <v>12334.707603923214</v>
      </c>
      <c r="AF65" s="137"/>
      <c r="AG65" s="153">
        <f>SUM(AG37:AG64)</f>
        <v>12531.780220634568</v>
      </c>
      <c r="AH65" s="137"/>
      <c r="AI65" s="153">
        <f>SUM(AI37:AI64)</f>
        <v>54836.518805306659</v>
      </c>
      <c r="AJ65" s="153">
        <f>SUM(AJ37:AJ64)</f>
        <v>29970.030980748881</v>
      </c>
      <c r="AK65" s="153">
        <f>SUM(AK37:AK64)</f>
        <v>24866.487824557782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12661.155271248468</v>
      </c>
      <c r="K72" s="40">
        <f t="shared" si="47"/>
        <v>0.27471447590519538</v>
      </c>
      <c r="L72" s="22">
        <f t="shared" si="45"/>
        <v>0.21287823602057443</v>
      </c>
      <c r="M72" s="24">
        <f t="shared" si="48"/>
        <v>0.13765869712365875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0.15021166612836381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37879.535100437031</v>
      </c>
      <c r="J74" s="51">
        <f t="shared" si="44"/>
        <v>9451.6708083727863</v>
      </c>
      <c r="K74" s="40">
        <f>B74/B$76</f>
        <v>7.0351799595530243E-2</v>
      </c>
      <c r="L74" s="22">
        <f t="shared" si="45"/>
        <v>3.4979393791737104E-2</v>
      </c>
      <c r="M74" s="24">
        <f>J74/B$76</f>
        <v>0.10276350469193948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3317.9356224245921</v>
      </c>
      <c r="AB74" s="156"/>
      <c r="AC74" s="147">
        <f>AC30*$I$84/4</f>
        <v>5293.7569795930358</v>
      </c>
      <c r="AD74" s="156"/>
      <c r="AE74" s="147">
        <f>AE30*$I$84/4</f>
        <v>5087.7047060522927</v>
      </c>
      <c r="AF74" s="156"/>
      <c r="AG74" s="147">
        <f>AG30*$I$84/4</f>
        <v>4938.0596705892167</v>
      </c>
      <c r="AH74" s="155"/>
      <c r="AI74" s="147">
        <f>SUM(AA74,AC74,AE74,AG74)</f>
        <v>18637.456978659138</v>
      </c>
      <c r="AJ74" s="148">
        <f>(AA74+AC74)</f>
        <v>8611.6926020176288</v>
      </c>
      <c r="AK74" s="147">
        <f>(AE74+AG74)</f>
        <v>10025.764376641509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0.20737705423954864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14665.953842227107</v>
      </c>
      <c r="AB75" s="158"/>
      <c r="AC75" s="149">
        <f>AA75+AC65-SUM(AC70,AC74)</f>
        <v>16853.271098809397</v>
      </c>
      <c r="AD75" s="158"/>
      <c r="AE75" s="149">
        <f>AC75+AE65-SUM(AE70,AE74)</f>
        <v>19314.069200361002</v>
      </c>
      <c r="AF75" s="158"/>
      <c r="AG75" s="149">
        <f>IF(SUM(AG6:AG29)+((AG65-AG70-$J$75)*4/I$83)&lt;1,0,AG65-AG70-$J$75-(1-SUM(AG6:AG29))*I$83/4)</f>
        <v>5067.3423127167716</v>
      </c>
      <c r="AH75" s="134"/>
      <c r="AI75" s="149">
        <f>AI76-SUM(AI70,AI74)</f>
        <v>17054.242641370271</v>
      </c>
      <c r="AJ75" s="151">
        <f>AJ76-SUM(AJ70,AJ74)</f>
        <v>11785.928786092627</v>
      </c>
      <c r="AK75" s="149">
        <f>AJ75+AK76-SUM(AK70,AK74)</f>
        <v>17054.242641370278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57024.354285714275</v>
      </c>
      <c r="J76" s="51">
        <f t="shared" si="44"/>
        <v>57392.290979184232</v>
      </c>
      <c r="K76" s="40">
        <f>SUM(K70:K75)</f>
        <v>1</v>
      </c>
      <c r="L76" s="22">
        <f>SUM(L70:L75)</f>
        <v>0.63143441007043766</v>
      </c>
      <c r="M76" s="24">
        <f>SUM(M70:M75)</f>
        <v>0.6239989820737244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17702.751948254241</v>
      </c>
      <c r="AB76" s="137"/>
      <c r="AC76" s="153">
        <f>AC65</f>
        <v>12267.279032494642</v>
      </c>
      <c r="AD76" s="137"/>
      <c r="AE76" s="153">
        <f>AE65</f>
        <v>12334.707603923214</v>
      </c>
      <c r="AF76" s="137"/>
      <c r="AG76" s="153">
        <f>AG65</f>
        <v>12531.780220634568</v>
      </c>
      <c r="AH76" s="137"/>
      <c r="AI76" s="153">
        <f>SUM(AA76,AC76,AE76,AG76)</f>
        <v>54836.518805306659</v>
      </c>
      <c r="AJ76" s="154">
        <f>SUM(AA76,AC76)</f>
        <v>29970.030980748881</v>
      </c>
      <c r="AK76" s="154">
        <f>SUM(AE76,AG76)</f>
        <v>24866.487824557782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5067.3423127167716</v>
      </c>
      <c r="AB78" s="112"/>
      <c r="AC78" s="112">
        <f>IF(AA75&lt;0,0,AA75)</f>
        <v>14665.953842227107</v>
      </c>
      <c r="AD78" s="112"/>
      <c r="AE78" s="112">
        <f>AC75</f>
        <v>16853.271098809397</v>
      </c>
      <c r="AF78" s="112"/>
      <c r="AG78" s="112">
        <f>AE75</f>
        <v>19314.069200361002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17983.8894646517</v>
      </c>
      <c r="AB79" s="112"/>
      <c r="AC79" s="112">
        <f>AA79-AA74+AC65-AC70</f>
        <v>22147.028078402436</v>
      </c>
      <c r="AD79" s="112"/>
      <c r="AE79" s="112">
        <f>AC79-AC74+AE65-AE70</f>
        <v>24401.773906413306</v>
      </c>
      <c r="AF79" s="112"/>
      <c r="AG79" s="112">
        <f>AE79-AE74+AG65-AG70</f>
        <v>27059.644624676272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0.14303030303030304</v>
      </c>
      <c r="I91" s="22">
        <f t="shared" ref="I91" si="52">(D91*H91)</f>
        <v>1.1289429513329109E-2</v>
      </c>
      <c r="J91" s="24">
        <f>IF(I$32&lt;=1+I$131,I91,L91+J$33*(I91-L91))</f>
        <v>9.97303353360641E-3</v>
      </c>
      <c r="K91" s="22">
        <f t="shared" ref="K91" si="53">(B91)</f>
        <v>5.2620222307889916E-2</v>
      </c>
      <c r="L91" s="22">
        <f t="shared" ref="L91" si="54">(K91*H91)</f>
        <v>7.5262863422194065E-3</v>
      </c>
      <c r="M91" s="226">
        <f t="shared" si="49"/>
        <v>9.97303353360641E-3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0.14303030303030304</v>
      </c>
      <c r="I92" s="22">
        <f t="shared" ref="I92:I118" si="58">(D92*H92)</f>
        <v>2.9070280996822458E-3</v>
      </c>
      <c r="J92" s="24">
        <f t="shared" ref="J92:J118" si="59">IF(I$32&lt;=1+I$131,I92,L92+J$33*(I92-L92))</f>
        <v>2.9070280996822458E-3</v>
      </c>
      <c r="K92" s="22">
        <f t="shared" ref="K92:K118" si="60">(B92)</f>
        <v>2.0324560866422481E-2</v>
      </c>
      <c r="L92" s="22">
        <f t="shared" ref="L92:L118" si="61">(K92*H92)</f>
        <v>2.9070280996822458E-3</v>
      </c>
      <c r="M92" s="226">
        <f t="shared" ref="M92:M118" si="62">(J92)</f>
        <v>2.9070280996822458E-3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0.3575757575757576</v>
      </c>
      <c r="I93" s="22">
        <f t="shared" si="58"/>
        <v>0.20462090992909018</v>
      </c>
      <c r="J93" s="24">
        <f t="shared" si="59"/>
        <v>0.23012608203621746</v>
      </c>
      <c r="K93" s="22">
        <f t="shared" si="60"/>
        <v>0.7761482790413764</v>
      </c>
      <c r="L93" s="22">
        <f t="shared" si="61"/>
        <v>0.27753180886934065</v>
      </c>
      <c r="M93" s="226">
        <f t="shared" si="62"/>
        <v>0.23012608203621746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0.3575757575757576</v>
      </c>
      <c r="I94" s="22">
        <f t="shared" si="58"/>
        <v>1.1759822409717824E-2</v>
      </c>
      <c r="J94" s="24">
        <f t="shared" si="59"/>
        <v>1.0525701178727793E-2</v>
      </c>
      <c r="K94" s="22">
        <f t="shared" si="60"/>
        <v>2.3021347259701837E-2</v>
      </c>
      <c r="L94" s="22">
        <f t="shared" si="61"/>
        <v>8.2318756868024756E-3</v>
      </c>
      <c r="M94" s="226">
        <f t="shared" si="62"/>
        <v>1.0525701178727793E-2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0.3575757575757576</v>
      </c>
      <c r="I95" s="22">
        <f t="shared" si="58"/>
        <v>5.7928885190270001E-2</v>
      </c>
      <c r="J95" s="24">
        <f t="shared" si="59"/>
        <v>6.0816728870786672E-2</v>
      </c>
      <c r="K95" s="22">
        <f t="shared" si="60"/>
        <v>0.1850916319680028</v>
      </c>
      <c r="L95" s="22">
        <f t="shared" si="61"/>
        <v>6.6184280521891917E-2</v>
      </c>
      <c r="M95" s="226">
        <f t="shared" si="62"/>
        <v>6.0816728870786672E-2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0.3575757575757576</v>
      </c>
      <c r="I96" s="22">
        <f t="shared" si="58"/>
        <v>7.5262863422194074E-3</v>
      </c>
      <c r="J96" s="24">
        <f t="shared" si="59"/>
        <v>7.5262863422194074E-3</v>
      </c>
      <c r="K96" s="22">
        <f t="shared" si="60"/>
        <v>2.1048088923155968E-2</v>
      </c>
      <c r="L96" s="22">
        <f t="shared" si="61"/>
        <v>7.5262863422194074E-3</v>
      </c>
      <c r="M96" s="226">
        <f t="shared" si="62"/>
        <v>7.5262863422194074E-3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0.25454545454545457</v>
      </c>
      <c r="I98" s="22">
        <f t="shared" si="58"/>
        <v>0</v>
      </c>
      <c r="J98" s="24">
        <f t="shared" si="59"/>
        <v>1.0333819999804515E-2</v>
      </c>
      <c r="K98" s="22">
        <f t="shared" si="60"/>
        <v>0.11605390030005121</v>
      </c>
      <c r="L98" s="22">
        <f t="shared" si="61"/>
        <v>2.9540992803649403E-2</v>
      </c>
      <c r="M98" s="226">
        <f t="shared" si="62"/>
        <v>1.0333819999804515E-2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0.25454545454545457</v>
      </c>
      <c r="I99" s="22">
        <f t="shared" si="58"/>
        <v>0</v>
      </c>
      <c r="J99" s="24">
        <f t="shared" si="59"/>
        <v>5.8451328269127798E-4</v>
      </c>
      <c r="K99" s="22">
        <f t="shared" si="60"/>
        <v>6.5643727329092677E-3</v>
      </c>
      <c r="L99" s="22">
        <f t="shared" si="61"/>
        <v>1.6709312411041775E-3</v>
      </c>
      <c r="M99" s="226">
        <f t="shared" si="62"/>
        <v>5.8451328269127798E-4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0.16969696969696968</v>
      </c>
      <c r="I100" s="22">
        <f t="shared" si="58"/>
        <v>1.0307982639677403E-2</v>
      </c>
      <c r="J100" s="24">
        <f t="shared" si="59"/>
        <v>8.7949639553562935E-3</v>
      </c>
      <c r="K100" s="22">
        <f t="shared" si="60"/>
        <v>3.5255548946286241E-2</v>
      </c>
      <c r="L100" s="22">
        <f t="shared" si="61"/>
        <v>5.9827598211879673E-3</v>
      </c>
      <c r="M100" s="226">
        <f t="shared" si="62"/>
        <v>8.7949639553562935E-3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0.16969696969696968</v>
      </c>
      <c r="I101" s="22">
        <f t="shared" si="58"/>
        <v>8.9294922704298031E-4</v>
      </c>
      <c r="J101" s="24">
        <f t="shared" si="59"/>
        <v>8.9294922704298031E-4</v>
      </c>
      <c r="K101" s="22">
        <f t="shared" si="60"/>
        <v>5.262022230788992E-3</v>
      </c>
      <c r="L101" s="22">
        <f t="shared" si="61"/>
        <v>8.9294922704298031E-4</v>
      </c>
      <c r="M101" s="226">
        <f t="shared" si="62"/>
        <v>8.9294922704298031E-4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0.16969696969696968</v>
      </c>
      <c r="I102" s="22">
        <f t="shared" si="58"/>
        <v>3.3485596014111766E-4</v>
      </c>
      <c r="J102" s="24">
        <f t="shared" si="59"/>
        <v>6.9407588003154877E-4</v>
      </c>
      <c r="K102" s="22">
        <f t="shared" si="60"/>
        <v>8.0245839019532118E-3</v>
      </c>
      <c r="L102" s="22">
        <f t="shared" si="61"/>
        <v>1.3617475712405448E-3</v>
      </c>
      <c r="M102" s="226">
        <f t="shared" si="62"/>
        <v>6.9407588003154877E-4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6.1707734934221478E-3</v>
      </c>
      <c r="K103" s="22">
        <f t="shared" si="60"/>
        <v>0.10395124916923654</v>
      </c>
      <c r="L103" s="22">
        <f t="shared" si="61"/>
        <v>1.7640211980234077E-2</v>
      </c>
      <c r="M103" s="226">
        <f t="shared" si="62"/>
        <v>6.1707734934221478E-3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0.16969696969696968</v>
      </c>
      <c r="I104" s="22">
        <f t="shared" si="58"/>
        <v>1.80375743862682E-3</v>
      </c>
      <c r="J104" s="24">
        <f t="shared" si="59"/>
        <v>2.274647898831016E-3</v>
      </c>
      <c r="K104" s="22">
        <f t="shared" si="60"/>
        <v>1.8561783419108167E-2</v>
      </c>
      <c r="L104" s="22">
        <f t="shared" si="61"/>
        <v>3.1498783983941129E-3</v>
      </c>
      <c r="M104" s="226">
        <f t="shared" si="62"/>
        <v>2.274647898831016E-3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1.1830829970304419E-3</v>
      </c>
      <c r="K105" s="22">
        <f t="shared" si="60"/>
        <v>1.9929909199113305E-2</v>
      </c>
      <c r="L105" s="22">
        <f t="shared" si="61"/>
        <v>3.3820451974252877E-3</v>
      </c>
      <c r="M105" s="226">
        <f t="shared" si="62"/>
        <v>1.1830829970304419E-3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0.16969696969696968</v>
      </c>
      <c r="I106" s="22">
        <f t="shared" si="58"/>
        <v>1.8796581229254734E-3</v>
      </c>
      <c r="J106" s="24">
        <f t="shared" si="59"/>
        <v>1.9405693267329812E-3</v>
      </c>
      <c r="K106" s="22">
        <f t="shared" si="60"/>
        <v>1.2102651130814679E-2</v>
      </c>
      <c r="L106" s="22">
        <f t="shared" si="61"/>
        <v>2.0537832221988544E-3</v>
      </c>
      <c r="M106" s="226">
        <f t="shared" si="62"/>
        <v>1.9405693267329812E-3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1.5618257386540487E-3</v>
      </c>
      <c r="K107" s="22">
        <f t="shared" si="60"/>
        <v>2.6310111153944958E-2</v>
      </c>
      <c r="L107" s="22">
        <f t="shared" si="61"/>
        <v>4.4647461352149012E-3</v>
      </c>
      <c r="M107" s="226">
        <f t="shared" si="62"/>
        <v>1.5618257386540487E-3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0.33636363636363642</v>
      </c>
      <c r="I109" s="22">
        <f t="shared" si="58"/>
        <v>1.0982557944142645E-2</v>
      </c>
      <c r="J109" s="24">
        <f t="shared" si="59"/>
        <v>1.0982557944142645E-2</v>
      </c>
      <c r="K109" s="22">
        <f t="shared" si="60"/>
        <v>3.2650847942045695E-2</v>
      </c>
      <c r="L109" s="22">
        <f t="shared" si="61"/>
        <v>1.0982557944142645E-2</v>
      </c>
      <c r="M109" s="226">
        <f t="shared" si="62"/>
        <v>1.0982557944142645E-2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0.33636363636363642</v>
      </c>
      <c r="I110" s="22">
        <f t="shared" si="58"/>
        <v>1.0619717593046875E-2</v>
      </c>
      <c r="J110" s="24">
        <f t="shared" si="59"/>
        <v>1.0619717593046875E-2</v>
      </c>
      <c r="K110" s="22">
        <f t="shared" si="60"/>
        <v>3.1572133384733948E-2</v>
      </c>
      <c r="L110" s="22">
        <f t="shared" si="61"/>
        <v>1.0619717593046875E-2</v>
      </c>
      <c r="M110" s="226">
        <f t="shared" si="62"/>
        <v>1.0619717593046875E-2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0.33636363636363642</v>
      </c>
      <c r="I111" s="22">
        <f t="shared" si="58"/>
        <v>0.11947182292177735</v>
      </c>
      <c r="J111" s="24">
        <f t="shared" si="59"/>
        <v>0.11947182292177735</v>
      </c>
      <c r="K111" s="22">
        <f t="shared" si="60"/>
        <v>0.35518650057825696</v>
      </c>
      <c r="L111" s="22">
        <f t="shared" si="61"/>
        <v>0.11947182292177735</v>
      </c>
      <c r="M111" s="226">
        <f t="shared" si="62"/>
        <v>0.11947182292177735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0.42909090909090908</v>
      </c>
      <c r="I112" s="22">
        <f t="shared" si="58"/>
        <v>1.2294188740015399</v>
      </c>
      <c r="J112" s="24">
        <f t="shared" si="59"/>
        <v>1.2294188740015399</v>
      </c>
      <c r="K112" s="22">
        <f t="shared" si="60"/>
        <v>2.865171104664606</v>
      </c>
      <c r="L112" s="22">
        <f t="shared" si="61"/>
        <v>1.2294188740015399</v>
      </c>
      <c r="M112" s="226">
        <f t="shared" si="62"/>
        <v>1.2294188740015399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0.39605121422578304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0.39605121422578304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1.282773507233701</v>
      </c>
      <c r="L115" s="22">
        <f t="shared" si="61"/>
        <v>0</v>
      </c>
      <c r="M115" s="226">
        <f t="shared" si="62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3.1824908176283522</v>
      </c>
      <c r="J119" s="24">
        <f>SUM(J91:J118)</f>
        <v>3.2030251167555237</v>
      </c>
      <c r="K119" s="22">
        <f>SUM(K91:K118)</f>
        <v>8.4695513846562669</v>
      </c>
      <c r="L119" s="22">
        <f>SUM(L91:L118)</f>
        <v>3.2411916255343569</v>
      </c>
      <c r="M119" s="57">
        <f t="shared" si="49"/>
        <v>3.2030251167555237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0.70661055080827984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1.0927170658492362</v>
      </c>
      <c r="M126" s="57">
        <f t="shared" si="65"/>
        <v>0.70661055080827984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2.1140313492926683</v>
      </c>
      <c r="J128" s="227">
        <f>(J30)</f>
        <v>0.52749138391257389</v>
      </c>
      <c r="K128" s="22">
        <f>(B128)</f>
        <v>0.59584818167738329</v>
      </c>
      <c r="L128" s="22">
        <f>IF(L124=L119,0,(L119-L124)/(B119-B124)*K128)</f>
        <v>0.17955137765045079</v>
      </c>
      <c r="M128" s="57">
        <f t="shared" si="63"/>
        <v>0.52749138391257389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1.756390616880507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3.1824908176283522</v>
      </c>
      <c r="J130" s="227">
        <f>(J119)</f>
        <v>3.2030251167555237</v>
      </c>
      <c r="K130" s="22">
        <f>(B130)</f>
        <v>8.4695513846562669</v>
      </c>
      <c r="L130" s="22">
        <f>(L119)</f>
        <v>3.2411916255343569</v>
      </c>
      <c r="M130" s="57">
        <f t="shared" si="63"/>
        <v>3.2030251167555237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0.19385316289070653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1.7015025830911856E-2</v>
      </c>
      <c r="J6" s="24">
        <f t="shared" ref="J6:J13" si="3">IF(I$32&lt;=1+I$131,I6,B6*H6+J$33*(I6-B6*H6))</f>
        <v>1.78649292726351E-2</v>
      </c>
      <c r="K6" s="22">
        <f t="shared" ref="K6:K31" si="4">B6</f>
        <v>8.9544227179821689E-2</v>
      </c>
      <c r="L6" s="22">
        <f t="shared" ref="L6:L29" si="5">IF(K6="","",K6*H6)</f>
        <v>1.7908845435964337E-2</v>
      </c>
      <c r="M6" s="177">
        <f t="shared" ref="M6:M31" si="6">J6</f>
        <v>1.78649292726351E-2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7.1459717090540401E-2</v>
      </c>
      <c r="Z6" s="156">
        <f>Poor!Z6</f>
        <v>0.17</v>
      </c>
      <c r="AA6" s="121">
        <f>$M6*Z6*4</f>
        <v>1.2148151905391869E-2</v>
      </c>
      <c r="AB6" s="156">
        <f>Poor!AB6</f>
        <v>0.17</v>
      </c>
      <c r="AC6" s="121">
        <f t="shared" ref="AC6:AC29" si="7">$M6*AB6*4</f>
        <v>1.2148151905391869E-2</v>
      </c>
      <c r="AD6" s="156">
        <f>Poor!AD6</f>
        <v>0.33</v>
      </c>
      <c r="AE6" s="121">
        <f t="shared" ref="AE6:AE29" si="8">$M6*AD6*4</f>
        <v>2.3581706639878332E-2</v>
      </c>
      <c r="AF6" s="122">
        <f>1-SUM(Z6,AB6,AD6)</f>
        <v>0.32999999999999996</v>
      </c>
      <c r="AG6" s="121">
        <f>$M6*AF6*4</f>
        <v>2.3581706639878328E-2</v>
      </c>
      <c r="AH6" s="123">
        <f>SUM(Z6,AB6,AD6,AF6)</f>
        <v>1</v>
      </c>
      <c r="AI6" s="183">
        <f>SUM(AA6,AC6,AE6,AG6)/4</f>
        <v>1.78649292726351E-2</v>
      </c>
      <c r="AJ6" s="120">
        <f>(AA6+AC6)/2</f>
        <v>1.2148151905391869E-2</v>
      </c>
      <c r="AK6" s="119">
        <f>(AE6+AG6)/2</f>
        <v>2.3581706639878332E-2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3.1104922255826366E-3</v>
      </c>
      <c r="J7" s="24">
        <f t="shared" si="3"/>
        <v>3.1104922255826366E-3</v>
      </c>
      <c r="K7" s="22">
        <f t="shared" si="4"/>
        <v>1.5552461127913182E-2</v>
      </c>
      <c r="L7" s="22">
        <f t="shared" si="5"/>
        <v>3.1104922255826366E-3</v>
      </c>
      <c r="M7" s="177">
        <f t="shared" si="6"/>
        <v>3.1104922255826366E-3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2180.6710099291568</v>
      </c>
      <c r="T7" s="221">
        <f>IF($B$81=0,0,(SUMIF($N$6:$N$28,$U7,M$6:M$28)+SUMIF($N$91:$N$118,$U7,M$91:M$118))*$I$83*Poor!$B$81/$B$81)</f>
        <v>2366.9558938711443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1.2441968902330547E-2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1.2441968902330547E-2</v>
      </c>
      <c r="AH7" s="123">
        <f t="shared" ref="AH7:AH30" si="12">SUM(Z7,AB7,AD7,AF7)</f>
        <v>1</v>
      </c>
      <c r="AI7" s="183">
        <f t="shared" ref="AI7:AI30" si="13">SUM(AA7,AC7,AE7,AG7)/4</f>
        <v>3.1104922255826366E-3</v>
      </c>
      <c r="AJ7" s="120">
        <f t="shared" ref="AJ7:AJ31" si="14">(AA7+AC7)/2</f>
        <v>0</v>
      </c>
      <c r="AK7" s="119">
        <f t="shared" ref="AK7:AK31" si="15">(AE7+AG7)/2</f>
        <v>6.2209844511652733E-3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1.7455222120915614E-2</v>
      </c>
      <c r="J8" s="24">
        <f t="shared" si="3"/>
        <v>1.7455222120915614E-2</v>
      </c>
      <c r="K8" s="22">
        <f t="shared" si="4"/>
        <v>8.7276110604578072E-2</v>
      </c>
      <c r="L8" s="22">
        <f t="shared" si="5"/>
        <v>1.7455222120915614E-2</v>
      </c>
      <c r="M8" s="223">
        <f t="shared" si="6"/>
        <v>1.7455222120915614E-2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6531.5485714285724</v>
      </c>
      <c r="T8" s="221">
        <f>IF($B$81=0,0,(SUMIF($N$6:$N$28,$U8,M$6:M$28)+SUMIF($N$91:$N$118,$U8,M$91:M$118))*$I$83*Poor!$B$81/$B$81)</f>
        <v>6308.3782713473729</v>
      </c>
      <c r="U8" s="222">
        <v>2</v>
      </c>
      <c r="V8" s="56"/>
      <c r="W8" s="115"/>
      <c r="X8" s="118">
        <f>Poor!X8</f>
        <v>1</v>
      </c>
      <c r="Y8" s="183">
        <f t="shared" si="9"/>
        <v>6.9820888483662455E-2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6.9820888483662455E-2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1.7455222120915614E-2</v>
      </c>
      <c r="AJ8" s="120">
        <f t="shared" si="14"/>
        <v>3.4910444241831227E-2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3.5296324592302676E-2</v>
      </c>
      <c r="J9" s="24">
        <f t="shared" si="3"/>
        <v>1.0615128644659636E-2</v>
      </c>
      <c r="K9" s="22">
        <f t="shared" si="4"/>
        <v>4.6699016307893013E-2</v>
      </c>
      <c r="L9" s="22">
        <f t="shared" si="5"/>
        <v>9.3398032615786032E-3</v>
      </c>
      <c r="M9" s="223">
        <f t="shared" si="6"/>
        <v>1.0615128644659636E-2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787.87772713630568</v>
      </c>
      <c r="T9" s="221">
        <f>IF($B$81=0,0,(SUMIF($N$6:$N$28,$U9,M$6:M$28)+SUMIF($N$91:$N$118,$U9,M$91:M$118))*$I$83*Poor!$B$81/$B$81)</f>
        <v>786.97841686104789</v>
      </c>
      <c r="U9" s="222">
        <v>3</v>
      </c>
      <c r="V9" s="56"/>
      <c r="W9" s="115"/>
      <c r="X9" s="118">
        <f>Poor!X9</f>
        <v>1</v>
      </c>
      <c r="Y9" s="183">
        <f t="shared" si="9"/>
        <v>4.2460514578638545E-2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4.2460514578638545E-2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1.0615128644659636E-2</v>
      </c>
      <c r="AJ9" s="120">
        <f t="shared" si="14"/>
        <v>2.1230257289319272E-2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0.3</v>
      </c>
      <c r="H10" s="24">
        <f t="shared" si="1"/>
        <v>0.3</v>
      </c>
      <c r="I10" s="22">
        <f t="shared" si="2"/>
        <v>0.18900523156022062</v>
      </c>
      <c r="J10" s="24">
        <f t="shared" si="3"/>
        <v>5.2867653999186942E-2</v>
      </c>
      <c r="K10" s="22">
        <f t="shared" si="4"/>
        <v>0.15277720223269881</v>
      </c>
      <c r="L10" s="22">
        <f t="shared" si="5"/>
        <v>4.5833160669809643E-2</v>
      </c>
      <c r="M10" s="223">
        <f t="shared" si="6"/>
        <v>5.2867653999186942E-2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387.81061224489798</v>
      </c>
      <c r="T10" s="221">
        <f>IF($B$81=0,0,(SUMIF($N$6:$N$28,$U10,M$6:M$28)+SUMIF($N$91:$N$118,$U10,M$91:M$118))*$I$83*Poor!$B$81/$B$81)</f>
        <v>393.49000208248066</v>
      </c>
      <c r="U10" s="222">
        <v>4</v>
      </c>
      <c r="V10" s="56"/>
      <c r="W10" s="115"/>
      <c r="X10" s="118">
        <f>Poor!X10</f>
        <v>1</v>
      </c>
      <c r="Y10" s="183">
        <f t="shared" si="9"/>
        <v>0.21147061599674777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0.21147061599674777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5.2867653999186942E-2</v>
      </c>
      <c r="AJ10" s="120">
        <f t="shared" si="14"/>
        <v>0.10573530799837388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0.3</v>
      </c>
      <c r="H11" s="24">
        <f t="shared" si="1"/>
        <v>0.3</v>
      </c>
      <c r="I11" s="22">
        <f t="shared" si="2"/>
        <v>7.7306085216153697E-3</v>
      </c>
      <c r="J11" s="24">
        <f t="shared" si="3"/>
        <v>7.7306085216153697E-3</v>
      </c>
      <c r="K11" s="22">
        <f t="shared" si="4"/>
        <v>2.5768695072051234E-2</v>
      </c>
      <c r="L11" s="22">
        <f t="shared" si="5"/>
        <v>7.7306085216153697E-3</v>
      </c>
      <c r="M11" s="223">
        <f t="shared" si="6"/>
        <v>7.7306085216153697E-3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15312.161632653064</v>
      </c>
      <c r="T11" s="221">
        <f>IF($B$81=0,0,(SUMIF($N$6:$N$28,$U11,M$6:M$28)+SUMIF($N$91:$N$118,$U11,M$91:M$118))*$I$83*Poor!$B$81/$B$81)</f>
        <v>15372.28270690874</v>
      </c>
      <c r="U11" s="222">
        <v>5</v>
      </c>
      <c r="V11" s="56"/>
      <c r="W11" s="115"/>
      <c r="X11" s="118">
        <f>Poor!X11</f>
        <v>1</v>
      </c>
      <c r="Y11" s="183">
        <f t="shared" si="9"/>
        <v>3.0922434086461479E-2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3.0922434086461479E-2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7.7306085216153697E-3</v>
      </c>
      <c r="AJ11" s="120">
        <f t="shared" si="14"/>
        <v>1.5461217043230739E-2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0.2</v>
      </c>
      <c r="H12" s="24">
        <f t="shared" si="1"/>
        <v>0.2</v>
      </c>
      <c r="I12" s="22">
        <f t="shared" si="2"/>
        <v>1.1443616867105495E-2</v>
      </c>
      <c r="J12" s="24">
        <f t="shared" si="3"/>
        <v>1.2444814737898695E-2</v>
      </c>
      <c r="K12" s="22">
        <f t="shared" si="4"/>
        <v>6.2482742892723708E-2</v>
      </c>
      <c r="L12" s="22">
        <f t="shared" si="5"/>
        <v>1.2496548578544743E-2</v>
      </c>
      <c r="M12" s="223">
        <f t="shared" si="6"/>
        <v>1.2444814737898695E-2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34.665821622862381</v>
      </c>
      <c r="U12" s="222">
        <v>6</v>
      </c>
      <c r="V12" s="56"/>
      <c r="W12" s="117"/>
      <c r="X12" s="118"/>
      <c r="Y12" s="183">
        <f t="shared" si="9"/>
        <v>4.9779258951594782E-2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3.3352103497568508E-2</v>
      </c>
      <c r="AF12" s="122">
        <f>1-SUM(Z12,AB12,AD12)</f>
        <v>0.32999999999999996</v>
      </c>
      <c r="AG12" s="121">
        <f>$M12*AF12*4</f>
        <v>1.6427155454026277E-2</v>
      </c>
      <c r="AH12" s="123">
        <f t="shared" si="12"/>
        <v>1</v>
      </c>
      <c r="AI12" s="183">
        <f t="shared" si="13"/>
        <v>1.2444814737898695E-2</v>
      </c>
      <c r="AJ12" s="120">
        <f t="shared" si="14"/>
        <v>0</v>
      </c>
      <c r="AK12" s="119">
        <f t="shared" si="15"/>
        <v>2.4889629475797391E-2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0.2</v>
      </c>
      <c r="F14" s="22"/>
      <c r="H14" s="24">
        <f t="shared" si="1"/>
        <v>0.2</v>
      </c>
      <c r="I14" s="22">
        <f t="shared" si="2"/>
        <v>1.5651965949119374E-2</v>
      </c>
      <c r="J14" s="24">
        <f>IF(I$32&lt;=1+I131,I14,B14*H14+J$33*(I14-B14*H14))</f>
        <v>8.461663250610086E-3</v>
      </c>
      <c r="K14" s="22">
        <f t="shared" si="4"/>
        <v>4.0450631649172744E-2</v>
      </c>
      <c r="L14" s="22">
        <f t="shared" si="5"/>
        <v>8.0901263298345499E-3</v>
      </c>
      <c r="M14" s="224">
        <f t="shared" si="6"/>
        <v>8.461663250610086E-3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91377.658775510194</v>
      </c>
      <c r="T14" s="221">
        <f>IF($B$81=0,0,(SUMIF($N$6:$N$28,$U14,M$6:M$28)+SUMIF($N$91:$N$118,$U14,M$91:M$118))*$I$83*Poor!$B$81/$B$81)</f>
        <v>91377.658775510194</v>
      </c>
      <c r="U14" s="222">
        <v>8</v>
      </c>
      <c r="V14" s="56"/>
      <c r="W14" s="110"/>
      <c r="X14" s="118"/>
      <c r="Y14" s="183">
        <f>M14*4</f>
        <v>3.3846653002440344E-2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3.3846653002440344E-2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8.461663250610086E-3</v>
      </c>
      <c r="AJ14" s="120">
        <f t="shared" si="14"/>
        <v>1.6923326501220172E-2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0.2</v>
      </c>
      <c r="F15" s="22"/>
      <c r="H15" s="24">
        <f t="shared" si="1"/>
        <v>0.2</v>
      </c>
      <c r="I15" s="22">
        <f t="shared" si="2"/>
        <v>8.2772048656822635E-3</v>
      </c>
      <c r="J15" s="24">
        <f>IF(I$32&lt;=1+I131,I15,B15*H15+J$33*(I15-B15*H15))</f>
        <v>4.0964248767898876E-3</v>
      </c>
      <c r="K15" s="22">
        <f t="shared" si="4"/>
        <v>1.9401979229674435E-2</v>
      </c>
      <c r="L15" s="22">
        <f t="shared" si="5"/>
        <v>3.8803958459348873E-3</v>
      </c>
      <c r="M15" s="225">
        <f t="shared" si="6"/>
        <v>4.0964248767898876E-3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1.6385699507159551E-2</v>
      </c>
      <c r="Z15" s="156">
        <f>Poor!Z15</f>
        <v>0.25</v>
      </c>
      <c r="AA15" s="121">
        <f t="shared" si="16"/>
        <v>4.0964248767898876E-3</v>
      </c>
      <c r="AB15" s="156">
        <f>Poor!AB15</f>
        <v>0.25</v>
      </c>
      <c r="AC15" s="121">
        <f t="shared" si="7"/>
        <v>4.0964248767898876E-3</v>
      </c>
      <c r="AD15" s="156">
        <f>Poor!AD15</f>
        <v>0.25</v>
      </c>
      <c r="AE15" s="121">
        <f t="shared" si="8"/>
        <v>4.0964248767898876E-3</v>
      </c>
      <c r="AF15" s="122">
        <f t="shared" si="10"/>
        <v>0.25</v>
      </c>
      <c r="AG15" s="121">
        <f t="shared" si="11"/>
        <v>4.0964248767898876E-3</v>
      </c>
      <c r="AH15" s="123">
        <f t="shared" si="12"/>
        <v>1</v>
      </c>
      <c r="AI15" s="183">
        <f t="shared" si="13"/>
        <v>4.0964248767898876E-3</v>
      </c>
      <c r="AJ15" s="120">
        <f t="shared" si="14"/>
        <v>4.0964248767898876E-3</v>
      </c>
      <c r="AK15" s="119">
        <f t="shared" si="15"/>
        <v>4.0964248767898876E-3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0.2</v>
      </c>
      <c r="F16" s="22"/>
      <c r="H16" s="24">
        <f t="shared" si="1"/>
        <v>0.2</v>
      </c>
      <c r="I16" s="22">
        <f t="shared" si="2"/>
        <v>3.479807863369508E-3</v>
      </c>
      <c r="J16" s="24">
        <f>IF(I$32&lt;=1+I131,I16,B16*H16+J$33*(I16-B16*H16))</f>
        <v>1.9628172525273072E-3</v>
      </c>
      <c r="K16" s="22">
        <f t="shared" si="4"/>
        <v>9.422156990650141E-3</v>
      </c>
      <c r="L16" s="22">
        <f t="shared" si="5"/>
        <v>1.8844313981300283E-3</v>
      </c>
      <c r="M16" s="223">
        <f t="shared" si="6"/>
        <v>1.9628172525273072E-3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791.37433696413848</v>
      </c>
      <c r="U16" s="222">
        <v>10</v>
      </c>
      <c r="V16" s="56"/>
      <c r="W16" s="110"/>
      <c r="X16" s="118"/>
      <c r="Y16" s="183">
        <f t="shared" si="9"/>
        <v>7.8512690101092287E-3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7.8512690101092287E-3</v>
      </c>
      <c r="AH16" s="123">
        <f t="shared" si="12"/>
        <v>1</v>
      </c>
      <c r="AI16" s="183">
        <f t="shared" si="13"/>
        <v>1.9628172525273072E-3</v>
      </c>
      <c r="AJ16" s="120">
        <f t="shared" si="14"/>
        <v>0</v>
      </c>
      <c r="AK16" s="119">
        <f t="shared" si="15"/>
        <v>3.9256345050546143E-3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0.2</v>
      </c>
      <c r="F17" s="22"/>
      <c r="H17" s="24">
        <f t="shared" si="1"/>
        <v>0.2</v>
      </c>
      <c r="I17" s="22">
        <f t="shared" si="2"/>
        <v>2.2012381782600962E-3</v>
      </c>
      <c r="J17" s="24">
        <f t="shared" ref="J17:J25" si="17">IF(I$32&lt;=1+I131,I17,B17*H17+J$33*(I17-B17*H17))</f>
        <v>1.3342054308209794E-3</v>
      </c>
      <c r="K17" s="22">
        <f t="shared" si="4"/>
        <v>6.4470208148016362E-3</v>
      </c>
      <c r="L17" s="22">
        <f t="shared" si="5"/>
        <v>1.2894041629603274E-3</v>
      </c>
      <c r="M17" s="224">
        <f t="shared" si="6"/>
        <v>1.3342054308209794E-3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5.3368217232839174E-3</v>
      </c>
      <c r="Z17" s="156">
        <f>Poor!Z17</f>
        <v>0.29409999999999997</v>
      </c>
      <c r="AA17" s="121">
        <f t="shared" si="16"/>
        <v>1.5695592688177999E-3</v>
      </c>
      <c r="AB17" s="156">
        <f>Poor!AB17</f>
        <v>0.17649999999999999</v>
      </c>
      <c r="AC17" s="121">
        <f t="shared" si="7"/>
        <v>9.4194903415961142E-4</v>
      </c>
      <c r="AD17" s="156">
        <f>Poor!AD17</f>
        <v>0.23530000000000001</v>
      </c>
      <c r="AE17" s="121">
        <f t="shared" si="8"/>
        <v>1.2557541514887059E-3</v>
      </c>
      <c r="AF17" s="122">
        <f t="shared" si="10"/>
        <v>0.29410000000000003</v>
      </c>
      <c r="AG17" s="121">
        <f t="shared" si="11"/>
        <v>1.5695592688178002E-3</v>
      </c>
      <c r="AH17" s="123">
        <f t="shared" si="12"/>
        <v>1</v>
      </c>
      <c r="AI17" s="183">
        <f t="shared" si="13"/>
        <v>1.3342054308209794E-3</v>
      </c>
      <c r="AJ17" s="120">
        <f t="shared" si="14"/>
        <v>1.2557541514887057E-3</v>
      </c>
      <c r="AK17" s="119">
        <f t="shared" si="15"/>
        <v>1.412656710153253E-3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2.2067756626934706E-3</v>
      </c>
      <c r="J18" s="24">
        <f t="shared" si="17"/>
        <v>1.9327145104601011E-3</v>
      </c>
      <c r="K18" s="22">
        <f t="shared" ref="K18:K25" si="21">B18</f>
        <v>9.5927661892901608E-3</v>
      </c>
      <c r="L18" s="22">
        <f t="shared" ref="L18:L25" si="22">IF(K18="","",K18*H18)</f>
        <v>1.9185532378580322E-3</v>
      </c>
      <c r="M18" s="224">
        <f t="shared" ref="M18:M25" si="23">J18</f>
        <v>1.9327145104601011E-3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1.137865204056218E-2</v>
      </c>
      <c r="J19" s="24">
        <f t="shared" si="17"/>
        <v>8.9048855450715031E-3</v>
      </c>
      <c r="K19" s="22">
        <f t="shared" si="21"/>
        <v>4.3885306102117064E-2</v>
      </c>
      <c r="L19" s="22">
        <f t="shared" si="22"/>
        <v>8.7770612204234131E-3</v>
      </c>
      <c r="M19" s="224">
        <f t="shared" si="23"/>
        <v>8.9048855450715031E-3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0.2</v>
      </c>
      <c r="F20" s="22"/>
      <c r="H20" s="24">
        <f t="shared" si="19"/>
        <v>0.2</v>
      </c>
      <c r="I20" s="22">
        <f t="shared" si="20"/>
        <v>4.3953579078455807E-3</v>
      </c>
      <c r="J20" s="24">
        <f t="shared" si="17"/>
        <v>4.6120832854850084E-3</v>
      </c>
      <c r="K20" s="22">
        <f t="shared" si="21"/>
        <v>2.3116409535669815E-2</v>
      </c>
      <c r="L20" s="22">
        <f t="shared" si="22"/>
        <v>4.6232819071339634E-3</v>
      </c>
      <c r="M20" s="224">
        <f t="shared" si="23"/>
        <v>4.6120832854850084E-3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0.2</v>
      </c>
      <c r="F21" s="22"/>
      <c r="H21" s="24">
        <f t="shared" si="19"/>
        <v>0.2</v>
      </c>
      <c r="I21" s="22">
        <f t="shared" si="20"/>
        <v>5.6980999822095707E-4</v>
      </c>
      <c r="J21" s="24">
        <f t="shared" si="17"/>
        <v>6.2293784440145431E-4</v>
      </c>
      <c r="K21" s="22">
        <f t="shared" si="21"/>
        <v>3.1284153175591529E-3</v>
      </c>
      <c r="L21" s="22">
        <f t="shared" si="22"/>
        <v>6.2568306351183059E-4</v>
      </c>
      <c r="M21" s="224">
        <f t="shared" si="23"/>
        <v>6.2293784440145431E-4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1.6928416434422939E-3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1.6928416434422939E-3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167707.05197564187</v>
      </c>
      <c r="T23" s="179">
        <f>SUM(T7:T22)</f>
        <v>167743.18922417809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0.5</v>
      </c>
      <c r="F24" s="22"/>
      <c r="H24" s="24">
        <f t="shared" si="19"/>
        <v>0.5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2.9681756279254731E-2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2.9681756279254731E-2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0.11872702511701892</v>
      </c>
      <c r="Z27" s="156">
        <f>Poor!Z27</f>
        <v>0.25</v>
      </c>
      <c r="AA27" s="121">
        <f t="shared" si="16"/>
        <v>2.9681756279254731E-2</v>
      </c>
      <c r="AB27" s="156">
        <f>Poor!AB27</f>
        <v>0.25</v>
      </c>
      <c r="AC27" s="121">
        <f t="shared" si="7"/>
        <v>2.9681756279254731E-2</v>
      </c>
      <c r="AD27" s="156">
        <f>Poor!AD27</f>
        <v>0.25</v>
      </c>
      <c r="AE27" s="121">
        <f t="shared" si="8"/>
        <v>2.9681756279254731E-2</v>
      </c>
      <c r="AF27" s="122">
        <f t="shared" si="10"/>
        <v>0.25</v>
      </c>
      <c r="AG27" s="121">
        <f t="shared" si="11"/>
        <v>2.9681756279254731E-2</v>
      </c>
      <c r="AH27" s="123">
        <f t="shared" si="12"/>
        <v>1</v>
      </c>
      <c r="AI27" s="183">
        <f t="shared" si="13"/>
        <v>2.9681756279254731E-2</v>
      </c>
      <c r="AJ27" s="120">
        <f t="shared" si="14"/>
        <v>2.9681756279254731E-2</v>
      </c>
      <c r="AK27" s="119">
        <f t="shared" si="15"/>
        <v>2.9681756279254731E-2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2.4005926022134059E-2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2.4005926022134059E-2</v>
      </c>
      <c r="N28" s="228"/>
      <c r="O28" s="2"/>
      <c r="P28" s="22"/>
      <c r="V28" s="56"/>
      <c r="W28" s="110"/>
      <c r="X28" s="118"/>
      <c r="Y28" s="183">
        <f t="shared" si="9"/>
        <v>9.6023704088536235E-2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4.8011852044268118E-2</v>
      </c>
      <c r="AF28" s="122">
        <f t="shared" si="10"/>
        <v>0.5</v>
      </c>
      <c r="AG28" s="121">
        <f t="shared" si="11"/>
        <v>4.8011852044268118E-2</v>
      </c>
      <c r="AH28" s="123">
        <f t="shared" si="12"/>
        <v>1</v>
      </c>
      <c r="AI28" s="183">
        <f t="shared" si="13"/>
        <v>2.4005926022134059E-2</v>
      </c>
      <c r="AJ28" s="120">
        <f t="shared" si="14"/>
        <v>0</v>
      </c>
      <c r="AK28" s="119">
        <f t="shared" si="15"/>
        <v>4.8011852044268118E-2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0.27266680017306433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0.27266680017306433</v>
      </c>
      <c r="N29" s="228"/>
      <c r="P29" s="22"/>
      <c r="V29" s="56"/>
      <c r="W29" s="110"/>
      <c r="X29" s="118"/>
      <c r="Y29" s="183">
        <f t="shared" si="9"/>
        <v>1.0906672006922573</v>
      </c>
      <c r="Z29" s="156">
        <f>Poor!Z29</f>
        <v>0.25</v>
      </c>
      <c r="AA29" s="121">
        <f t="shared" si="16"/>
        <v>0.27266680017306433</v>
      </c>
      <c r="AB29" s="156">
        <f>Poor!AB29</f>
        <v>0.25</v>
      </c>
      <c r="AC29" s="121">
        <f t="shared" si="7"/>
        <v>0.27266680017306433</v>
      </c>
      <c r="AD29" s="156">
        <f>Poor!AD29</f>
        <v>0.25</v>
      </c>
      <c r="AE29" s="121">
        <f t="shared" si="8"/>
        <v>0.27266680017306433</v>
      </c>
      <c r="AF29" s="122">
        <f t="shared" si="10"/>
        <v>0.25</v>
      </c>
      <c r="AG29" s="121">
        <f t="shared" si="11"/>
        <v>0.27266680017306433</v>
      </c>
      <c r="AH29" s="123">
        <f t="shared" si="12"/>
        <v>1</v>
      </c>
      <c r="AI29" s="183">
        <f t="shared" si="13"/>
        <v>0.27266680017306433</v>
      </c>
      <c r="AJ29" s="120">
        <f t="shared" si="14"/>
        <v>0.27266680017306433</v>
      </c>
      <c r="AK29" s="119">
        <f t="shared" si="15"/>
        <v>0.27266680017306433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6.7645092972892762</v>
      </c>
      <c r="J30" s="230">
        <f>IF(I$32&lt;=1,I30,1-SUM(J6:J29))</f>
        <v>0.45663050876371392</v>
      </c>
      <c r="K30" s="22">
        <f t="shared" si="4"/>
        <v>0.57492883275217932</v>
      </c>
      <c r="L30" s="22">
        <f>IF(L124=L119,0,IF(K30="",0,(L119-L124)/(B119-B124)*K30))</f>
        <v>0.22239955175073872</v>
      </c>
      <c r="M30" s="175">
        <f t="shared" si="6"/>
        <v>0.45663050876371392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1.8265220350548557</v>
      </c>
      <c r="Z30" s="122">
        <f>IF($Y30=0,0,AA30/($Y$30))</f>
        <v>0.1486414827370256</v>
      </c>
      <c r="AA30" s="187">
        <f>IF(AA79*4/$I$83+SUM(AA6:AA29)&lt;1,AA79*4/$I$83,1-SUM(AA6:AA29))</f>
        <v>0.27149694354240317</v>
      </c>
      <c r="AB30" s="122">
        <f>IF($Y30=0,0,AC30/($Y$30))</f>
        <v>0.324634656763023</v>
      </c>
      <c r="AC30" s="187">
        <f>IF(AC79*4/$I$83+SUM(AC6:AC29)&lt;1,AC79*4/$I$83,1-SUM(AC6:AC29))</f>
        <v>0.59295235392013135</v>
      </c>
      <c r="AD30" s="122">
        <f>IF($Y30=0,0,AE30/($Y$30))</f>
        <v>0.29218792945626376</v>
      </c>
      <c r="AE30" s="187">
        <f>IF(AE79*4/$I$83+SUM(AE6:AE29)&lt;1,AE79*4/$I$83,1-SUM(AE6:AE29))</f>
        <v>0.53368769152891948</v>
      </c>
      <c r="AF30" s="122">
        <f>IF($Y30=0,0,AG30/($Y$30))</f>
        <v>0.29017202441074041</v>
      </c>
      <c r="AG30" s="187">
        <f>IF(AG79*4/$I$83+SUM(AG6:AG29)&lt;1,AG79*4/$I$83,1-SUM(AG6:AG29))</f>
        <v>0.53000559654269286</v>
      </c>
      <c r="AH30" s="123">
        <f t="shared" si="12"/>
        <v>1.0556360933670528</v>
      </c>
      <c r="AI30" s="183">
        <f t="shared" si="13"/>
        <v>0.48203564638353674</v>
      </c>
      <c r="AJ30" s="120">
        <f t="shared" si="14"/>
        <v>0.43222464873126726</v>
      </c>
      <c r="AK30" s="119">
        <f t="shared" si="15"/>
        <v>0.53184664403580617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0.23805096657034386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7.3818069057402518</v>
      </c>
      <c r="J32" s="17"/>
      <c r="L32" s="22">
        <f>SUM(L6:L30)</f>
        <v>0.76194903342965614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3.8983794495207089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4.9133139484737576E-2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438.28571428571433</v>
      </c>
      <c r="J37" s="38">
        <f>J91*I$83</f>
        <v>342.11232325074201</v>
      </c>
      <c r="K37" s="40">
        <f t="shared" ref="K37:K52" si="28">(B37/B$65)</f>
        <v>6.8763562108247449E-3</v>
      </c>
      <c r="L37" s="22">
        <f t="shared" ref="L37:L52" si="29">(K37*H37)</f>
        <v>1.6228200657546397E-3</v>
      </c>
      <c r="M37" s="24">
        <f t="shared" ref="M37:M52" si="30">J37/B$65</f>
        <v>1.6467403391494456E-3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342.11232325074201</v>
      </c>
      <c r="AH37" s="123">
        <f>SUM(Z37,AB37,AD37,AF37)</f>
        <v>1</v>
      </c>
      <c r="AI37" s="112">
        <f>SUM(AA37,AC37,AE37,AG37)</f>
        <v>342.11232325074201</v>
      </c>
      <c r="AJ37" s="148">
        <f>(AA37+AC37)</f>
        <v>0</v>
      </c>
      <c r="AK37" s="147">
        <f>(AE37+AG37)</f>
        <v>342.11232325074201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2.1914285714285713</v>
      </c>
      <c r="J38" s="38">
        <f t="shared" ref="J38:J64" si="33">J92*I$83</f>
        <v>2.1914285714285713</v>
      </c>
      <c r="K38" s="40">
        <f t="shared" si="28"/>
        <v>4.4696315370360842E-5</v>
      </c>
      <c r="L38" s="22">
        <f t="shared" si="29"/>
        <v>1.0548330427405159E-5</v>
      </c>
      <c r="M38" s="24">
        <f t="shared" si="30"/>
        <v>1.0548330427405157E-5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2.1914285714285713</v>
      </c>
      <c r="AH38" s="123">
        <f t="shared" ref="AH38:AI58" si="35">SUM(Z38,AB38,AD38,AF38)</f>
        <v>1</v>
      </c>
      <c r="AI38" s="112">
        <f t="shared" si="35"/>
        <v>2.1914285714285713</v>
      </c>
      <c r="AJ38" s="148">
        <f t="shared" ref="AJ38:AJ64" si="36">(AA38+AC38)</f>
        <v>0</v>
      </c>
      <c r="AK38" s="147">
        <f t="shared" ref="AK38:AK64" si="37">(AE38+AG38)</f>
        <v>2.1914285714285713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10957.142857142857</v>
      </c>
      <c r="J39" s="38">
        <f t="shared" si="33"/>
        <v>10416.16753257114</v>
      </c>
      <c r="K39" s="40">
        <f t="shared" si="28"/>
        <v>8.4751090298414974E-2</v>
      </c>
      <c r="L39" s="22">
        <f t="shared" si="29"/>
        <v>5.0003143276064831E-2</v>
      </c>
      <c r="M39" s="24">
        <f t="shared" si="30"/>
        <v>5.013769481391063E-2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10416.16753257114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10416.16753257114</v>
      </c>
      <c r="AJ39" s="148">
        <f t="shared" si="36"/>
        <v>10416.16753257114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1154.7142857142858</v>
      </c>
      <c r="J40" s="38">
        <f t="shared" si="33"/>
        <v>974.38917752371287</v>
      </c>
      <c r="K40" s="40">
        <f t="shared" si="28"/>
        <v>7.8734278613943331E-3</v>
      </c>
      <c r="L40" s="22">
        <f t="shared" si="29"/>
        <v>4.6453224382226564E-3</v>
      </c>
      <c r="M40" s="24">
        <f t="shared" si="30"/>
        <v>4.6901729508379182E-3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974.38917752371287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974.38917752371287</v>
      </c>
      <c r="AJ40" s="148">
        <f t="shared" si="36"/>
        <v>974.38917752371287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1963.6885714285713</v>
      </c>
      <c r="J41" s="38">
        <f t="shared" si="33"/>
        <v>1666.9135155931529</v>
      </c>
      <c r="K41" s="40">
        <f t="shared" si="28"/>
        <v>1.3474219995111086E-2</v>
      </c>
      <c r="L41" s="22">
        <f t="shared" si="29"/>
        <v>7.9497897971155407E-3</v>
      </c>
      <c r="M41" s="24">
        <f t="shared" si="30"/>
        <v>8.0236037740996791E-3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1666.9135155931529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1666.9135155931529</v>
      </c>
      <c r="AJ41" s="148">
        <f t="shared" si="36"/>
        <v>1666.9135155931529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0.5</v>
      </c>
      <c r="F42" s="75">
        <f>Middle!F42</f>
        <v>1.18</v>
      </c>
      <c r="G42" s="22">
        <f t="shared" si="32"/>
        <v>1.65</v>
      </c>
      <c r="H42" s="24">
        <f t="shared" si="26"/>
        <v>0.59</v>
      </c>
      <c r="I42" s="39">
        <f t="shared" si="27"/>
        <v>50.571428571428562</v>
      </c>
      <c r="J42" s="38">
        <f t="shared" si="33"/>
        <v>50.571428571428569</v>
      </c>
      <c r="K42" s="40">
        <f t="shared" si="28"/>
        <v>4.1258137264948459E-4</v>
      </c>
      <c r="L42" s="22">
        <f t="shared" si="29"/>
        <v>2.4342300986319589E-4</v>
      </c>
      <c r="M42" s="24">
        <f t="shared" si="30"/>
        <v>2.4342300986319594E-4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12.642857142857142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25.285714285714285</v>
      </c>
      <c r="AF42" s="122">
        <f t="shared" si="31"/>
        <v>0.25</v>
      </c>
      <c r="AG42" s="147">
        <f t="shared" si="34"/>
        <v>12.642857142857142</v>
      </c>
      <c r="AH42" s="123">
        <f t="shared" si="35"/>
        <v>1</v>
      </c>
      <c r="AI42" s="112">
        <f t="shared" si="35"/>
        <v>50.571428571428569</v>
      </c>
      <c r="AJ42" s="148">
        <f t="shared" si="36"/>
        <v>12.642857142857142</v>
      </c>
      <c r="AK42" s="147">
        <f t="shared" si="37"/>
        <v>37.928571428571431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0.3</v>
      </c>
      <c r="F44" s="75">
        <f>Middle!F44</f>
        <v>1.4</v>
      </c>
      <c r="G44" s="22">
        <f t="shared" si="32"/>
        <v>1.65</v>
      </c>
      <c r="H44" s="24">
        <f t="shared" si="26"/>
        <v>0.42</v>
      </c>
      <c r="I44" s="39">
        <f t="shared" si="27"/>
        <v>0</v>
      </c>
      <c r="J44" s="38">
        <f t="shared" si="33"/>
        <v>2491.1618248610284</v>
      </c>
      <c r="K44" s="40">
        <f t="shared" si="28"/>
        <v>3.0025437485660975E-2</v>
      </c>
      <c r="L44" s="22">
        <f t="shared" si="29"/>
        <v>1.261068374397761E-2</v>
      </c>
      <c r="M44" s="24">
        <f t="shared" si="30"/>
        <v>1.1991081260586846E-2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622.79045621525711</v>
      </c>
      <c r="AB44" s="156">
        <f>Poor!AB44</f>
        <v>0.25</v>
      </c>
      <c r="AC44" s="147">
        <f t="shared" si="39"/>
        <v>622.79045621525711</v>
      </c>
      <c r="AD44" s="156">
        <f>Poor!AD44</f>
        <v>0.25</v>
      </c>
      <c r="AE44" s="147">
        <f t="shared" si="40"/>
        <v>622.79045621525711</v>
      </c>
      <c r="AF44" s="122">
        <f t="shared" si="31"/>
        <v>0.25</v>
      </c>
      <c r="AG44" s="147">
        <f t="shared" si="34"/>
        <v>622.79045621525711</v>
      </c>
      <c r="AH44" s="123">
        <f t="shared" si="35"/>
        <v>1</v>
      </c>
      <c r="AI44" s="112">
        <f t="shared" si="35"/>
        <v>2491.1618248610284</v>
      </c>
      <c r="AJ44" s="148">
        <f t="shared" si="36"/>
        <v>1245.5809124305142</v>
      </c>
      <c r="AK44" s="147">
        <f t="shared" si="37"/>
        <v>1245.5809124305142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0.3</v>
      </c>
      <c r="F45" s="75">
        <f>Middle!F45</f>
        <v>1.4</v>
      </c>
      <c r="G45" s="22">
        <f t="shared" si="32"/>
        <v>1.65</v>
      </c>
      <c r="H45" s="24">
        <f t="shared" si="26"/>
        <v>0.42</v>
      </c>
      <c r="I45" s="39">
        <f t="shared" si="27"/>
        <v>0</v>
      </c>
      <c r="J45" s="38">
        <f t="shared" si="33"/>
        <v>5.6481491514606574</v>
      </c>
      <c r="K45" s="40">
        <f t="shared" si="28"/>
        <v>6.807592648716497E-5</v>
      </c>
      <c r="L45" s="22">
        <f t="shared" si="29"/>
        <v>2.8591889124609287E-5</v>
      </c>
      <c r="M45" s="24">
        <f t="shared" si="30"/>
        <v>2.71870798481177E-5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1.4120372878651644</v>
      </c>
      <c r="AB45" s="156">
        <f>Poor!AB45</f>
        <v>0.25</v>
      </c>
      <c r="AC45" s="147">
        <f t="shared" si="39"/>
        <v>1.4120372878651644</v>
      </c>
      <c r="AD45" s="156">
        <f>Poor!AD45</f>
        <v>0.25</v>
      </c>
      <c r="AE45" s="147">
        <f t="shared" si="40"/>
        <v>1.4120372878651644</v>
      </c>
      <c r="AF45" s="122">
        <f t="shared" si="31"/>
        <v>0.25</v>
      </c>
      <c r="AG45" s="147">
        <f t="shared" si="34"/>
        <v>1.4120372878651644</v>
      </c>
      <c r="AH45" s="123">
        <f t="shared" si="35"/>
        <v>1</v>
      </c>
      <c r="AI45" s="112">
        <f t="shared" si="35"/>
        <v>5.6481491514606574</v>
      </c>
      <c r="AJ45" s="148">
        <f t="shared" si="36"/>
        <v>2.8240745757303287</v>
      </c>
      <c r="AK45" s="147">
        <f t="shared" si="37"/>
        <v>2.8240745757303287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553.99999999999989</v>
      </c>
      <c r="J46" s="38">
        <f t="shared" si="33"/>
        <v>501.51214929955739</v>
      </c>
      <c r="K46" s="40">
        <f t="shared" si="28"/>
        <v>8.5748161948984557E-3</v>
      </c>
      <c r="L46" s="22">
        <f t="shared" si="29"/>
        <v>2.4009485345715675E-3</v>
      </c>
      <c r="M46" s="24">
        <f t="shared" si="30"/>
        <v>2.4140033278480543E-3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125.37803732488935</v>
      </c>
      <c r="AB46" s="156">
        <f>Poor!AB46</f>
        <v>0.25</v>
      </c>
      <c r="AC46" s="147">
        <f t="shared" si="39"/>
        <v>125.37803732488935</v>
      </c>
      <c r="AD46" s="156">
        <f>Poor!AD46</f>
        <v>0.25</v>
      </c>
      <c r="AE46" s="147">
        <f t="shared" si="40"/>
        <v>125.37803732488935</v>
      </c>
      <c r="AF46" s="122">
        <f t="shared" si="31"/>
        <v>0.25</v>
      </c>
      <c r="AG46" s="147">
        <f t="shared" si="34"/>
        <v>125.37803732488935</v>
      </c>
      <c r="AH46" s="123">
        <f t="shared" si="35"/>
        <v>1</v>
      </c>
      <c r="AI46" s="112">
        <f t="shared" si="35"/>
        <v>501.51214929955739</v>
      </c>
      <c r="AJ46" s="148">
        <f t="shared" si="36"/>
        <v>250.7560746497787</v>
      </c>
      <c r="AK46" s="147">
        <f t="shared" si="37"/>
        <v>250.7560746497787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532.79999999999995</v>
      </c>
      <c r="J47" s="38">
        <f t="shared" si="33"/>
        <v>536.98381418626707</v>
      </c>
      <c r="K47" s="40">
        <f t="shared" si="28"/>
        <v>9.2349463911376318E-3</v>
      </c>
      <c r="L47" s="22">
        <f t="shared" si="29"/>
        <v>2.5857849895185368E-3</v>
      </c>
      <c r="M47" s="24">
        <f t="shared" si="30"/>
        <v>2.5847443900544687E-3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134.24595354656677</v>
      </c>
      <c r="AB47" s="156">
        <f>Poor!AB47</f>
        <v>0.25</v>
      </c>
      <c r="AC47" s="147">
        <f t="shared" si="39"/>
        <v>134.24595354656677</v>
      </c>
      <c r="AD47" s="156">
        <f>Poor!AD47</f>
        <v>0.25</v>
      </c>
      <c r="AE47" s="147">
        <f t="shared" si="40"/>
        <v>134.24595354656677</v>
      </c>
      <c r="AF47" s="122">
        <f t="shared" si="31"/>
        <v>0.25</v>
      </c>
      <c r="AG47" s="147">
        <f t="shared" si="34"/>
        <v>134.24595354656677</v>
      </c>
      <c r="AH47" s="123">
        <f t="shared" si="35"/>
        <v>1</v>
      </c>
      <c r="AI47" s="112">
        <f t="shared" si="35"/>
        <v>536.98381418626707</v>
      </c>
      <c r="AJ47" s="148">
        <f t="shared" si="36"/>
        <v>268.49190709313353</v>
      </c>
      <c r="AK47" s="147">
        <f t="shared" si="37"/>
        <v>268.49190709313353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17.999999999999979</v>
      </c>
      <c r="J48" s="38">
        <f t="shared" si="33"/>
        <v>529.64244030605232</v>
      </c>
      <c r="K48" s="40">
        <f t="shared" si="28"/>
        <v>9.5595104042885595E-3</v>
      </c>
      <c r="L48" s="22">
        <f t="shared" si="29"/>
        <v>2.6766629132007965E-3</v>
      </c>
      <c r="M48" s="24">
        <f t="shared" si="30"/>
        <v>2.5494070587404275E-3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132.41061007651308</v>
      </c>
      <c r="AB48" s="156">
        <f>Poor!AB48</f>
        <v>0.25</v>
      </c>
      <c r="AC48" s="147">
        <f t="shared" si="39"/>
        <v>132.41061007651308</v>
      </c>
      <c r="AD48" s="156">
        <f>Poor!AD48</f>
        <v>0.25</v>
      </c>
      <c r="AE48" s="147">
        <f t="shared" si="40"/>
        <v>132.41061007651308</v>
      </c>
      <c r="AF48" s="122">
        <f t="shared" si="31"/>
        <v>0.25</v>
      </c>
      <c r="AG48" s="147">
        <f t="shared" si="34"/>
        <v>132.41061007651308</v>
      </c>
      <c r="AH48" s="123">
        <f t="shared" si="35"/>
        <v>1</v>
      </c>
      <c r="AI48" s="112">
        <f t="shared" si="35"/>
        <v>529.64244030605232</v>
      </c>
      <c r="AJ48" s="148">
        <f t="shared" si="36"/>
        <v>264.82122015302616</v>
      </c>
      <c r="AK48" s="147">
        <f t="shared" si="37"/>
        <v>264.82122015302616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611.78773805551975</v>
      </c>
      <c r="K49" s="40">
        <f t="shared" si="28"/>
        <v>1.1060618965111603E-2</v>
      </c>
      <c r="L49" s="22">
        <f t="shared" si="29"/>
        <v>3.0969733102312485E-3</v>
      </c>
      <c r="M49" s="24">
        <f t="shared" si="30"/>
        <v>2.9448092885991464E-3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152.94693451387994</v>
      </c>
      <c r="AB49" s="156">
        <f>Poor!AB49</f>
        <v>0.25</v>
      </c>
      <c r="AC49" s="147">
        <f t="shared" si="39"/>
        <v>152.94693451387994</v>
      </c>
      <c r="AD49" s="156">
        <f>Poor!AD49</f>
        <v>0.25</v>
      </c>
      <c r="AE49" s="147">
        <f t="shared" si="40"/>
        <v>152.94693451387994</v>
      </c>
      <c r="AF49" s="122">
        <f t="shared" si="31"/>
        <v>0.25</v>
      </c>
      <c r="AG49" s="147">
        <f t="shared" si="34"/>
        <v>152.94693451387994</v>
      </c>
      <c r="AH49" s="123">
        <f t="shared" si="35"/>
        <v>1</v>
      </c>
      <c r="AI49" s="112">
        <f t="shared" si="35"/>
        <v>611.78773805551975</v>
      </c>
      <c r="AJ49" s="148">
        <f t="shared" si="36"/>
        <v>305.89386902775988</v>
      </c>
      <c r="AK49" s="147">
        <f t="shared" si="37"/>
        <v>305.89386902775988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566.91999999999996</v>
      </c>
      <c r="J50" s="38">
        <f t="shared" si="33"/>
        <v>620.43478690979896</v>
      </c>
      <c r="K50" s="40">
        <f t="shared" si="28"/>
        <v>1.0713362976464951E-2</v>
      </c>
      <c r="L50" s="22">
        <f t="shared" si="29"/>
        <v>2.9997416334101861E-3</v>
      </c>
      <c r="M50" s="24">
        <f t="shared" si="30"/>
        <v>2.9864314202652461E-3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155.10869672744974</v>
      </c>
      <c r="AB50" s="156">
        <f>Poor!AB55</f>
        <v>0.25</v>
      </c>
      <c r="AC50" s="147">
        <f t="shared" si="39"/>
        <v>155.10869672744974</v>
      </c>
      <c r="AD50" s="156">
        <f>Poor!AD55</f>
        <v>0.25</v>
      </c>
      <c r="AE50" s="147">
        <f t="shared" si="40"/>
        <v>155.10869672744974</v>
      </c>
      <c r="AF50" s="122">
        <f t="shared" si="31"/>
        <v>0.25</v>
      </c>
      <c r="AG50" s="147">
        <f t="shared" si="34"/>
        <v>155.10869672744974</v>
      </c>
      <c r="AH50" s="123">
        <f t="shared" si="35"/>
        <v>1</v>
      </c>
      <c r="AI50" s="112">
        <f t="shared" si="35"/>
        <v>620.43478690979896</v>
      </c>
      <c r="AJ50" s="148">
        <f t="shared" si="36"/>
        <v>310.21739345489948</v>
      </c>
      <c r="AK50" s="147">
        <f t="shared" si="37"/>
        <v>310.21739345489948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126.46529244852988</v>
      </c>
      <c r="K51" s="40">
        <f t="shared" si="28"/>
        <v>2.2863884400992273E-3</v>
      </c>
      <c r="L51" s="22">
        <f t="shared" si="29"/>
        <v>6.4018876322778358E-4</v>
      </c>
      <c r="M51" s="24">
        <f t="shared" si="30"/>
        <v>6.0873427942755118E-4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31.61632311213247</v>
      </c>
      <c r="AB51" s="156">
        <f>Poor!AB56</f>
        <v>0.25</v>
      </c>
      <c r="AC51" s="147">
        <f t="shared" si="39"/>
        <v>31.61632311213247</v>
      </c>
      <c r="AD51" s="156">
        <f>Poor!AD56</f>
        <v>0.25</v>
      </c>
      <c r="AE51" s="147">
        <f t="shared" si="40"/>
        <v>31.61632311213247</v>
      </c>
      <c r="AF51" s="122">
        <f t="shared" si="31"/>
        <v>0.25</v>
      </c>
      <c r="AG51" s="147">
        <f t="shared" si="34"/>
        <v>31.61632311213247</v>
      </c>
      <c r="AH51" s="123">
        <f t="shared" si="35"/>
        <v>1</v>
      </c>
      <c r="AI51" s="112">
        <f t="shared" si="35"/>
        <v>126.46529244852988</v>
      </c>
      <c r="AJ51" s="148">
        <f t="shared" si="36"/>
        <v>63.23264622426494</v>
      </c>
      <c r="AK51" s="147">
        <f t="shared" si="37"/>
        <v>63.23264622426494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69</v>
      </c>
      <c r="J52" s="38">
        <f t="shared" si="33"/>
        <v>41.424861045057376</v>
      </c>
      <c r="K52" s="40">
        <f t="shared" si="28"/>
        <v>6.8763562108247443E-4</v>
      </c>
      <c r="L52" s="22">
        <f t="shared" si="29"/>
        <v>1.9253797390309283E-4</v>
      </c>
      <c r="M52" s="24">
        <f t="shared" si="30"/>
        <v>1.993964703708126E-4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10.356215261264344</v>
      </c>
      <c r="AB52" s="156">
        <f>Poor!AB57</f>
        <v>0.25</v>
      </c>
      <c r="AC52" s="147">
        <f t="shared" si="39"/>
        <v>10.356215261264344</v>
      </c>
      <c r="AD52" s="156">
        <f>Poor!AD57</f>
        <v>0.25</v>
      </c>
      <c r="AE52" s="147">
        <f t="shared" si="40"/>
        <v>10.356215261264344</v>
      </c>
      <c r="AF52" s="122">
        <f t="shared" si="31"/>
        <v>0.25</v>
      </c>
      <c r="AG52" s="147">
        <f t="shared" si="34"/>
        <v>10.356215261264344</v>
      </c>
      <c r="AH52" s="123">
        <f t="shared" si="35"/>
        <v>1</v>
      </c>
      <c r="AI52" s="112">
        <f t="shared" si="35"/>
        <v>41.424861045057376</v>
      </c>
      <c r="AJ52" s="148">
        <f t="shared" si="36"/>
        <v>20.712430522528688</v>
      </c>
      <c r="AK52" s="147">
        <f t="shared" si="37"/>
        <v>20.712430522528688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54.769931165679111</v>
      </c>
      <c r="K53" s="40">
        <f t="shared" ref="K53:K64" si="43">(B53/B$65)</f>
        <v>9.901952943587632E-4</v>
      </c>
      <c r="L53" s="22">
        <f t="shared" ref="L53:L64" si="44">(K53*H53)</f>
        <v>2.7725468242045364E-4</v>
      </c>
      <c r="M53" s="24">
        <f t="shared" ref="M53:M64" si="45">J53/B$65</f>
        <v>2.6363228943629288E-4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79955.451428571425</v>
      </c>
      <c r="J58" s="38">
        <f t="shared" si="33"/>
        <v>79955.451428571425</v>
      </c>
      <c r="K58" s="40">
        <f t="shared" si="43"/>
        <v>0.54358971117811761</v>
      </c>
      <c r="L58" s="22">
        <f t="shared" si="44"/>
        <v>0.38486151551410724</v>
      </c>
      <c r="M58" s="24">
        <f t="shared" si="45"/>
        <v>0.3848615155141073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19988.862857142856</v>
      </c>
      <c r="AB58" s="156">
        <f>Poor!AB58</f>
        <v>0.25</v>
      </c>
      <c r="AC58" s="147">
        <f t="shared" si="39"/>
        <v>19988.862857142856</v>
      </c>
      <c r="AD58" s="156">
        <f>Poor!AD58</f>
        <v>0.25</v>
      </c>
      <c r="AE58" s="147">
        <f t="shared" si="40"/>
        <v>19988.862857142856</v>
      </c>
      <c r="AF58" s="122">
        <f t="shared" si="31"/>
        <v>0.25</v>
      </c>
      <c r="AG58" s="147">
        <f t="shared" si="34"/>
        <v>19988.862857142856</v>
      </c>
      <c r="AH58" s="123">
        <f t="shared" si="35"/>
        <v>1</v>
      </c>
      <c r="AI58" s="112">
        <f t="shared" si="35"/>
        <v>79955.451428571425</v>
      </c>
      <c r="AJ58" s="148">
        <f t="shared" si="36"/>
        <v>39977.725714285712</v>
      </c>
      <c r="AK58" s="147">
        <f t="shared" si="37"/>
        <v>39977.725714285712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692.45254484362113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3.3330852502057836E-3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173.11313621090528</v>
      </c>
      <c r="AB59" s="156">
        <f>Poor!AB59</f>
        <v>0.25</v>
      </c>
      <c r="AC59" s="147">
        <f t="shared" si="39"/>
        <v>173.11313621090528</v>
      </c>
      <c r="AD59" s="156">
        <f>Poor!AD59</f>
        <v>0.25</v>
      </c>
      <c r="AE59" s="147">
        <f t="shared" si="40"/>
        <v>173.11313621090528</v>
      </c>
      <c r="AF59" s="122">
        <f t="shared" si="31"/>
        <v>0.25</v>
      </c>
      <c r="AG59" s="147">
        <f t="shared" si="34"/>
        <v>173.11313621090528</v>
      </c>
      <c r="AH59" s="123">
        <f t="shared" ref="AH59:AI64" si="46">SUM(Z59,AB59,AD59,AF59)</f>
        <v>1</v>
      </c>
      <c r="AI59" s="112">
        <f t="shared" si="46"/>
        <v>692.45254484362113</v>
      </c>
      <c r="AJ59" s="148">
        <f t="shared" si="36"/>
        <v>346.22627242181056</v>
      </c>
      <c r="AK59" s="147">
        <f t="shared" si="37"/>
        <v>346.22627242181056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4.1839758229511345E-2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140352.32514285712</v>
      </c>
      <c r="J65" s="39">
        <f>SUM(J37:J64)</f>
        <v>142886.78265263987</v>
      </c>
      <c r="K65" s="40">
        <f>SUM(K37:K64)</f>
        <v>1</v>
      </c>
      <c r="L65" s="22">
        <f>SUM(L37:L64)</f>
        <v>0.68840866173533088</v>
      </c>
      <c r="M65" s="24">
        <f>SUM(M37:M64)</f>
        <v>0.68777829073677188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45415.029911679012</v>
      </c>
      <c r="AB65" s="137"/>
      <c r="AC65" s="153">
        <f>SUM(AC37:AC64)</f>
        <v>32344.916828848152</v>
      </c>
      <c r="AD65" s="137"/>
      <c r="AE65" s="153">
        <f>SUM(AE37:AE64)</f>
        <v>32370.202543133866</v>
      </c>
      <c r="AF65" s="137"/>
      <c r="AG65" s="153">
        <f>SUM(AG37:AG64)</f>
        <v>32701.863437813179</v>
      </c>
      <c r="AH65" s="137"/>
      <c r="AI65" s="153">
        <f>SUM(AI37:AI64)</f>
        <v>142832.0127214742</v>
      </c>
      <c r="AJ65" s="153">
        <f>SUM(AJ37:AJ64)</f>
        <v>77759.946740527157</v>
      </c>
      <c r="AK65" s="153">
        <f>SUM(AK37:AK64)</f>
        <v>65072.065980947045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121207.5059575799</v>
      </c>
      <c r="J74" s="51">
        <f>J128*I$83</f>
        <v>8181.9748748914672</v>
      </c>
      <c r="K74" s="40">
        <f>B74/B$76</f>
        <v>3.0052442019310059E-2</v>
      </c>
      <c r="L74" s="22">
        <f>(L128*G$37*F$9/F$7)/B$130</f>
        <v>1.9181542598046143E-2</v>
      </c>
      <c r="M74" s="24">
        <f>J74/B$76</f>
        <v>3.9383521623440366E-2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1216.1808771209571</v>
      </c>
      <c r="AB74" s="156"/>
      <c r="AC74" s="147">
        <f>AC30*$I$83/4</f>
        <v>2656.1526051540695</v>
      </c>
      <c r="AD74" s="156"/>
      <c r="AE74" s="147">
        <f>AE30*$I$83/4</f>
        <v>2390.6742975577104</v>
      </c>
      <c r="AF74" s="156"/>
      <c r="AG74" s="147">
        <f>AG30*$I$83/4</f>
        <v>2374.1802131250715</v>
      </c>
      <c r="AH74" s="155"/>
      <c r="AI74" s="147">
        <f>SUM(AA74,AC74,AE74,AG74)</f>
        <v>8637.1879929578081</v>
      </c>
      <c r="AJ74" s="148">
        <f>(AA74+AC74)</f>
        <v>3872.3334822750267</v>
      </c>
      <c r="AK74" s="147">
        <f>(AE74+AG74)</f>
        <v>4764.8545106827823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37808.608592471144</v>
      </c>
      <c r="K75" s="40">
        <f>B75/B$76</f>
        <v>0.58696126886457367</v>
      </c>
      <c r="L75" s="22">
        <f>(L129*G$37*F$9/F$7)/B$130</f>
        <v>0.20282217238618983</v>
      </c>
      <c r="M75" s="24">
        <f>J75/B$76</f>
        <v>0.18198982236223651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39412.644238238747</v>
      </c>
      <c r="AB75" s="158"/>
      <c r="AC75" s="149">
        <f>AA75+AC65-SUM(AC70,AC74)</f>
        <v>64315.203665613524</v>
      </c>
      <c r="AD75" s="158"/>
      <c r="AE75" s="149">
        <f>AC75+AE65-SUM(AE70,AE74)</f>
        <v>89508.527114870361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115050.00554323917</v>
      </c>
      <c r="AJ75" s="151">
        <f>AJ76-SUM(AJ70,AJ74)</f>
        <v>64315.203665613517</v>
      </c>
      <c r="AK75" s="149">
        <f>AJ75+AK76-SUM(AK70,AK74)</f>
        <v>115050.00554323917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140352.32514285715</v>
      </c>
      <c r="J76" s="51">
        <f>J130*I$83</f>
        <v>142886.78265263987</v>
      </c>
      <c r="K76" s="40">
        <f>SUM(K70:K75)</f>
        <v>0.81256290713409696</v>
      </c>
      <c r="L76" s="22">
        <f>SUM(L70:L75)</f>
        <v>0.46723289215356528</v>
      </c>
      <c r="M76" s="24">
        <f>SUM(M70:M75)</f>
        <v>0.46660252115500622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45415.029911679012</v>
      </c>
      <c r="AB76" s="137"/>
      <c r="AC76" s="153">
        <f>AC65</f>
        <v>32344.916828848152</v>
      </c>
      <c r="AD76" s="137"/>
      <c r="AE76" s="153">
        <f>AE65</f>
        <v>32370.202543133866</v>
      </c>
      <c r="AF76" s="137"/>
      <c r="AG76" s="153">
        <f>AG65</f>
        <v>32701.863437813179</v>
      </c>
      <c r="AH76" s="137"/>
      <c r="AI76" s="153">
        <f>SUM(AA76,AC76,AE76,AG76)</f>
        <v>142832.01272147422</v>
      </c>
      <c r="AJ76" s="154">
        <f>SUM(AA76,AC76)</f>
        <v>77759.946740527172</v>
      </c>
      <c r="AK76" s="154">
        <f>SUM(AE76,AG76)</f>
        <v>65072.065980947045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39412.644238238747</v>
      </c>
      <c r="AD78" s="112"/>
      <c r="AE78" s="112">
        <f>AC75</f>
        <v>64315.203665613524</v>
      </c>
      <c r="AF78" s="112"/>
      <c r="AG78" s="112">
        <f>AE75</f>
        <v>89508.527114870361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40628.825115359701</v>
      </c>
      <c r="AB79" s="112"/>
      <c r="AC79" s="112">
        <f>AA79-AA74+AC65-AC70</f>
        <v>66971.356270767588</v>
      </c>
      <c r="AD79" s="112"/>
      <c r="AE79" s="112">
        <f>AC79-AC74+AE65-AE70</f>
        <v>91899.201412428069</v>
      </c>
      <c r="AF79" s="112"/>
      <c r="AG79" s="112">
        <f>AE79-AE74+AG65-AG70</f>
        <v>117424.18575636423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0.14303030303030304</v>
      </c>
      <c r="I91" s="22">
        <f t="shared" ref="I91" si="52">(D91*H91)</f>
        <v>2.446043061221307E-2</v>
      </c>
      <c r="J91" s="24">
        <f>IF(I$32&lt;=1+I$131,I91,L91+J$33*(I91-L91))</f>
        <v>1.9093058413039272E-2</v>
      </c>
      <c r="K91" s="22">
        <f t="shared" ref="K91" si="53">(B91)</f>
        <v>0.1315505557697248</v>
      </c>
      <c r="L91" s="22">
        <f t="shared" ref="L91" si="54">(K91*H91)</f>
        <v>1.8815715855548518E-2</v>
      </c>
      <c r="M91" s="226">
        <f t="shared" si="50"/>
        <v>1.9093058413039272E-2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0.14303030303030304</v>
      </c>
      <c r="I92" s="22">
        <f t="shared" ref="I92:I118" si="59">(D92*H92)</f>
        <v>1.2230215306106536E-4</v>
      </c>
      <c r="J92" s="24">
        <f t="shared" ref="J92:J118" si="60">IF(I$32&lt;=1+I$131,I92,L92+J$33*(I92-L92))</f>
        <v>1.2230215306106536E-4</v>
      </c>
      <c r="K92" s="22">
        <f t="shared" ref="K92:K118" si="61">(B92)</f>
        <v>8.5507861250321124E-4</v>
      </c>
      <c r="L92" s="22">
        <f t="shared" ref="L92:L118" si="62">(K92*H92)</f>
        <v>1.2230215306106536E-4</v>
      </c>
      <c r="M92" s="226">
        <f t="shared" ref="M92:M118" si="63">(J92)</f>
        <v>1.2230215306106536E-4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0.3575757575757576</v>
      </c>
      <c r="I93" s="22">
        <f t="shared" si="59"/>
        <v>0.61151076530532689</v>
      </c>
      <c r="J93" s="24">
        <f t="shared" si="60"/>
        <v>0.58131929668497428</v>
      </c>
      <c r="K93" s="22">
        <f t="shared" si="61"/>
        <v>1.6213605998618583</v>
      </c>
      <c r="L93" s="22">
        <f t="shared" si="62"/>
        <v>0.5797592447990888</v>
      </c>
      <c r="M93" s="226">
        <f t="shared" si="63"/>
        <v>0.58131929668497428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0.3575757575757576</v>
      </c>
      <c r="I94" s="22">
        <f t="shared" si="59"/>
        <v>6.4443826805253679E-2</v>
      </c>
      <c r="J94" s="24">
        <f t="shared" si="60"/>
        <v>5.4380003931802805E-2</v>
      </c>
      <c r="K94" s="22">
        <f t="shared" si="61"/>
        <v>0.15062538635633491</v>
      </c>
      <c r="L94" s="22">
        <f t="shared" si="62"/>
        <v>5.3859986636507637E-2</v>
      </c>
      <c r="M94" s="226">
        <f t="shared" si="63"/>
        <v>5.4380003931802805E-2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0.3575757575757576</v>
      </c>
      <c r="I95" s="22">
        <f t="shared" si="59"/>
        <v>0.10959213700064234</v>
      </c>
      <c r="J95" s="24">
        <f t="shared" si="60"/>
        <v>9.3029320956025188E-2</v>
      </c>
      <c r="K95" s="22">
        <f t="shared" si="61"/>
        <v>0.25777331403077575</v>
      </c>
      <c r="L95" s="22">
        <f t="shared" si="62"/>
        <v>9.2173488047368302E-2</v>
      </c>
      <c r="M95" s="226">
        <f t="shared" si="63"/>
        <v>9.3029320956025188E-2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0.3575757575757576</v>
      </c>
      <c r="I96" s="22">
        <f t="shared" si="59"/>
        <v>2.8223573783322776E-3</v>
      </c>
      <c r="J96" s="24">
        <f t="shared" si="60"/>
        <v>2.8223573783322776E-3</v>
      </c>
      <c r="K96" s="22">
        <f t="shared" si="61"/>
        <v>7.8930333461834871E-3</v>
      </c>
      <c r="L96" s="22">
        <f t="shared" si="62"/>
        <v>2.8223573783322776E-3</v>
      </c>
      <c r="M96" s="226">
        <f t="shared" si="63"/>
        <v>2.8223573783322776E-3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0.25454545454545457</v>
      </c>
      <c r="I98" s="22">
        <f t="shared" si="59"/>
        <v>0</v>
      </c>
      <c r="J98" s="24">
        <f t="shared" si="60"/>
        <v>0.13903006412178975</v>
      </c>
      <c r="K98" s="22">
        <f t="shared" si="61"/>
        <v>0.5744122130046091</v>
      </c>
      <c r="L98" s="22">
        <f t="shared" si="62"/>
        <v>0.14621401785571869</v>
      </c>
      <c r="M98" s="226">
        <f t="shared" si="63"/>
        <v>0.13903006412178975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0.25454545454545457</v>
      </c>
      <c r="I99" s="22">
        <f t="shared" si="59"/>
        <v>0</v>
      </c>
      <c r="J99" s="24">
        <f t="shared" si="60"/>
        <v>3.1521940118876628E-4</v>
      </c>
      <c r="K99" s="22">
        <f t="shared" si="61"/>
        <v>1.3023505021202753E-3</v>
      </c>
      <c r="L99" s="22">
        <f t="shared" si="62"/>
        <v>3.3150740053970647E-4</v>
      </c>
      <c r="M99" s="226">
        <f t="shared" si="63"/>
        <v>3.1521940118876628E-4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0.16969696969696968</v>
      </c>
      <c r="I100" s="22">
        <f t="shared" si="59"/>
        <v>3.0918366986363192E-2</v>
      </c>
      <c r="J100" s="24">
        <f t="shared" si="60"/>
        <v>2.7989055379356476E-2</v>
      </c>
      <c r="K100" s="22">
        <f t="shared" si="61"/>
        <v>0.16404354304484681</v>
      </c>
      <c r="L100" s="22">
        <f t="shared" si="62"/>
        <v>2.7837692153064909E-2</v>
      </c>
      <c r="M100" s="226">
        <f t="shared" si="63"/>
        <v>2.7989055379356476E-2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0.16969696969696968</v>
      </c>
      <c r="I101" s="22">
        <f t="shared" si="59"/>
        <v>2.9735209260531248E-2</v>
      </c>
      <c r="J101" s="24">
        <f t="shared" si="60"/>
        <v>2.9968705113263668E-2</v>
      </c>
      <c r="K101" s="22">
        <f t="shared" si="61"/>
        <v>0.17667239639874041</v>
      </c>
      <c r="L101" s="22">
        <f t="shared" si="62"/>
        <v>2.9980770297968067E-2</v>
      </c>
      <c r="M101" s="226">
        <f t="shared" si="63"/>
        <v>2.9968705113263668E-2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0.16969696969696968</v>
      </c>
      <c r="I102" s="22">
        <f t="shared" si="59"/>
        <v>1.0045678804233523E-3</v>
      </c>
      <c r="J102" s="24">
        <f t="shared" si="60"/>
        <v>2.955898798002796E-2</v>
      </c>
      <c r="K102" s="22">
        <f t="shared" si="61"/>
        <v>0.1828815826310714</v>
      </c>
      <c r="L102" s="22">
        <f t="shared" si="62"/>
        <v>3.1034450385878782E-2</v>
      </c>
      <c r="M102" s="226">
        <f t="shared" si="63"/>
        <v>2.955898798002796E-2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3.4143461738190613E-2</v>
      </c>
      <c r="K103" s="22">
        <f t="shared" si="61"/>
        <v>0.21159906895560235</v>
      </c>
      <c r="L103" s="22">
        <f t="shared" si="62"/>
        <v>3.5907720792465847E-2</v>
      </c>
      <c r="M103" s="226">
        <f t="shared" si="63"/>
        <v>3.4143461738190613E-2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0.16969696969696968</v>
      </c>
      <c r="I104" s="22">
        <f t="shared" si="59"/>
        <v>3.1639423487200405E-2</v>
      </c>
      <c r="J104" s="24">
        <f t="shared" si="60"/>
        <v>3.4626047712605079E-2</v>
      </c>
      <c r="K104" s="22">
        <f t="shared" si="61"/>
        <v>0.20495576588923123</v>
      </c>
      <c r="L104" s="22">
        <f t="shared" si="62"/>
        <v>3.4780372393324085E-2</v>
      </c>
      <c r="M104" s="226">
        <f t="shared" si="63"/>
        <v>3.4626047712605079E-2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7.0579428212299523E-3</v>
      </c>
      <c r="K105" s="22">
        <f t="shared" si="61"/>
        <v>4.3740559793433491E-2</v>
      </c>
      <c r="L105" s="22">
        <f t="shared" si="62"/>
        <v>7.4226404497947738E-3</v>
      </c>
      <c r="M105" s="226">
        <f t="shared" si="63"/>
        <v>7.0579428212299523E-3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0.16969696969696968</v>
      </c>
      <c r="I106" s="22">
        <f t="shared" si="59"/>
        <v>3.8508435416228525E-3</v>
      </c>
      <c r="J106" s="24">
        <f t="shared" si="60"/>
        <v>2.3118936031591786E-3</v>
      </c>
      <c r="K106" s="22">
        <f t="shared" si="61"/>
        <v>1.3155055576972479E-2</v>
      </c>
      <c r="L106" s="22">
        <f t="shared" si="62"/>
        <v>2.2323730676074506E-3</v>
      </c>
      <c r="M106" s="226">
        <f t="shared" si="63"/>
        <v>2.3118936031591786E-3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3.0566729812244006E-3</v>
      </c>
      <c r="K107" s="22">
        <f t="shared" si="61"/>
        <v>1.8943280030840372E-2</v>
      </c>
      <c r="L107" s="22">
        <f t="shared" si="62"/>
        <v>3.2146172173547296E-3</v>
      </c>
      <c r="M107" s="226">
        <f t="shared" si="63"/>
        <v>3.0566729812244006E-3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0.42909090909090908</v>
      </c>
      <c r="I112" s="22">
        <f t="shared" si="59"/>
        <v>4.4622599094384636</v>
      </c>
      <c r="J112" s="24">
        <f t="shared" si="60"/>
        <v>4.4622599094384636</v>
      </c>
      <c r="K112" s="22">
        <f t="shared" si="61"/>
        <v>10.399334534708284</v>
      </c>
      <c r="L112" s="22">
        <f t="shared" si="62"/>
        <v>4.4622599094384636</v>
      </c>
      <c r="M112" s="226">
        <f t="shared" si="63"/>
        <v>4.4622599094384636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3.8645310292628514E-2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3.8645310292628514E-2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0.80043023944842784</v>
      </c>
      <c r="L115" s="22">
        <f t="shared" si="62"/>
        <v>0</v>
      </c>
      <c r="M115" s="226">
        <f t="shared" si="63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7.83296876562496</v>
      </c>
      <c r="J119" s="24">
        <f>SUM(J91:J118)</f>
        <v>7.9744151327708206</v>
      </c>
      <c r="K119" s="22">
        <f>SUM(K91:K118)</f>
        <v>19.130852407360489</v>
      </c>
      <c r="L119" s="22">
        <f>SUM(L91:L118)</f>
        <v>7.9817239415801016</v>
      </c>
      <c r="M119" s="57">
        <f t="shared" si="50"/>
        <v>7.9744151327708206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6.7645092972892762</v>
      </c>
      <c r="J128" s="227">
        <f>(J30)</f>
        <v>0.45663050876371392</v>
      </c>
      <c r="K128" s="22">
        <f>(B128)</f>
        <v>0.57492883275217932</v>
      </c>
      <c r="L128" s="22">
        <f>IF(L124=L119,0,(L119-L124)/(B119-B124)*K128)</f>
        <v>0.22239955175073872</v>
      </c>
      <c r="M128" s="57">
        <f t="shared" si="90"/>
        <v>0.45663050876371392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2.1100729886386063</v>
      </c>
      <c r="K129" s="29">
        <f>(B129)</f>
        <v>11.229069403485196</v>
      </c>
      <c r="L129" s="60">
        <f>IF(SUM(L124:L128)&gt;L130,0,L130-SUM(L124:L128))</f>
        <v>2.3516127544608629</v>
      </c>
      <c r="M129" s="57">
        <f t="shared" si="90"/>
        <v>2.1100729886386063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7.83296876562496</v>
      </c>
      <c r="J130" s="227">
        <f>(J119)</f>
        <v>7.9744151327708206</v>
      </c>
      <c r="K130" s="22">
        <f>(B130)</f>
        <v>19.130852407360489</v>
      </c>
      <c r="L130" s="22">
        <f>(L119)</f>
        <v>7.9817239415801016</v>
      </c>
      <c r="M130" s="57">
        <f t="shared" si="90"/>
        <v>7.9744151327708206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891.76654571003712</v>
      </c>
      <c r="G72" s="109">
        <f>Poor!T7</f>
        <v>1365.6805554831799</v>
      </c>
      <c r="H72" s="109">
        <f>Middle!T7</f>
        <v>1891.0626361323025</v>
      </c>
      <c r="I72" s="109">
        <f>Rich!T7</f>
        <v>2366.9558938711443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10.971428571428575</v>
      </c>
      <c r="G73" s="109">
        <f>Poor!T8</f>
        <v>5.7999999999999954</v>
      </c>
      <c r="H73" s="109">
        <f>Middle!T8</f>
        <v>705.07870466546478</v>
      </c>
      <c r="I73" s="109">
        <f>Rich!T8</f>
        <v>6308.3782713473729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98.593204391897189</v>
      </c>
      <c r="G74" s="109">
        <f>Poor!T9</f>
        <v>246.24604436090095</v>
      </c>
      <c r="H74" s="109">
        <f>Middle!T9</f>
        <v>512.26501189185069</v>
      </c>
      <c r="I74" s="109">
        <f>Rich!T9</f>
        <v>786.97841686104789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0.33714285714285719</v>
      </c>
      <c r="H75" s="109">
        <f>Middle!T10</f>
        <v>263.75645991501648</v>
      </c>
      <c r="I75" s="109">
        <f>Rich!T10</f>
        <v>393.49000208248066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275.49387755102038</v>
      </c>
      <c r="G76" s="109">
        <f>Poor!T11</f>
        <v>1735.569285714286</v>
      </c>
      <c r="H76" s="109">
        <f>Middle!T11</f>
        <v>6456.0604751538258</v>
      </c>
      <c r="I76" s="109">
        <f>Rich!T11</f>
        <v>15372.28270690874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645.11762024323525</v>
      </c>
      <c r="G77" s="109">
        <f>Poor!T12</f>
        <v>379.32228644264376</v>
      </c>
      <c r="H77" s="109">
        <f>Middle!T12</f>
        <v>50.536957349212862</v>
      </c>
      <c r="I77" s="109">
        <f>Rich!T12</f>
        <v>34.665821622862381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3286.9154265812808</v>
      </c>
      <c r="G78" s="109">
        <f>Poor!T13</f>
        <v>3789.6470929628144</v>
      </c>
      <c r="H78" s="109">
        <f>Middle!T13</f>
        <v>3190.8479022955721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25175.902040816323</v>
      </c>
      <c r="I79" s="109">
        <f>Rich!T14</f>
        <v>91377.658775510194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2294.5959183673472</v>
      </c>
      <c r="G81" s="109">
        <f>Poor!T16</f>
        <v>1615.5428571428572</v>
      </c>
      <c r="H81" s="109">
        <f>Middle!T16</f>
        <v>8110.2924181089029</v>
      </c>
      <c r="I81" s="109">
        <f>Rich!T16</f>
        <v>791.37433696413848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16036.909597857979</v>
      </c>
      <c r="G88" s="109">
        <f>Poor!T23</f>
        <v>18642.534538981577</v>
      </c>
      <c r="H88" s="109">
        <f>Middle!T23</f>
        <v>70330.247181667772</v>
      </c>
      <c r="I88" s="109">
        <f>Rich!T23</f>
        <v>167743.18922417809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21719.711575255198</v>
      </c>
      <c r="G98" s="238">
        <f t="shared" si="0"/>
        <v>19114.086634131592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40159.306677296016</v>
      </c>
      <c r="G99" s="238">
        <f t="shared" si="0"/>
        <v>37553.681736172446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74233.468309949065</v>
      </c>
      <c r="G100" s="238">
        <f t="shared" si="0"/>
        <v>71627.843368825444</v>
      </c>
      <c r="H100" s="238">
        <f t="shared" si="0"/>
        <v>19940.130726139265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2016-06-02T07:49:53Z</dcterms:modified>
  <cp:category/>
</cp:coreProperties>
</file>