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<sst xmlns="http://schemas.openxmlformats.org/spreadsheetml/2006/main" count="790" uniqueCount="145">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</sst>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0.00399750933997509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0.00941780821917808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0.00565068493150685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0.00806038530418881</c:v>
                </c:pt>
                <c:pt idx="2" formatCode="0.0%">
                  <c:v>0.213035476412204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49592"/>
        <c:axId val="-2040466424"/>
      </c:barChart>
      <c:catAx>
        <c:axId val="-203974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6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6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4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0.0397377075083432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0.00298032806312574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0.00745799285446537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0.00115540476395553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49128"/>
        <c:axId val="-2016850472"/>
      </c:barChart>
      <c:catAx>
        <c:axId val="-201704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5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5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4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0.00386692608270769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0.0108642617804558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81768"/>
        <c:axId val="-2016778776"/>
      </c:barChart>
      <c:catAx>
        <c:axId val="-201678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7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77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8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42040"/>
        <c:axId val="2121467784"/>
      </c:barChart>
      <c:catAx>
        <c:axId val="21217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46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46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74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1176.54566083463</c:v>
                </c:pt>
                <c:pt idx="6">
                  <c:v>1467.471131207664</c:v>
                </c:pt>
                <c:pt idx="7">
                  <c:v>1932.310217691123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0.0</c:v>
                </c:pt>
                <c:pt idx="6">
                  <c:v>1263.316692616652</c:v>
                </c:pt>
                <c:pt idx="7">
                  <c:v>3892.785478732756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6265.403015624662</c:v>
                </c:pt>
                <c:pt idx="7">
                  <c:v>6929.969728661175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7053.16577598007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6038.399999999998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83288"/>
        <c:axId val="21222866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83288"/>
        <c:axId val="2122286616"/>
      </c:lineChart>
      <c:catAx>
        <c:axId val="21222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28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8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28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58536"/>
        <c:axId val="21220455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58536"/>
        <c:axId val="2122045512"/>
      </c:lineChart>
      <c:catAx>
        <c:axId val="212205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4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04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5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208"/>
        <c:axId val="21218899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208"/>
        <c:axId val="2121889944"/>
      </c:lineChart>
      <c:catAx>
        <c:axId val="2121895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8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88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9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0.0246859973575426</c:v>
                </c:pt>
                <c:pt idx="2">
                  <c:v>0.0408188989890509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0.0015444190755717</c:v>
                </c:pt>
                <c:pt idx="2">
                  <c:v>0.0408188989890509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-0.248687668539579</c:v>
                </c:pt>
                <c:pt idx="2">
                  <c:v>-0.248687668539579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77944"/>
        <c:axId val="2121774008"/>
      </c:barChart>
      <c:catAx>
        <c:axId val="21217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7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77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7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0.122363299300333</c:v>
                </c:pt>
                <c:pt idx="2">
                  <c:v>0.100100993352782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669352"/>
        <c:axId val="2121667224"/>
      </c:barChart>
      <c:catAx>
        <c:axId val="21216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6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6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6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0.302552287432461</c:v>
                </c:pt>
                <c:pt idx="2">
                  <c:v>0.294223937826059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572152"/>
        <c:axId val="2121543960"/>
      </c:barChart>
      <c:catAx>
        <c:axId val="212157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4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4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7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0.228012230107202</c:v>
                </c:pt>
                <c:pt idx="2">
                  <c:v>0.24185489959233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-1.136463296447853</c:v>
                </c:pt>
                <c:pt idx="2">
                  <c:v>-1.136463296447853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454088"/>
        <c:axId val="2121444440"/>
      </c:barChart>
      <c:catAx>
        <c:axId val="212145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4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44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5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0.126734790509755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0.0114120341567736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0.012458210421857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0.00972475236163627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0.260771507474993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0.251195884592442</c:v>
                </c:pt>
                <c:pt idx="2" formatCode="0.0%">
                  <c:v>0.569000025373864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46392"/>
        <c:axId val="-2018743096"/>
      </c:barChart>
      <c:catAx>
        <c:axId val="-201874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4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4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982392"/>
        <c:axId val="-21461762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82392"/>
        <c:axId val="-21461762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82392"/>
        <c:axId val="-2146176232"/>
      </c:scatterChart>
      <c:catAx>
        <c:axId val="-2145982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76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176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823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229112"/>
        <c:axId val="-214576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29112"/>
        <c:axId val="-2145769496"/>
      </c:lineChart>
      <c:catAx>
        <c:axId val="-2146229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6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76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2291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43368"/>
        <c:axId val="-2145964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94200"/>
        <c:axId val="-2146009480"/>
      </c:scatterChart>
      <c:valAx>
        <c:axId val="-21459433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64440"/>
        <c:crosses val="autoZero"/>
        <c:crossBetween val="midCat"/>
      </c:valAx>
      <c:valAx>
        <c:axId val="-214596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43368"/>
        <c:crosses val="autoZero"/>
        <c:crossBetween val="midCat"/>
      </c:valAx>
      <c:valAx>
        <c:axId val="-2145994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6009480"/>
        <c:crosses val="autoZero"/>
        <c:crossBetween val="midCat"/>
      </c:valAx>
      <c:valAx>
        <c:axId val="-2146009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942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53560"/>
        <c:axId val="-2146263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53560"/>
        <c:axId val="-2146263048"/>
      </c:lineChart>
      <c:catAx>
        <c:axId val="-21462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263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263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253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0.173068847421903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0.01296294298447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0.0202374829342769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0.292969871471394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0.228579482192213</c:v>
                </c:pt>
                <c:pt idx="2">
                  <c:v>0.477683922684842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064504"/>
        <c:axId val="-2040523656"/>
      </c:barChart>
      <c:catAx>
        <c:axId val="-20960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52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52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064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402536"/>
        <c:axId val="-2019192920"/>
      </c:barChart>
      <c:catAx>
        <c:axId val="-203940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40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0.0159900373599004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0.0376712328767123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0.0226027397260274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0.178294111372202</c:v>
                </c:pt>
                <c:pt idx="1">
                  <c:v>0.22505630172627</c:v>
                </c:pt>
                <c:pt idx="2">
                  <c:v>-0.21372516966812</c:v>
                </c:pt>
                <c:pt idx="3">
                  <c:v>-0.21372516966812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480104"/>
        <c:axId val="-2039438824"/>
      </c:barChart>
      <c:catAx>
        <c:axId val="-203948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38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43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8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89976"/>
        <c:axId val="-2018686664"/>
      </c:barChart>
      <c:catAx>
        <c:axId val="-2018689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86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68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8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0.506939162039021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0.0456481366270945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0.0194495047232725</c:v>
                </c:pt>
                <c:pt idx="3">
                  <c:v>0.0194495047232725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0.260771507474993</c:v>
                </c:pt>
                <c:pt idx="1">
                  <c:v>0.260771507474993</c:v>
                </c:pt>
                <c:pt idx="2">
                  <c:v>0.260771507474993</c:v>
                </c:pt>
                <c:pt idx="3">
                  <c:v>0.260771507474993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0.168737119347371</c:v>
                </c:pt>
                <c:pt idx="1">
                  <c:v>0.721324418013487</c:v>
                </c:pt>
                <c:pt idx="2">
                  <c:v>0.696749394147001</c:v>
                </c:pt>
                <c:pt idx="3">
                  <c:v>0.689189169987599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44216"/>
        <c:axId val="-2019040904"/>
      </c:barChart>
      <c:catAx>
        <c:axId val="-201904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40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04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4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0.655165735000355</c:v>
                </c:pt>
                <c:pt idx="1">
                  <c:v>0.037109654687258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0.0334555864541171</c:v>
                </c:pt>
                <c:pt idx="1">
                  <c:v>0.00189497892570851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0.0404749658685538</c:v>
                </c:pt>
                <c:pt idx="3">
                  <c:v>0.0404749658685538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0.292969871471394</c:v>
                </c:pt>
                <c:pt idx="1">
                  <c:v>0.292969871471394</c:v>
                </c:pt>
                <c:pt idx="2">
                  <c:v>0.292969871471394</c:v>
                </c:pt>
                <c:pt idx="3">
                  <c:v>0.292969871471394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0.649616687841506</c:v>
                </c:pt>
                <c:pt idx="2">
                  <c:v>0.643020836442705</c:v>
                </c:pt>
                <c:pt idx="3">
                  <c:v>0.618098166455159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56200"/>
        <c:axId val="-2018652888"/>
      </c:barChart>
      <c:catAx>
        <c:axId val="-2018656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52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65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5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0.108918731229538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46360"/>
        <c:axId val="-2017043336"/>
      </c:barChart>
      <c:catAx>
        <c:axId val="-20170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4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4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4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7993.45998507697</v>
      </c>
      <c r="T23" s="179">
        <f>SUM(T7:T22)</f>
        <v>8360.1799850769694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22970.157937613232</v>
      </c>
      <c r="T30" s="233">
        <f t="shared" si="24"/>
        <v>22603.437937613235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0.59151278096124271</v>
      </c>
      <c r="K31" s="22" t="str">
        <f t="shared" si="4"/>
        <v/>
      </c>
      <c r="L31" s="22">
        <f>(1-SUM(L6:L30))</f>
        <v>0.77558504182727472</v>
      </c>
      <c r="M31" s="240">
        <f t="shared" si="6"/>
        <v>0.59151278096124271</v>
      </c>
      <c r="N31" s="167">
        <f>M31*I83</f>
        <v>6283.3722881167114</v>
      </c>
      <c r="P31" s="22"/>
      <c r="Q31" s="237" t="s">
        <v>142</v>
      </c>
      <c r="R31" s="233">
        <f t="shared" si="24"/>
        <v>3107.5149048317398</v>
      </c>
      <c r="S31" s="233">
        <f t="shared" si="24"/>
        <v>36757.277937613224</v>
      </c>
      <c r="T31" s="233">
        <f>IF(T25&gt;T$23,T25-T$23,0)</f>
        <v>36390.55793761323</v>
      </c>
      <c r="V31" s="56"/>
      <c r="W31" s="129" t="s">
        <v>84</v>
      </c>
      <c r="X31" s="130"/>
      <c r="Y31" s="121">
        <f>M31*4</f>
        <v>2.3660511238449708</v>
      </c>
      <c r="Z31" s="131"/>
      <c r="AA31" s="132">
        <f>1-AA32+IF($Y32&lt;0,$Y32/4,0)</f>
        <v>0.4948983301517782</v>
      </c>
      <c r="AB31" s="131"/>
      <c r="AC31" s="133">
        <f>1-AC32+IF($Y32&lt;0,$Y32/4,0)</f>
        <v>0.64631137124766858</v>
      </c>
      <c r="AD31" s="134"/>
      <c r="AE31" s="133">
        <f>1-AE32+IF($Y32&lt;0,$Y32/4,0)</f>
        <v>0.61487126663994762</v>
      </c>
      <c r="AF31" s="134"/>
      <c r="AG31" s="133">
        <f>1-AG32+IF($Y32&lt;0,$Y32/4,0)</f>
        <v>0.63082594659013436</v>
      </c>
      <c r="AH31" s="123"/>
      <c r="AI31" s="182">
        <f>SUM(AA31,AC31,AE31,AG31)/4</f>
        <v>0.59672672865738219</v>
      </c>
      <c r="AJ31" s="135">
        <f t="shared" si="14"/>
        <v>0.57060485069972344</v>
      </c>
      <c r="AK31" s="136">
        <f t="shared" si="15"/>
        <v>0.62284860661504093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0.40848721903875729</v>
      </c>
      <c r="J32" s="17"/>
      <c r="L32" s="22">
        <f>SUM(L6:L30)</f>
        <v>0.22441495817272525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61310.717937613226</v>
      </c>
      <c r="T32" s="233">
        <f t="shared" si="24"/>
        <v>60943.997937613232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0.5051016698482218</v>
      </c>
      <c r="AB32" s="137"/>
      <c r="AC32" s="139">
        <f>SUM(AC6:AC30)</f>
        <v>0.35368862875233142</v>
      </c>
      <c r="AD32" s="137"/>
      <c r="AE32" s="139">
        <f>SUM(AE6:AE30)</f>
        <v>0.38512873336005243</v>
      </c>
      <c r="AF32" s="137"/>
      <c r="AG32" s="139">
        <f>SUM(AG6:AG30)</f>
        <v>0.36917405340986564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4.7656682647872906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30107.185649496514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6407.2200000000012</v>
      </c>
      <c r="J65" s="39">
        <f>SUM(J37:J64)</f>
        <v>6407.2200000000012</v>
      </c>
      <c r="K65" s="40">
        <f>SUM(K37:K64)</f>
        <v>1</v>
      </c>
      <c r="L65" s="22">
        <f>SUM(L37:L64)</f>
        <v>0.22801223010720217</v>
      </c>
      <c r="M65" s="24">
        <f>SUM(M37:M64)</f>
        <v>0.24185489959232975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1601.8050000000003</v>
      </c>
      <c r="AB65" s="137"/>
      <c r="AC65" s="153">
        <f>SUM(AC37:AC64)</f>
        <v>1601.8050000000003</v>
      </c>
      <c r="AD65" s="137"/>
      <c r="AE65" s="153">
        <f>SUM(AE37:AE64)</f>
        <v>1601.8050000000003</v>
      </c>
      <c r="AF65" s="137"/>
      <c r="AG65" s="153">
        <f>SUM(AG37:AG64)</f>
        <v>1601.8050000000003</v>
      </c>
      <c r="AH65" s="137"/>
      <c r="AI65" s="153">
        <f>SUM(AI37:AI64)</f>
        <v>6407.2200000000012</v>
      </c>
      <c r="AJ65" s="153">
        <f>SUM(AJ37:AJ64)</f>
        <v>3203.6100000000006</v>
      </c>
      <c r="AK65" s="153">
        <f>SUM(AK37:AK64)</f>
        <v>3203.6100000000006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6407.2200000000012</v>
      </c>
      <c r="J70" s="51">
        <f t="shared" ref="J70:J77" si="44">J124*I$83</f>
        <v>6407.2200000000012</v>
      </c>
      <c r="K70" s="40">
        <f>B70/B$76</f>
        <v>0.61278029080198115</v>
      </c>
      <c r="L70" s="22">
        <f t="shared" ref="L70:L74" si="45">(L124*G$37*F$9/F$7)/B$130</f>
        <v>0.22801223010720226</v>
      </c>
      <c r="M70" s="24">
        <f>J70/B$76</f>
        <v>0.24185489959232981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1601.8050000000003</v>
      </c>
      <c r="AB70" s="156">
        <f>Poor!AB70</f>
        <v>0.25</v>
      </c>
      <c r="AC70" s="147">
        <f>$J70*AB70</f>
        <v>1601.8050000000003</v>
      </c>
      <c r="AD70" s="156">
        <f>Poor!AD70</f>
        <v>0.25</v>
      </c>
      <c r="AE70" s="147">
        <f>$J70*AD70</f>
        <v>1601.8050000000003</v>
      </c>
      <c r="AF70" s="156">
        <f>Poor!AF70</f>
        <v>0.25</v>
      </c>
      <c r="AG70" s="147">
        <f>$J70*AF70</f>
        <v>1601.8050000000003</v>
      </c>
      <c r="AH70" s="155">
        <f>SUM(Z70,AB70,AD70,AF70)</f>
        <v>1</v>
      </c>
      <c r="AI70" s="147">
        <f>SUM(AA70,AC70,AE70,AG70)</f>
        <v>6407.2200000000012</v>
      </c>
      <c r="AJ70" s="148">
        <f>(AA70+AC70)</f>
        <v>3203.6100000000006</v>
      </c>
      <c r="AK70" s="147">
        <f>(AE70+AG70)</f>
        <v>3203.6100000000006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6407.2200000000012</v>
      </c>
      <c r="J76" s="51">
        <f t="shared" si="44"/>
        <v>6407.2200000000012</v>
      </c>
      <c r="K76" s="40">
        <f>SUM(K70:K75)</f>
        <v>2.0572725452687042</v>
      </c>
      <c r="L76" s="22">
        <f>SUM(L70:L75)</f>
        <v>0.22801223010720226</v>
      </c>
      <c r="M76" s="24">
        <f>SUM(M70:M75)</f>
        <v>0.24185489959232981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1601.8050000000003</v>
      </c>
      <c r="AB76" s="137"/>
      <c r="AC76" s="153">
        <f>AC65</f>
        <v>1601.8050000000003</v>
      </c>
      <c r="AD76" s="137"/>
      <c r="AE76" s="153">
        <f>AE65</f>
        <v>1601.8050000000003</v>
      </c>
      <c r="AF76" s="137"/>
      <c r="AG76" s="153">
        <f>AG65</f>
        <v>1601.8050000000003</v>
      </c>
      <c r="AH76" s="137"/>
      <c r="AI76" s="153">
        <f>SUM(AA76,AC76,AE76,AG76)</f>
        <v>6407.2200000000012</v>
      </c>
      <c r="AJ76" s="154">
        <f>SUM(AA76,AC76)</f>
        <v>3203.6100000000006</v>
      </c>
      <c r="AK76" s="154">
        <f>SUM(AE76,AG76)</f>
        <v>3203.6100000000006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30107.185649496514</v>
      </c>
      <c r="J77" s="100">
        <f t="shared" si="44"/>
        <v>30107.185649496514</v>
      </c>
      <c r="K77" s="40"/>
      <c r="L77" s="22">
        <f>-(L131*G$37*F$9/F$7)/B$130</f>
        <v>-1.1364632964478529</v>
      </c>
      <c r="M77" s="24">
        <f>-J77/B$76</f>
        <v>-1.1364632964478527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1314.2701870522508</v>
      </c>
      <c r="AB77" s="112"/>
      <c r="AC77" s="111">
        <f>AC31*$I$83/4</f>
        <v>1716.3682215762635</v>
      </c>
      <c r="AD77" s="112"/>
      <c r="AE77" s="111">
        <f>AE31*$I$83/4</f>
        <v>1632.8747247381166</v>
      </c>
      <c r="AF77" s="112"/>
      <c r="AG77" s="111">
        <f>AG31*$I$83/4</f>
        <v>1675.2445589544895</v>
      </c>
      <c r="AH77" s="110"/>
      <c r="AI77" s="154">
        <f>SUM(AA77,AC77,AE77,AG77)</f>
        <v>6338.75769232112</v>
      </c>
      <c r="AJ77" s="153">
        <f>SUM(AA77,AC77)</f>
        <v>3030.6384086285143</v>
      </c>
      <c r="AK77" s="160">
        <f>SUM(AE77,AG77)</f>
        <v>3308.1192836926061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0.60317172795859286</v>
      </c>
      <c r="J119" s="24">
        <f>SUM(J91:J118)</f>
        <v>0.60317172795859286</v>
      </c>
      <c r="K119" s="22">
        <f>SUM(K91:K118)</f>
        <v>4.1150018164165445</v>
      </c>
      <c r="L119" s="22">
        <f>SUM(L91:L118)</f>
        <v>0.56864893397352989</v>
      </c>
      <c r="M119" s="57">
        <f t="shared" si="49"/>
        <v>0.60317172795859286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0.60317172795859286</v>
      </c>
      <c r="J124" s="236">
        <f>IF(SUMPRODUCT($B$124:$B124,$H$124:$H124)&lt;J$119,($B124*$H124),J$119)</f>
        <v>0.60317172795859286</v>
      </c>
      <c r="K124" s="29">
        <f>(B124)</f>
        <v>2.5215920097144111</v>
      </c>
      <c r="L124" s="29">
        <f>IF(SUMPRODUCT($B$124:$B124,$H$124:$H124)&lt;L$119,($B124*$H124),L$119)</f>
        <v>0.56864893397352989</v>
      </c>
      <c r="M124" s="239">
        <f t="shared" si="66"/>
        <v>0.60317172795859286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0.60317172795859286</v>
      </c>
      <c r="J130" s="227">
        <f>(J119)</f>
        <v>0.60317172795859286</v>
      </c>
      <c r="K130" s="29">
        <f>(B130)</f>
        <v>4.1150018164165445</v>
      </c>
      <c r="L130" s="29">
        <f>(L119)</f>
        <v>0.56864893397352989</v>
      </c>
      <c r="M130" s="239">
        <f t="shared" si="66"/>
        <v>0.60317172795859286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2.8342718358628174</v>
      </c>
      <c r="J131" s="236">
        <f>IF(SUMPRODUCT($B124:$B125,$H124:$H125)&gt;(J119-J128),SUMPRODUCT($B124:$B125,$H124:$H125)+J128-J119,0)</f>
        <v>2.8342718358628174</v>
      </c>
      <c r="K131" s="29"/>
      <c r="L131" s="29">
        <f>IF(I131&lt;SUM(L126:L127),0,I131-(SUM(L126:L127)))</f>
        <v>2.8342718358628174</v>
      </c>
      <c r="M131" s="236">
        <f>IF(I131&lt;SUM(M126:M127),0,I131-(SUM(M126:M127)))</f>
        <v>2.8342718358628174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1176.5456608346301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3.9975093399750939E-3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3.9975093399750939E-3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1.5990037359900375E-2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1.5990037359900375E-2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3.9975093399750939E-3</v>
      </c>
      <c r="AJ10" s="120">
        <f t="shared" si="14"/>
        <v>7.9950186799501877E-3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9.4178082191780851E-3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9.4178082191780851E-3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7053.1657759800692</v>
      </c>
      <c r="U13" s="222">
        <v>7</v>
      </c>
      <c r="V13" s="56"/>
      <c r="W13" s="110"/>
      <c r="X13" s="118"/>
      <c r="Y13" s="183">
        <f t="shared" si="9"/>
        <v>3.7671232876712341E-2</v>
      </c>
      <c r="Z13" s="116">
        <v>1</v>
      </c>
      <c r="AA13" s="121">
        <f>$M13*Z13*4</f>
        <v>3.7671232876712341E-2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9.4178082191780851E-3</v>
      </c>
      <c r="AJ13" s="120">
        <f t="shared" si="14"/>
        <v>1.883561643835617E-2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5.6506849315068504E-3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5.6506849315068504E-3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2.2602739726027402E-2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2.2602739726027402E-2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5.6506849315068504E-3</v>
      </c>
      <c r="AJ14" s="120">
        <f t="shared" si="14"/>
        <v>1.1301369863013701E-2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6038.3999999999987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27126.800391662815</v>
      </c>
      <c r="T23" s="179">
        <f>SUM(T7:T22)</f>
        <v>27519.595522900039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0.21303547641220399</v>
      </c>
      <c r="J30" s="230">
        <f>IF(I$32&lt;=1,I30,1-SUM(J6:J29))</f>
        <v>0.21303547641220399</v>
      </c>
      <c r="K30" s="22">
        <f t="shared" si="4"/>
        <v>0.38133509962640105</v>
      </c>
      <c r="L30" s="22">
        <f>IF(L124=L119,0,IF(K30="",0,(L119-L124)/(B119-B124)*K30))</f>
        <v>8.0603853041888076E-3</v>
      </c>
      <c r="M30" s="175">
        <f t="shared" si="6"/>
        <v>0.21303547641220399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3787.8175310273873</v>
      </c>
      <c r="T30" s="233">
        <f t="shared" si="50"/>
        <v>3395.022399790163</v>
      </c>
      <c r="V30" s="56"/>
      <c r="W30" s="110"/>
      <c r="X30" s="118"/>
      <c r="Y30" s="183">
        <f>M30*4</f>
        <v>0.85214190564881598</v>
      </c>
      <c r="Z30" s="122">
        <f>IF($Y30=0,0,AA30/($Y$30))</f>
        <v>0.2092305403481472</v>
      </c>
      <c r="AA30" s="187">
        <f>IF(AA79*4/$I$83+SUM(AA6:AA29)&lt;1,AA79*4/$I$83,1-SUM(AA6:AA29))</f>
        <v>0.17829411137220164</v>
      </c>
      <c r="AB30" s="122">
        <f>IF($Y30=0,0,AC30/($Y$30))</f>
        <v>0.26410660036125488</v>
      </c>
      <c r="AC30" s="187">
        <f>IF(AC79*4/$I$83+SUM(AC6:AC29)&lt;1,AC79*4/$I$83,1-SUM(AC6:AC29))</f>
        <v>0.22505630172627003</v>
      </c>
      <c r="AD30" s="122">
        <f>IF($Y30=0,0,AE30/($Y$30))</f>
        <v>-0.25080936432223788</v>
      </c>
      <c r="AE30" s="187">
        <f>IF(AE79*4/$I$83+SUM(AE6:AE29)&lt;1,AE79*4/$I$83,1-SUM(AE6:AE29))</f>
        <v>-0.21372516966811994</v>
      </c>
      <c r="AF30" s="122">
        <f>IF($Y30=0,0,AG30/($Y$30))</f>
        <v>-0.25080936432223788</v>
      </c>
      <c r="AG30" s="187">
        <f>IF(AG79*4/$I$83+SUM(AG6:AG29)&lt;1,AG79*4/$I$83,1-SUM(AG6:AG29))</f>
        <v>-0.21372516966811994</v>
      </c>
      <c r="AH30" s="123">
        <f t="shared" si="12"/>
        <v>-2.8281587935073682E-2</v>
      </c>
      <c r="AI30" s="183">
        <f t="shared" si="13"/>
        <v>-6.0249815594420608E-3</v>
      </c>
      <c r="AJ30" s="120">
        <f t="shared" si="14"/>
        <v>0.20167520654923582</v>
      </c>
      <c r="AK30" s="119">
        <f t="shared" si="15"/>
        <v>-0.21372516966811994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0.31960530890769379</v>
      </c>
      <c r="K31" s="22" t="str">
        <f t="shared" si="4"/>
        <v/>
      </c>
      <c r="L31" s="22">
        <f>(1-SUM(L6:L30))</f>
        <v>0.58610970820428143</v>
      </c>
      <c r="M31" s="178">
        <f t="shared" si="6"/>
        <v>0.31960530890769379</v>
      </c>
      <c r="N31" s="167">
        <f>M31*I83</f>
        <v>3395.0223997901508</v>
      </c>
      <c r="P31" s="22"/>
      <c r="Q31" s="237" t="s">
        <v>142</v>
      </c>
      <c r="R31" s="233">
        <f t="shared" si="50"/>
        <v>0</v>
      </c>
      <c r="S31" s="233">
        <f t="shared" si="50"/>
        <v>17574.937531027383</v>
      </c>
      <c r="T31" s="233">
        <f>IF(T25&gt;T$23,T25-T$23,0)</f>
        <v>17182.142399790158</v>
      </c>
      <c r="V31" s="56"/>
      <c r="W31" s="129" t="s">
        <v>84</v>
      </c>
      <c r="X31" s="130"/>
      <c r="Y31" s="121">
        <f>M31*4</f>
        <v>1.2784212356307751</v>
      </c>
      <c r="Z31" s="131"/>
      <c r="AA31" s="132">
        <f>1-AA32+IF($Y32&lt;0,$Y32/4,0)</f>
        <v>0</v>
      </c>
      <c r="AB31" s="131"/>
      <c r="AC31" s="133">
        <f>1-AC32+IF($Y32&lt;0,$Y32/4,0)</f>
        <v>0.41134342608428776</v>
      </c>
      <c r="AD31" s="134"/>
      <c r="AE31" s="133">
        <f>1-AE32+IF($Y32&lt;0,$Y32/4,0)</f>
        <v>0.8716598207165358</v>
      </c>
      <c r="AF31" s="134"/>
      <c r="AG31" s="133">
        <f>1-AG32+IF($Y32&lt;0,$Y32/4,0)</f>
        <v>0.8716598207165358</v>
      </c>
      <c r="AH31" s="123"/>
      <c r="AI31" s="182">
        <f>SUM(AA31,AC31,AE31,AG31)/4</f>
        <v>0.53866576687933987</v>
      </c>
      <c r="AJ31" s="135">
        <f t="shared" si="14"/>
        <v>0.20567171304214388</v>
      </c>
      <c r="AK31" s="136">
        <f t="shared" si="15"/>
        <v>0.8716598207165358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0.68039469109230621</v>
      </c>
      <c r="J32" s="17"/>
      <c r="L32" s="22">
        <f>SUM(L6:L30)</f>
        <v>0.41389029179571857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42128.377531027385</v>
      </c>
      <c r="T32" s="233">
        <f t="shared" si="50"/>
        <v>41735.582399790161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0.58865657391571224</v>
      </c>
      <c r="AD32" s="137"/>
      <c r="AE32" s="139">
        <f>SUM(AE6:AE30)</f>
        <v>0.1283401792834642</v>
      </c>
      <c r="AF32" s="137"/>
      <c r="AG32" s="139">
        <f>SUM(AG6:AG30)</f>
        <v>0.1283401792834642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3.7748307649666004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0.46873163105179316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881.50842364677851</v>
      </c>
      <c r="AB37" s="122">
        <f>IF($J37=0,0,AC37/($J37))</f>
        <v>0.53126836894820684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999.11657635322149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0.46873163105179316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146.57238102989572</v>
      </c>
      <c r="AB38" s="122">
        <f>IF($J38=0,0,AC38/($J38))</f>
        <v>0.53126836894820684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166.12761897010427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6038.4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0.1089187312295385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1509.6</v>
      </c>
      <c r="AB48" s="116">
        <v>0.25</v>
      </c>
      <c r="AC48" s="147">
        <f t="shared" si="65"/>
        <v>1509.6</v>
      </c>
      <c r="AD48" s="116">
        <v>0.25</v>
      </c>
      <c r="AE48" s="147">
        <f t="shared" si="66"/>
        <v>1509.6</v>
      </c>
      <c r="AF48" s="122">
        <f t="shared" si="57"/>
        <v>0.25</v>
      </c>
      <c r="AG48" s="147">
        <f t="shared" si="60"/>
        <v>1509.6</v>
      </c>
      <c r="AH48" s="123">
        <f t="shared" si="61"/>
        <v>1</v>
      </c>
      <c r="AI48" s="112">
        <f t="shared" si="61"/>
        <v>6038.4</v>
      </c>
      <c r="AJ48" s="148">
        <f t="shared" si="62"/>
        <v>3019.2</v>
      </c>
      <c r="AK48" s="147">
        <f t="shared" si="63"/>
        <v>3019.2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24941.264999999999</v>
      </c>
      <c r="J65" s="39">
        <f>SUM(J37:J64)</f>
        <v>24941.264999999999</v>
      </c>
      <c r="K65" s="40">
        <f>SUM(K37:K64)</f>
        <v>1</v>
      </c>
      <c r="L65" s="22">
        <f>SUM(L37:L64)</f>
        <v>0.43374967306703704</v>
      </c>
      <c r="M65" s="24">
        <f>SUM(M37:M64)</f>
        <v>0.44988257469854526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6143.0558046766737</v>
      </c>
      <c r="AB65" s="137"/>
      <c r="AC65" s="153">
        <f>SUM(AC37:AC64)</f>
        <v>6267.2391953233264</v>
      </c>
      <c r="AD65" s="137"/>
      <c r="AE65" s="153">
        <f>SUM(AE37:AE64)</f>
        <v>5101.9949999999999</v>
      </c>
      <c r="AF65" s="137"/>
      <c r="AG65" s="153">
        <f>SUM(AG37:AG64)</f>
        <v>5101.9949999999999</v>
      </c>
      <c r="AH65" s="137"/>
      <c r="AI65" s="153">
        <f>SUM(AI37:AI64)</f>
        <v>22614.285</v>
      </c>
      <c r="AJ65" s="153">
        <f>SUM(AJ37:AJ64)</f>
        <v>12410.295</v>
      </c>
      <c r="AK65" s="153">
        <f>SUM(AK37:AK64)</f>
        <v>10203.99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2262.9793505034859</v>
      </c>
      <c r="J71" s="51">
        <f t="shared" si="75"/>
        <v>2262.9793505034859</v>
      </c>
      <c r="K71" s="40">
        <f t="shared" ref="K71:K72" si="78">B71/B$76</f>
        <v>0.21075226147421963</v>
      </c>
      <c r="L71" s="22">
        <f t="shared" si="76"/>
        <v>2.468599735754259E-2</v>
      </c>
      <c r="M71" s="24">
        <f t="shared" ref="M71:M72" si="79">J71/B$76</f>
        <v>4.0818898989050875E-2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2262.9793505034859</v>
      </c>
      <c r="J74" s="51">
        <f t="shared" si="75"/>
        <v>2262.9793505034859</v>
      </c>
      <c r="K74" s="40">
        <f>B74/B$76</f>
        <v>4.4282506155358545E-2</v>
      </c>
      <c r="L74" s="22">
        <f t="shared" si="76"/>
        <v>1.5444190755717012E-3</v>
      </c>
      <c r="M74" s="24">
        <f>J74/B$76</f>
        <v>4.0818898989050875E-2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473.4843923025436</v>
      </c>
      <c r="AB74" s="156"/>
      <c r="AC74" s="147">
        <f>AC30*$I$83/4</f>
        <v>597.66778294919641</v>
      </c>
      <c r="AD74" s="156"/>
      <c r="AE74" s="147">
        <f>AE30*$I$83/4</f>
        <v>-567.57641237413009</v>
      </c>
      <c r="AF74" s="156"/>
      <c r="AG74" s="147">
        <f>AG30*$I$83/4</f>
        <v>-567.57641237413009</v>
      </c>
      <c r="AH74" s="155"/>
      <c r="AI74" s="147">
        <f>SUM(AA74,AC74,AE74,AG74)</f>
        <v>-64.000649496520055</v>
      </c>
      <c r="AJ74" s="148">
        <f>(AA74+AC74)</f>
        <v>1071.1521752517401</v>
      </c>
      <c r="AK74" s="147">
        <f>(AE74+AG74)</f>
        <v>-1135.1528247482602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24941.265000000007</v>
      </c>
      <c r="J76" s="51">
        <f t="shared" si="75"/>
        <v>24941.265000000007</v>
      </c>
      <c r="K76" s="40">
        <f>SUM(K70:K75)</f>
        <v>0.99999999999999989</v>
      </c>
      <c r="L76" s="22">
        <f>SUM(L70:L75)</f>
        <v>0.43529409214260878</v>
      </c>
      <c r="M76" s="24">
        <f>SUM(M70:M75)</f>
        <v>0.49070147368759626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6143.0558046766737</v>
      </c>
      <c r="AB76" s="137"/>
      <c r="AC76" s="153">
        <f>AC65</f>
        <v>6267.2391953233264</v>
      </c>
      <c r="AD76" s="137"/>
      <c r="AE76" s="153">
        <f>AE65</f>
        <v>5101.9949999999999</v>
      </c>
      <c r="AF76" s="137"/>
      <c r="AG76" s="153">
        <f>AG65</f>
        <v>5101.9949999999999</v>
      </c>
      <c r="AH76" s="137"/>
      <c r="AI76" s="153">
        <f>SUM(AA76,AC76,AE76,AG76)</f>
        <v>22614.285</v>
      </c>
      <c r="AJ76" s="154">
        <f>SUM(AA76,AC76)</f>
        <v>12410.295</v>
      </c>
      <c r="AK76" s="154">
        <f>SUM(AE76,AG76)</f>
        <v>10203.99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13787.119999999999</v>
      </c>
      <c r="K77" s="40"/>
      <c r="L77" s="22">
        <f>-(L131*G$37*F$9/F$7)/B$130</f>
        <v>-0.24868766853957922</v>
      </c>
      <c r="M77" s="24">
        <f>-J77/B$76</f>
        <v>-0.24868766853957916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1092.3787141829946</v>
      </c>
      <c r="AD77" s="112"/>
      <c r="AE77" s="111">
        <f>AE31*$I$83/4</f>
        <v>2314.8118428035814</v>
      </c>
      <c r="AF77" s="112"/>
      <c r="AG77" s="111">
        <f>AG31*$I$83/4</f>
        <v>2314.8118428035814</v>
      </c>
      <c r="AH77" s="110"/>
      <c r="AI77" s="154">
        <f>SUM(AA77,AC77,AE77,AG77)</f>
        <v>5722.0023997901571</v>
      </c>
      <c r="AJ77" s="153">
        <f>SUM(AA77,AC77)</f>
        <v>1092.3787141829946</v>
      </c>
      <c r="AK77" s="160">
        <f>SUM(AE77,AG77)</f>
        <v>4629.6236856071628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473.48439230254371</v>
      </c>
      <c r="AB79" s="112"/>
      <c r="AC79" s="112">
        <f>AA79-AA74+AC65-AC70</f>
        <v>597.66778294919641</v>
      </c>
      <c r="AD79" s="112"/>
      <c r="AE79" s="112">
        <f>AC79-AC74+AE65-AE70</f>
        <v>-567.57641237413009</v>
      </c>
      <c r="AF79" s="112"/>
      <c r="AG79" s="112">
        <f>AE79-AE74+AG65-AG70</f>
        <v>-567.57641237413009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0.5684512412723719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0.5684512412723719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2.3479552610216561</v>
      </c>
      <c r="J119" s="24">
        <f>SUM(J91:J118)</f>
        <v>2.3479552610216561</v>
      </c>
      <c r="K119" s="22">
        <f>SUM(K91:K118)</f>
        <v>8.611416397449231</v>
      </c>
      <c r="L119" s="22">
        <f>SUM(L91:L118)</f>
        <v>2.2637569982046828</v>
      </c>
      <c r="M119" s="57">
        <f t="shared" si="80"/>
        <v>2.3479552610216561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0.21303547641220399</v>
      </c>
      <c r="J125" s="236">
        <f>IF(SUMPRODUCT($B$124:$B125,$H$124:$H125)&lt;J$119,($B125*$H125),IF(SUMPRODUCT($B$124:$B124,$H$124:$H124)&lt;J$119,J$119-SUMPRODUCT($B$124:$B124,$H$124:$H124),0))</f>
        <v>0.21303547641220399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0.1288372135952307</v>
      </c>
      <c r="M125" s="239">
        <f t="shared" si="93"/>
        <v>0.21303547641220399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0.21303547641220399</v>
      </c>
      <c r="J128" s="227">
        <f>(J30)</f>
        <v>0.21303547641220399</v>
      </c>
      <c r="K128" s="29">
        <f>(B128)</f>
        <v>0.38133509962640105</v>
      </c>
      <c r="L128" s="29">
        <f>IF(L124=L119,0,(L119-L124)/(B119-B124)*K128)</f>
        <v>8.0603853041888076E-3</v>
      </c>
      <c r="M128" s="239">
        <f t="shared" si="93"/>
        <v>0.21303547641220399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2.3479552610216561</v>
      </c>
      <c r="J130" s="227">
        <f>(J119)</f>
        <v>2.3479552610216561</v>
      </c>
      <c r="K130" s="29">
        <f>(B130)</f>
        <v>8.611416397449231</v>
      </c>
      <c r="L130" s="29">
        <f>(L119)</f>
        <v>2.2637569982046828</v>
      </c>
      <c r="M130" s="239">
        <f t="shared" si="93"/>
        <v>2.3479552610216561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1467.4711312076645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0.12673479050975534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0.12673479050975534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1263.3166926166516</v>
      </c>
      <c r="U8" s="222">
        <v>2</v>
      </c>
      <c r="V8" s="56"/>
      <c r="W8" s="115"/>
      <c r="X8" s="118">
        <f>Poor!X8</f>
        <v>1</v>
      </c>
      <c r="Y8" s="183">
        <f t="shared" si="9"/>
        <v>0.50693916203902134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0.50693916203902134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0.12673479050975534</v>
      </c>
      <c r="AJ8" s="120">
        <f t="shared" si="14"/>
        <v>0.25346958101951067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1.1412034156773627E-2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1.1412034156773627E-2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4.5648136627094507E-2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4.5648136627094507E-2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1.1412034156773627E-2</v>
      </c>
      <c r="AJ9" s="120">
        <f t="shared" si="14"/>
        <v>2.2824068313547254E-2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6265.4030156246617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125756.46103161851</v>
      </c>
      <c r="T23" s="179">
        <f>SUM(T7:T22)</f>
        <v>126006.30002933105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1.245821042185701E-2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1.245821042185701E-2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4.9832841687428041E-2</v>
      </c>
      <c r="Z27" s="156">
        <f>Poor!Z27</f>
        <v>0.25</v>
      </c>
      <c r="AA27" s="121">
        <f t="shared" si="16"/>
        <v>1.245821042185701E-2</v>
      </c>
      <c r="AB27" s="156">
        <f>Poor!AB27</f>
        <v>0.25</v>
      </c>
      <c r="AC27" s="121">
        <f t="shared" si="7"/>
        <v>1.245821042185701E-2</v>
      </c>
      <c r="AD27" s="156">
        <f>Poor!AD27</f>
        <v>0.25</v>
      </c>
      <c r="AE27" s="121">
        <f t="shared" si="8"/>
        <v>1.245821042185701E-2</v>
      </c>
      <c r="AF27" s="122">
        <f t="shared" si="10"/>
        <v>0.25</v>
      </c>
      <c r="AG27" s="121">
        <f t="shared" si="11"/>
        <v>1.245821042185701E-2</v>
      </c>
      <c r="AH27" s="123">
        <f t="shared" si="12"/>
        <v>1</v>
      </c>
      <c r="AI27" s="183">
        <f t="shared" si="13"/>
        <v>1.245821042185701E-2</v>
      </c>
      <c r="AJ27" s="120">
        <f t="shared" si="14"/>
        <v>1.245821042185701E-2</v>
      </c>
      <c r="AK27" s="119">
        <f t="shared" si="15"/>
        <v>1.245821042185701E-2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9.7247523616362762E-3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9.7247523616362762E-3</v>
      </c>
      <c r="N28" s="228"/>
      <c r="O28" s="2"/>
      <c r="P28" s="22"/>
      <c r="V28" s="56"/>
      <c r="W28" s="110"/>
      <c r="X28" s="118"/>
      <c r="Y28" s="183">
        <f t="shared" si="9"/>
        <v>3.8899009446545105E-2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1.9449504723272552E-2</v>
      </c>
      <c r="AF28" s="122">
        <f t="shared" si="10"/>
        <v>0.5</v>
      </c>
      <c r="AG28" s="121">
        <f t="shared" si="11"/>
        <v>1.9449504723272552E-2</v>
      </c>
      <c r="AH28" s="123">
        <f t="shared" si="12"/>
        <v>1</v>
      </c>
      <c r="AI28" s="183">
        <f t="shared" si="13"/>
        <v>9.7247523616362762E-3</v>
      </c>
      <c r="AJ28" s="120">
        <f t="shared" si="14"/>
        <v>0</v>
      </c>
      <c r="AK28" s="119">
        <f t="shared" si="15"/>
        <v>1.9449504723272552E-2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0.26077150747499256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0.26077150747499256</v>
      </c>
      <c r="N29" s="228"/>
      <c r="P29" s="22"/>
      <c r="V29" s="56"/>
      <c r="W29" s="110"/>
      <c r="X29" s="118"/>
      <c r="Y29" s="183">
        <f t="shared" si="9"/>
        <v>1.0430860298999702</v>
      </c>
      <c r="Z29" s="156">
        <f>Poor!Z29</f>
        <v>0.25</v>
      </c>
      <c r="AA29" s="121">
        <f t="shared" si="16"/>
        <v>0.26077150747499256</v>
      </c>
      <c r="AB29" s="156">
        <f>Poor!AB29</f>
        <v>0.25</v>
      </c>
      <c r="AC29" s="121">
        <f t="shared" si="7"/>
        <v>0.26077150747499256</v>
      </c>
      <c r="AD29" s="156">
        <f>Poor!AD29</f>
        <v>0.25</v>
      </c>
      <c r="AE29" s="121">
        <f t="shared" si="8"/>
        <v>0.26077150747499256</v>
      </c>
      <c r="AF29" s="122">
        <f t="shared" si="10"/>
        <v>0.25</v>
      </c>
      <c r="AG29" s="121">
        <f t="shared" si="11"/>
        <v>0.26077150747499256</v>
      </c>
      <c r="AH29" s="123">
        <f t="shared" si="12"/>
        <v>1</v>
      </c>
      <c r="AI29" s="183">
        <f t="shared" si="13"/>
        <v>0.26077150747499256</v>
      </c>
      <c r="AJ29" s="120">
        <f t="shared" si="14"/>
        <v>0.26077150747499256</v>
      </c>
      <c r="AK29" s="119">
        <f t="shared" si="15"/>
        <v>0.26077150747499256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9.7523498671667639</v>
      </c>
      <c r="J30" s="230">
        <f>IF(I$32&lt;=1,I30,1-SUM(J6:J29))</f>
        <v>0.5690000253738644</v>
      </c>
      <c r="K30" s="22">
        <f t="shared" si="4"/>
        <v>0.53191651606475721</v>
      </c>
      <c r="L30" s="22">
        <f>IF(L124=L119,0,IF(K30="",0,(L119-L124)/(B119-B124)*K30))</f>
        <v>0.25119588459244252</v>
      </c>
      <c r="M30" s="175">
        <f t="shared" si="6"/>
        <v>0.5690000253738644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2.2760001014954576</v>
      </c>
      <c r="Z30" s="122">
        <f>IF($Y30=0,0,AA30/($Y$30))</f>
        <v>7.4137571099623933E-2</v>
      </c>
      <c r="AA30" s="187">
        <f>IF(AA79*4/$I$84+SUM(AA6:AA29)&lt;1,AA79*4/$I$84,1-SUM(AA6:AA29))</f>
        <v>0.16873711934737079</v>
      </c>
      <c r="AB30" s="122">
        <f>IF($Y30=0,0,AC30/($Y$30))</f>
        <v>0.31692635582025536</v>
      </c>
      <c r="AC30" s="187">
        <f>IF(AC79*4/$I$84+SUM(AC6:AC29)&lt;1,AC79*4/$I$84,1-SUM(AC6:AC29))</f>
        <v>0.72132441801348668</v>
      </c>
      <c r="AD30" s="122">
        <f>IF($Y30=0,0,AE30/($Y$30))</f>
        <v>0.30612889414600569</v>
      </c>
      <c r="AE30" s="187">
        <f>IF(AE79*4/$I$84+SUM(AE6:AE29)&lt;1,AE79*4/$I$84,1-SUM(AE6:AE29))</f>
        <v>0.6967493941470011</v>
      </c>
      <c r="AF30" s="122">
        <f>IF($Y30=0,0,AG30/($Y$30))</f>
        <v>0.30280717893411502</v>
      </c>
      <c r="AG30" s="187">
        <f>IF(AG79*4/$I$84+SUM(AG6:AG29)&lt;1,AG79*4/$I$84,1-SUM(AG6:AG29))</f>
        <v>0.68918916998759894</v>
      </c>
      <c r="AH30" s="123">
        <f t="shared" si="12"/>
        <v>1</v>
      </c>
      <c r="AI30" s="183">
        <f t="shared" si="13"/>
        <v>0.5690000253738644</v>
      </c>
      <c r="AJ30" s="120">
        <f t="shared" si="14"/>
        <v>0.44503076868042873</v>
      </c>
      <c r="AK30" s="119">
        <f t="shared" si="15"/>
        <v>0.69296928206730002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0.32731096422449402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10.337727950822336</v>
      </c>
      <c r="J32" s="17"/>
      <c r="L32" s="22">
        <f>SUM(L6:L30)</f>
        <v>0.67268903577550598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5.8009136652431265E-2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4856.9015624997373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3.9737707508343184E-2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4856.9015624997373</v>
      </c>
      <c r="AH37" s="123">
        <f>SUM(Z37,AB37,AD37,AF37)</f>
        <v>1</v>
      </c>
      <c r="AI37" s="112">
        <f>SUM(AA37,AC37,AE37,AG37)</f>
        <v>4856.9015624997373</v>
      </c>
      <c r="AJ37" s="148">
        <f>(AA37+AC37)</f>
        <v>0</v>
      </c>
      <c r="AK37" s="147">
        <f>(AE37+AG37)</f>
        <v>4856.9015624997373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364.26761718748025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2.9803280631257385E-3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364.26761718748025</v>
      </c>
      <c r="AH38" s="123">
        <f t="shared" ref="AH38:AI58" si="37">SUM(Z38,AB38,AD38,AF38)</f>
        <v>1</v>
      </c>
      <c r="AI38" s="112">
        <f t="shared" si="37"/>
        <v>364.26761718748025</v>
      </c>
      <c r="AJ38" s="148">
        <f t="shared" ref="AJ38:AJ64" si="38">(AA38+AC38)</f>
        <v>0</v>
      </c>
      <c r="AK38" s="147">
        <f t="shared" ref="AK38:AK64" si="39">(AE38+AG38)</f>
        <v>364.26761718748025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911.54571864417528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7.4579928544653692E-3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911.54571864417528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911.54571864417528</v>
      </c>
      <c r="AJ40" s="148">
        <f t="shared" si="38"/>
        <v>911.54571864417528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141.21819186970103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1.1554047639555328E-3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141.21819186970103</v>
      </c>
      <c r="AH41" s="123">
        <f t="shared" si="37"/>
        <v>1</v>
      </c>
      <c r="AI41" s="112">
        <f t="shared" si="37"/>
        <v>141.21819186970103</v>
      </c>
      <c r="AJ41" s="148">
        <f t="shared" si="38"/>
        <v>0</v>
      </c>
      <c r="AK41" s="147">
        <f t="shared" si="39"/>
        <v>141.21819186970103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105192.79999999999</v>
      </c>
      <c r="J65" s="39">
        <f>SUM(J37:J64)</f>
        <v>103694.73309020109</v>
      </c>
      <c r="K65" s="40">
        <f>SUM(K37:K64)</f>
        <v>0.99999999999999989</v>
      </c>
      <c r="L65" s="22">
        <f>SUM(L37:L64)</f>
        <v>0.8476443251734519</v>
      </c>
      <c r="M65" s="24">
        <f>SUM(M37:M64)</f>
        <v>0.84839911220546771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25266.745718644172</v>
      </c>
      <c r="AB65" s="137"/>
      <c r="AC65" s="153">
        <f>SUM(AC37:AC64)</f>
        <v>24355.199999999997</v>
      </c>
      <c r="AD65" s="137"/>
      <c r="AE65" s="153">
        <f>SUM(AE37:AE64)</f>
        <v>24355.199999999997</v>
      </c>
      <c r="AF65" s="137"/>
      <c r="AG65" s="153">
        <f>SUM(AG37:AG64)</f>
        <v>29717.587371556914</v>
      </c>
      <c r="AH65" s="137"/>
      <c r="AI65" s="153">
        <f>SUM(AI37:AI64)</f>
        <v>103694.73309020109</v>
      </c>
      <c r="AJ65" s="153">
        <f>SUM(AJ37:AJ64)</f>
        <v>49621.945718644172</v>
      </c>
      <c r="AK65" s="153">
        <f>SUM(AK37:AK64)</f>
        <v>54072.787371556915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86328.995292086227</v>
      </c>
      <c r="J74" s="51">
        <f t="shared" si="44"/>
        <v>5036.8579040702407</v>
      </c>
      <c r="K74" s="40">
        <f>B74/B$76</f>
        <v>2.3348041243885415E-2</v>
      </c>
      <c r="L74" s="22">
        <f t="shared" si="45"/>
        <v>1.8192963180191254E-2</v>
      </c>
      <c r="M74" s="24">
        <f>J74/B$76</f>
        <v>4.1210056159757827E-2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1085.2924711208691</v>
      </c>
      <c r="AB74" s="156"/>
      <c r="AC74" s="147">
        <f>AC30*$I$84/4</f>
        <v>4639.45315134881</v>
      </c>
      <c r="AD74" s="156"/>
      <c r="AE74" s="147">
        <f>AE30*$I$84/4</f>
        <v>4481.3901923326257</v>
      </c>
      <c r="AF74" s="156"/>
      <c r="AG74" s="147">
        <f>AG30*$I$84/4</f>
        <v>4432.7639363439012</v>
      </c>
      <c r="AH74" s="155"/>
      <c r="AI74" s="147">
        <f>SUM(AA74,AC74,AE74,AG74)</f>
        <v>14638.899751146206</v>
      </c>
      <c r="AJ74" s="148">
        <f>(AA74+AC74)</f>
        <v>5724.7456224696789</v>
      </c>
      <c r="AK74" s="147">
        <f>(AE74+AG74)</f>
        <v>8914.1541286765278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12234.743811550414</v>
      </c>
      <c r="K75" s="40">
        <f>B75/B$76</f>
        <v>0.39797827039208566</v>
      </c>
      <c r="L75" s="22">
        <f t="shared" si="45"/>
        <v>0.12236329930033259</v>
      </c>
      <c r="M75" s="24">
        <f>J75/B$76</f>
        <v>0.10010099335278189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30707.197720949414</v>
      </c>
      <c r="AB75" s="158"/>
      <c r="AC75" s="149">
        <f>AA75+AC65-SUM(AC70,AC74)</f>
        <v>45706.993392622157</v>
      </c>
      <c r="AD75" s="158"/>
      <c r="AE75" s="149">
        <f>AC75+AE65-SUM(AE70,AE74)</f>
        <v>60864.85202331109</v>
      </c>
      <c r="AF75" s="158"/>
      <c r="AG75" s="149">
        <f>IF(SUM(AG6:AG29)+((AG65-AG70-$J$75)*4/I$83)&lt;1,0,AG65-AG70-$J$75-(1-SUM(AG6:AG29))*I$83/4)</f>
        <v>11241.695650404552</v>
      </c>
      <c r="AH75" s="134"/>
      <c r="AI75" s="149">
        <f>AI76-SUM(AI70,AI74)</f>
        <v>70192.028631141118</v>
      </c>
      <c r="AJ75" s="151">
        <f>AJ76-SUM(AJ70,AJ74)</f>
        <v>34465.297742217612</v>
      </c>
      <c r="AK75" s="149">
        <f>AJ75+AK76-SUM(AK70,AK74)</f>
        <v>70192.028631141118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105192.79999999999</v>
      </c>
      <c r="J76" s="51">
        <f t="shared" si="44"/>
        <v>103694.73309020109</v>
      </c>
      <c r="K76" s="40">
        <f>SUM(K70:K75)</f>
        <v>1</v>
      </c>
      <c r="L76" s="22">
        <f>SUM(L70:L75)</f>
        <v>0.84764432517345201</v>
      </c>
      <c r="M76" s="24">
        <f>SUM(M70:M75)</f>
        <v>0.84839911220546771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25266.745718644172</v>
      </c>
      <c r="AB76" s="137"/>
      <c r="AC76" s="153">
        <f>AC65</f>
        <v>24355.199999999997</v>
      </c>
      <c r="AD76" s="137"/>
      <c r="AE76" s="153">
        <f>AE65</f>
        <v>24355.199999999997</v>
      </c>
      <c r="AF76" s="137"/>
      <c r="AG76" s="153">
        <f>AG65</f>
        <v>29717.587371556914</v>
      </c>
      <c r="AH76" s="137"/>
      <c r="AI76" s="153">
        <f>SUM(AA76,AC76,AE76,AG76)</f>
        <v>103694.73309020109</v>
      </c>
      <c r="AJ76" s="154">
        <f>SUM(AA76,AC76)</f>
        <v>49621.945718644172</v>
      </c>
      <c r="AK76" s="154">
        <f>SUM(AE76,AG76)</f>
        <v>54072.787371556915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11241.695650404552</v>
      </c>
      <c r="AB78" s="112"/>
      <c r="AC78" s="112">
        <f>IF(AA75&lt;0,0,AA75)</f>
        <v>30707.197720949414</v>
      </c>
      <c r="AD78" s="112"/>
      <c r="AE78" s="112">
        <f>AC75</f>
        <v>45706.993392622157</v>
      </c>
      <c r="AF78" s="112"/>
      <c r="AG78" s="112">
        <f>AE75</f>
        <v>60864.85202331109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31792.490192070283</v>
      </c>
      <c r="AB79" s="112"/>
      <c r="AC79" s="112">
        <f>AA79-AA74+AC65-AC70</f>
        <v>50346.446543970975</v>
      </c>
      <c r="AD79" s="112"/>
      <c r="AE79" s="112">
        <f>AC79-AC74+AE65-AE70</f>
        <v>65346.242215643724</v>
      </c>
      <c r="AF79" s="112"/>
      <c r="AG79" s="112">
        <f>AE79-AE74+AG65-AG70</f>
        <v>85866.488217889564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0.5486708509421101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0.5486708509421101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4.1150313820658251E-2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4.1150313820658251E-2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0.10297482019868792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0.10297482019868792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1.5953031887633449E-2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1.5953031887633449E-2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11.883342156779879</v>
      </c>
      <c r="J119" s="24">
        <f>SUM(J91:J118)</f>
        <v>11.714109645972197</v>
      </c>
      <c r="K119" s="22">
        <f>SUM(K91:K118)</f>
        <v>22.782061694535514</v>
      </c>
      <c r="L119" s="22">
        <f>SUM(L91:L118)</f>
        <v>11.703688067348185</v>
      </c>
      <c r="M119" s="57">
        <f t="shared" si="49"/>
        <v>11.714109645972197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9.7523498671667639</v>
      </c>
      <c r="J128" s="227">
        <f>(J30)</f>
        <v>0.5690000253738644</v>
      </c>
      <c r="K128" s="22">
        <f>(B128)</f>
        <v>0.53191651606475721</v>
      </c>
      <c r="L128" s="22">
        <f>IF(L124=L119,0,(L119-L124)/(B119-B124)*K128)</f>
        <v>0.25119588459244252</v>
      </c>
      <c r="M128" s="57">
        <f t="shared" si="63"/>
        <v>0.5690000253738644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1.3821254583317373</v>
      </c>
      <c r="K129" s="29">
        <f>(B129)</f>
        <v>9.0667655091570314</v>
      </c>
      <c r="L129" s="60">
        <f>IF(SUM(L124:L128)&gt;L130,0,L130-SUM(L124:L128))</f>
        <v>1.6895080204891464</v>
      </c>
      <c r="M129" s="57">
        <f t="shared" si="63"/>
        <v>1.3821254583317373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11.883342156779879</v>
      </c>
      <c r="J130" s="227">
        <f>(J119)</f>
        <v>11.714109645972197</v>
      </c>
      <c r="K130" s="22">
        <f>(B130)</f>
        <v>22.782061694535514</v>
      </c>
      <c r="L130" s="22">
        <f>(L119)</f>
        <v>11.703688067348185</v>
      </c>
      <c r="M130" s="57">
        <f t="shared" si="63"/>
        <v>11.714109645972197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1932.3102176911227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0.17306884742190329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0.17306884742190329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3892.785478732756</v>
      </c>
      <c r="U8" s="222">
        <v>2</v>
      </c>
      <c r="V8" s="56"/>
      <c r="W8" s="115"/>
      <c r="X8" s="118">
        <f>Poor!X8</f>
        <v>1</v>
      </c>
      <c r="Y8" s="183">
        <f t="shared" si="9"/>
        <v>0.69227538968761315</v>
      </c>
      <c r="Z8" s="125">
        <f>IF($Y8=0,0,AA8/$Y8)</f>
        <v>0.94639466426214625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0.65516573500035513</v>
      </c>
      <c r="AB8" s="125">
        <f>IF($Y8=0,0,AC8/$Y8)</f>
        <v>5.360533573785372E-2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3.710965468725802E-2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0.17306884742190329</v>
      </c>
      <c r="AJ8" s="120">
        <f t="shared" si="14"/>
        <v>0.34613769484380658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0.94639466426214613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3.3455586454117142E-2</v>
      </c>
      <c r="AB9" s="125">
        <f>IF($Y9=0,0,AC9/$Y9)</f>
        <v>5.3605335737853886E-2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1.8949789257085084E-3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6929.9697286611754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245287.70754400952</v>
      </c>
      <c r="T23" s="179">
        <f>SUM(T7:T22)</f>
        <v>245356.88296396725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1.2962942984469981E-2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1.2962942984469981E-2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5.1851771937879924E-2</v>
      </c>
      <c r="Z27" s="156">
        <f>Poor!Z27</f>
        <v>0.25</v>
      </c>
      <c r="AA27" s="121">
        <f t="shared" si="16"/>
        <v>1.2962942984469981E-2</v>
      </c>
      <c r="AB27" s="156">
        <f>Poor!AB27</f>
        <v>0.25</v>
      </c>
      <c r="AC27" s="121">
        <f t="shared" si="7"/>
        <v>1.2962942984469981E-2</v>
      </c>
      <c r="AD27" s="156">
        <f>Poor!AD27</f>
        <v>0.25</v>
      </c>
      <c r="AE27" s="121">
        <f t="shared" si="8"/>
        <v>1.2962942984469981E-2</v>
      </c>
      <c r="AF27" s="122">
        <f t="shared" si="10"/>
        <v>0.25</v>
      </c>
      <c r="AG27" s="121">
        <f t="shared" si="11"/>
        <v>1.2962942984469981E-2</v>
      </c>
      <c r="AH27" s="123">
        <f t="shared" si="12"/>
        <v>1</v>
      </c>
      <c r="AI27" s="183">
        <f t="shared" si="13"/>
        <v>1.2962942984469981E-2</v>
      </c>
      <c r="AJ27" s="120">
        <f t="shared" si="14"/>
        <v>1.2962942984469981E-2</v>
      </c>
      <c r="AK27" s="119">
        <f t="shared" si="15"/>
        <v>1.2962942984469981E-2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2.0237482934276886E-2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2.0237482934276886E-2</v>
      </c>
      <c r="N28" s="228"/>
      <c r="O28" s="2"/>
      <c r="P28" s="22"/>
      <c r="V28" s="56"/>
      <c r="W28" s="110"/>
      <c r="X28" s="118"/>
      <c r="Y28" s="183">
        <f t="shared" si="9"/>
        <v>8.0949931737107544E-2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4.0474965868553772E-2</v>
      </c>
      <c r="AF28" s="122">
        <f t="shared" si="10"/>
        <v>0.5</v>
      </c>
      <c r="AG28" s="121">
        <f t="shared" si="11"/>
        <v>4.0474965868553772E-2</v>
      </c>
      <c r="AH28" s="123">
        <f t="shared" si="12"/>
        <v>1</v>
      </c>
      <c r="AI28" s="183">
        <f t="shared" si="13"/>
        <v>2.0237482934276886E-2</v>
      </c>
      <c r="AJ28" s="120">
        <f t="shared" si="14"/>
        <v>0</v>
      </c>
      <c r="AK28" s="119">
        <f t="shared" si="15"/>
        <v>4.0474965868553772E-2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0.29296987147139408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0.29296987147139408</v>
      </c>
      <c r="N29" s="228"/>
      <c r="P29" s="22"/>
      <c r="V29" s="56"/>
      <c r="W29" s="110"/>
      <c r="X29" s="118"/>
      <c r="Y29" s="183">
        <f t="shared" si="9"/>
        <v>1.1718794858855763</v>
      </c>
      <c r="Z29" s="156">
        <f>Poor!Z29</f>
        <v>0.25</v>
      </c>
      <c r="AA29" s="121">
        <f t="shared" si="16"/>
        <v>0.29296987147139408</v>
      </c>
      <c r="AB29" s="156">
        <f>Poor!AB29</f>
        <v>0.25</v>
      </c>
      <c r="AC29" s="121">
        <f t="shared" si="7"/>
        <v>0.29296987147139408</v>
      </c>
      <c r="AD29" s="156">
        <f>Poor!AD29</f>
        <v>0.25</v>
      </c>
      <c r="AE29" s="121">
        <f t="shared" si="8"/>
        <v>0.29296987147139408</v>
      </c>
      <c r="AF29" s="122">
        <f t="shared" si="10"/>
        <v>0.25</v>
      </c>
      <c r="AG29" s="121">
        <f t="shared" si="11"/>
        <v>0.29296987147139408</v>
      </c>
      <c r="AH29" s="123">
        <f t="shared" si="12"/>
        <v>1</v>
      </c>
      <c r="AI29" s="183">
        <f t="shared" si="13"/>
        <v>0.29296987147139408</v>
      </c>
      <c r="AJ29" s="120">
        <f t="shared" si="14"/>
        <v>0.29296987147139408</v>
      </c>
      <c r="AK29" s="119">
        <f t="shared" si="15"/>
        <v>0.29296987147139408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20.387087516884783</v>
      </c>
      <c r="J30" s="230">
        <f>IF(I$32&lt;=1,I30,1-SUM(J6:J29))</f>
        <v>0.47768392268484239</v>
      </c>
      <c r="K30" s="22">
        <f t="shared" si="4"/>
        <v>0.53191651606475721</v>
      </c>
      <c r="L30" s="22">
        <f>IF(L124=L119,0,IF(K30="",0,(L119-L124)/(B119-B124)*K30))</f>
        <v>0.22857948219221294</v>
      </c>
      <c r="M30" s="23">
        <f t="shared" si="6"/>
        <v>0.47768392268484239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1.9107356907393696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0.33998249521896612</v>
      </c>
      <c r="AC30" s="187">
        <f>IF(AC79*4/$I$83+SUM(AC6:AC29)&lt;1,AC79*4/$I$83,1-SUM(AC6:AC29))</f>
        <v>0.64961668784150561</v>
      </c>
      <c r="AD30" s="122">
        <f>IF($Y30=0,0,AE30/($Y$30))</f>
        <v>0.33653049951345443</v>
      </c>
      <c r="AE30" s="187">
        <f>IF(AE79*4/$I$83+SUM(AE6:AE29)&lt;1,AE79*4/$I$83,1-SUM(AE6:AE29))</f>
        <v>0.64302083644270547</v>
      </c>
      <c r="AF30" s="122">
        <f>IF($Y30=0,0,AG30/($Y$30))</f>
        <v>0.32348700526757962</v>
      </c>
      <c r="AG30" s="187">
        <f>IF(AG79*4/$I$83+SUM(AG6:AG29)&lt;1,AG79*4/$I$83,1-SUM(AG6:AG29))</f>
        <v>0.6180981664551588</v>
      </c>
      <c r="AH30" s="123">
        <f t="shared" si="12"/>
        <v>1.0000000000000002</v>
      </c>
      <c r="AI30" s="183">
        <f t="shared" si="13"/>
        <v>0.4776839226848425</v>
      </c>
      <c r="AJ30" s="120">
        <f t="shared" si="14"/>
        <v>0.32480834392075281</v>
      </c>
      <c r="AK30" s="119">
        <f t="shared" si="15"/>
        <v>0.63055950144893214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0.26113383735946827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21.503533546617565</v>
      </c>
      <c r="J32" s="17"/>
      <c r="L32" s="22">
        <f>SUM(L6:L30)</f>
        <v>0.73886616264053173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1.9845271513239594E-2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1054.974773884313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3.8669260827076937E-3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1054.974773884313</v>
      </c>
      <c r="AH38" s="123">
        <f t="shared" ref="AH38:AI58" si="35">SUM(Z38,AB38,AD38,AF38)</f>
        <v>1</v>
      </c>
      <c r="AI38" s="112">
        <f t="shared" si="35"/>
        <v>1054.974773884313</v>
      </c>
      <c r="AJ38" s="148">
        <f t="shared" ref="AJ38:AJ64" si="36">(AA38+AC38)</f>
        <v>0</v>
      </c>
      <c r="AK38" s="147">
        <f t="shared" ref="AK38:AK64" si="37">(AE38+AG38)</f>
        <v>1054.974773884313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0.94639466426214625</v>
      </c>
      <c r="AA39" s="147">
        <f>$J39*Z39</f>
        <v>0</v>
      </c>
      <c r="AB39" s="122">
        <f>AB8</f>
        <v>5.360533573785372E-2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2963.9878989439635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1.0864261780455844E-2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0.94639466426214613</v>
      </c>
      <c r="AA40" s="147">
        <f>$J40*Z40</f>
        <v>2805.1023324981361</v>
      </c>
      <c r="AB40" s="122">
        <f>AB9</f>
        <v>5.3605335737853886E-2</v>
      </c>
      <c r="AC40" s="147">
        <f>$J40*AB40</f>
        <v>158.88556644582729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2963.9878989439635</v>
      </c>
      <c r="AJ40" s="148">
        <f t="shared" si="36"/>
        <v>2963.9878989439635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199416.8</v>
      </c>
      <c r="J65" s="39">
        <f>SUM(J37:J64)</f>
        <v>202727.76267282822</v>
      </c>
      <c r="K65" s="40">
        <f>SUM(K37:K64)</f>
        <v>1</v>
      </c>
      <c r="L65" s="22">
        <f>SUM(L37:L64)</f>
        <v>0.74332820174474001</v>
      </c>
      <c r="M65" s="24">
        <f>SUM(M37:M64)</f>
        <v>0.74308248175657299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51232.302332498126</v>
      </c>
      <c r="AB65" s="137"/>
      <c r="AC65" s="153">
        <f>SUM(AC37:AC64)</f>
        <v>48586.085566445821</v>
      </c>
      <c r="AD65" s="137"/>
      <c r="AE65" s="153">
        <f>SUM(AE37:AE64)</f>
        <v>48427.19999999999</v>
      </c>
      <c r="AF65" s="137"/>
      <c r="AG65" s="153">
        <f>SUM(AG37:AG64)</f>
        <v>54482.174773884304</v>
      </c>
      <c r="AH65" s="137"/>
      <c r="AI65" s="153">
        <f>SUM(AI37:AI64)</f>
        <v>202727.76267282822</v>
      </c>
      <c r="AJ65" s="153">
        <f>SUM(AJ37:AJ64)</f>
        <v>99818.38789894394</v>
      </c>
      <c r="AK65" s="153">
        <f>SUM(AK37:AK64)</f>
        <v>102909.37477388429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180468.99529208621</v>
      </c>
      <c r="J74" s="51">
        <f>J128*I$83</f>
        <v>4228.5165805423903</v>
      </c>
      <c r="K74" s="40">
        <f>B74/B$76</f>
        <v>1.0459977248708494E-2</v>
      </c>
      <c r="L74" s="22">
        <f>(L128*G$37*F$9/F$7)/B$130</f>
        <v>7.416661418134473E-3</v>
      </c>
      <c r="M74" s="24">
        <f>J74/B$76</f>
        <v>1.5499291036369732E-2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1437.621618127572</v>
      </c>
      <c r="AD74" s="156"/>
      <c r="AE74" s="147">
        <f>AE30*$I$83/4</f>
        <v>1423.0247970508549</v>
      </c>
      <c r="AF74" s="156"/>
      <c r="AG74" s="147">
        <f>AG30*$I$83/4</f>
        <v>1367.8701653639639</v>
      </c>
      <c r="AH74" s="155"/>
      <c r="AI74" s="147">
        <f>SUM(AA74,AC74,AE74,AG74)</f>
        <v>4228.5165805423903</v>
      </c>
      <c r="AJ74" s="148">
        <f>(AA74+AC74)</f>
        <v>1437.621618127572</v>
      </c>
      <c r="AK74" s="147">
        <f>(AE74+AG74)</f>
        <v>2790.894962414819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80270.174717705435</v>
      </c>
      <c r="K75" s="40">
        <f>B75/B$76</f>
        <v>0.63153543039514071</v>
      </c>
      <c r="L75" s="22">
        <f>(L129*G$37*F$9/F$7)/B$130</f>
        <v>0.30255228743246126</v>
      </c>
      <c r="M75" s="24">
        <f>J75/B$76</f>
        <v>0.29422393782605905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46495.351155519682</v>
      </c>
      <c r="AB75" s="158"/>
      <c r="AC75" s="149">
        <f>AA75+AC65-SUM(AC70,AC74)</f>
        <v>88906.863926859485</v>
      </c>
      <c r="AD75" s="158"/>
      <c r="AE75" s="149">
        <f>AC75+AE65-SUM(AE70,AE74)</f>
        <v>131174.08795283016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179551.44138437207</v>
      </c>
      <c r="AJ75" s="151">
        <f>AJ76-SUM(AJ70,AJ74)</f>
        <v>88906.863926859485</v>
      </c>
      <c r="AK75" s="149">
        <f>AJ75+AK76-SUM(AK70,AK74)</f>
        <v>179551.44138437207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199416.79999999996</v>
      </c>
      <c r="J76" s="51">
        <f>J130*I$83</f>
        <v>202727.76267282828</v>
      </c>
      <c r="K76" s="40">
        <f>SUM(K70:K75)</f>
        <v>0.90075263299367103</v>
      </c>
      <c r="L76" s="22">
        <f>SUM(L70:L75)</f>
        <v>0.62621630867727185</v>
      </c>
      <c r="M76" s="24">
        <f>SUM(M70:M75)</f>
        <v>0.62597058868910482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51232.302332498126</v>
      </c>
      <c r="AB76" s="137"/>
      <c r="AC76" s="153">
        <f>AC65</f>
        <v>48586.085566445821</v>
      </c>
      <c r="AD76" s="137"/>
      <c r="AE76" s="153">
        <f>AE65</f>
        <v>48427.19999999999</v>
      </c>
      <c r="AF76" s="137"/>
      <c r="AG76" s="153">
        <f>AG65</f>
        <v>54482.174773884304</v>
      </c>
      <c r="AH76" s="137"/>
      <c r="AI76" s="153">
        <f>SUM(AA76,AC76,AE76,AG76)</f>
        <v>202727.76267282822</v>
      </c>
      <c r="AJ76" s="154">
        <f>SUM(AA76,AC76)</f>
        <v>99818.38789894394</v>
      </c>
      <c r="AK76" s="154">
        <f>SUM(AE76,AG76)</f>
        <v>102909.37477388429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46495.351155519682</v>
      </c>
      <c r="AD78" s="112"/>
      <c r="AE78" s="112">
        <f>AC75</f>
        <v>88906.863926859485</v>
      </c>
      <c r="AF78" s="112"/>
      <c r="AG78" s="112">
        <f>AE75</f>
        <v>131174.08795283016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46495.351155519682</v>
      </c>
      <c r="AB79" s="112"/>
      <c r="AC79" s="112">
        <f>AA79-AA74+AC65-AC70</f>
        <v>90344.485544987052</v>
      </c>
      <c r="AD79" s="112"/>
      <c r="AE79" s="112">
        <f>AC79-AC74+AE65-AE70</f>
        <v>132597.11274988102</v>
      </c>
      <c r="AF79" s="112"/>
      <c r="AG79" s="112">
        <f>AE79-AE74+AG65-AG70</f>
        <v>180919.31154973601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0.11917760725866008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0.11917760725866008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0.33483358510949629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0.33483358510949629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22.527569056153478</v>
      </c>
      <c r="J119" s="24">
        <f>SUM(J91:J118)</f>
        <v>22.901599429996033</v>
      </c>
      <c r="K119" s="22">
        <f>SUM(K91:K118)</f>
        <v>50.852550002480513</v>
      </c>
      <c r="L119" s="22">
        <f>SUM(L91:L118)</f>
        <v>22.909172453017163</v>
      </c>
      <c r="M119" s="57">
        <f t="shared" si="50"/>
        <v>22.901599429996033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20.387087516884783</v>
      </c>
      <c r="J128" s="227">
        <f>(J30)</f>
        <v>0.47768392268484239</v>
      </c>
      <c r="K128" s="22">
        <f>(B128)</f>
        <v>0.53191651606475721</v>
      </c>
      <c r="L128" s="22">
        <f>IF(L124=L119,0,(L119-L124)/(B119-B124)*K128)</f>
        <v>0.22857948219221294</v>
      </c>
      <c r="M128" s="57">
        <f t="shared" si="90"/>
        <v>0.47768392268484239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9.0679015213493273</v>
      </c>
      <c r="K129" s="29">
        <f>(B129)</f>
        <v>32.115187052506947</v>
      </c>
      <c r="L129" s="60">
        <f>IF(SUM(L124:L128)&gt;L130,0,L130-SUM(L124:L128))</f>
        <v>9.3245789848630878</v>
      </c>
      <c r="M129" s="57">
        <f t="shared" si="90"/>
        <v>9.0679015213493273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22.527569056153478</v>
      </c>
      <c r="J130" s="227">
        <f>(J119)</f>
        <v>22.901599429996033</v>
      </c>
      <c r="K130" s="22">
        <f>(B130)</f>
        <v>50.852550002480513</v>
      </c>
      <c r="L130" s="22">
        <f>(L119)</f>
        <v>22.909172453017163</v>
      </c>
      <c r="M130" s="57">
        <f t="shared" si="90"/>
        <v>22.901599429996033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1176.5456608346301</v>
      </c>
      <c r="H72" s="109">
        <f>Middle!T7</f>
        <v>1467.4711312076645</v>
      </c>
      <c r="I72" s="109">
        <f>Rich!T7</f>
        <v>1932.3102176911227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0</v>
      </c>
      <c r="H73" s="109">
        <f>Middle!T8</f>
        <v>1263.3166926166516</v>
      </c>
      <c r="I73" s="109">
        <f>Rich!T8</f>
        <v>3892.785478732756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6265.4030156246617</v>
      </c>
      <c r="I76" s="109">
        <f>Rich!T11</f>
        <v>6929.9697286611754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7053.1657759800692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6038.3999999999987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8360.1799850769694</v>
      </c>
      <c r="G88" s="109">
        <f>Poor!T23</f>
        <v>27519.595522900039</v>
      </c>
      <c r="H88" s="109">
        <f>Middle!T23</f>
        <v>126006.30002933105</v>
      </c>
      <c r="I88" s="109">
        <f>Rich!T23</f>
        <v>245356.88296396725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22603.437937613235</v>
      </c>
      <c r="G98" s="238">
        <f t="shared" si="0"/>
        <v>3395.022399790163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36390.55793761323</v>
      </c>
      <c r="G99" s="238">
        <f t="shared" si="0"/>
        <v>17182.142399790158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60943.997937613232</v>
      </c>
      <c r="G100" s="238">
        <f t="shared" si="0"/>
        <v>41735.582399790161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2016-06-04T22:24:58Z</dcterms:modified>
  <cp:category/>
</cp:coreProperties>
</file>