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17800" windowHeight="168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E10" i="12"/>
  <c r="H10" i="12"/>
  <c r="I10" i="12"/>
  <c r="D11" i="12"/>
  <c r="E11" i="12"/>
  <c r="H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F47" i="12"/>
  <c r="H101" i="12"/>
  <c r="I101" i="12"/>
  <c r="B102" i="12"/>
  <c r="C102" i="12"/>
  <c r="D102" i="12"/>
  <c r="G48" i="1"/>
  <c r="G48" i="12"/>
  <c r="F48" i="12"/>
  <c r="H102" i="12"/>
  <c r="I102" i="12"/>
  <c r="B103" i="12"/>
  <c r="C103" i="12"/>
  <c r="D103" i="12"/>
  <c r="G49" i="1"/>
  <c r="G49" i="12"/>
  <c r="F49" i="12"/>
  <c r="H103" i="12"/>
  <c r="I103" i="12"/>
  <c r="B104" i="12"/>
  <c r="C104" i="12"/>
  <c r="D104" i="12"/>
  <c r="G50" i="1"/>
  <c r="G50" i="12"/>
  <c r="F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E52" i="12"/>
  <c r="F52" i="12"/>
  <c r="H106" i="12"/>
  <c r="I106" i="12"/>
  <c r="B107" i="12"/>
  <c r="C107" i="12"/>
  <c r="D107" i="12"/>
  <c r="G53" i="1"/>
  <c r="G53" i="12"/>
  <c r="E53" i="12"/>
  <c r="F53" i="12"/>
  <c r="H107" i="12"/>
  <c r="I107" i="12"/>
  <c r="B108" i="12"/>
  <c r="C108" i="12"/>
  <c r="D108" i="12"/>
  <c r="G54" i="1"/>
  <c r="G54" i="12"/>
  <c r="E54" i="12"/>
  <c r="H108" i="12"/>
  <c r="I108" i="12"/>
  <c r="B109" i="12"/>
  <c r="C109" i="12"/>
  <c r="D109" i="12"/>
  <c r="G55" i="1"/>
  <c r="G55" i="12"/>
  <c r="E55" i="12"/>
  <c r="F55" i="12"/>
  <c r="H109" i="12"/>
  <c r="I109" i="12"/>
  <c r="B110" i="12"/>
  <c r="C110" i="12"/>
  <c r="D110" i="12"/>
  <c r="G56" i="1"/>
  <c r="G56" i="12"/>
  <c r="F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I9" i="7"/>
  <c r="D10" i="7"/>
  <c r="E10" i="7"/>
  <c r="H10" i="7"/>
  <c r="I10" i="7"/>
  <c r="D11" i="7"/>
  <c r="E11" i="7"/>
  <c r="H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F47" i="7"/>
  <c r="H101" i="7"/>
  <c r="I101" i="7"/>
  <c r="B102" i="7"/>
  <c r="C102" i="7"/>
  <c r="D102" i="7"/>
  <c r="G48" i="7"/>
  <c r="F48" i="7"/>
  <c r="H102" i="7"/>
  <c r="I102" i="7"/>
  <c r="B103" i="7"/>
  <c r="C103" i="7"/>
  <c r="D103" i="7"/>
  <c r="G49" i="7"/>
  <c r="F49" i="7"/>
  <c r="H103" i="7"/>
  <c r="I103" i="7"/>
  <c r="B104" i="7"/>
  <c r="C104" i="7"/>
  <c r="D104" i="7"/>
  <c r="G50" i="7"/>
  <c r="F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E52" i="7"/>
  <c r="F52" i="7"/>
  <c r="H106" i="7"/>
  <c r="I106" i="7"/>
  <c r="B107" i="7"/>
  <c r="C107" i="7"/>
  <c r="D107" i="7"/>
  <c r="G53" i="7"/>
  <c r="E53" i="7"/>
  <c r="F53" i="7"/>
  <c r="H107" i="7"/>
  <c r="I107" i="7"/>
  <c r="B108" i="7"/>
  <c r="C108" i="7"/>
  <c r="D108" i="7"/>
  <c r="G54" i="7"/>
  <c r="E54" i="7"/>
  <c r="H108" i="7"/>
  <c r="I108" i="7"/>
  <c r="B109" i="7"/>
  <c r="C109" i="7"/>
  <c r="D109" i="7"/>
  <c r="G55" i="7"/>
  <c r="E55" i="7"/>
  <c r="F55" i="7"/>
  <c r="H109" i="7"/>
  <c r="I109" i="7"/>
  <c r="B110" i="7"/>
  <c r="C110" i="7"/>
  <c r="D110" i="7"/>
  <c r="G56" i="7"/>
  <c r="F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F47" i="8"/>
  <c r="H101" i="8"/>
  <c r="L101" i="8"/>
  <c r="G48" i="8"/>
  <c r="F48" i="8"/>
  <c r="H102" i="8"/>
  <c r="L102" i="8"/>
  <c r="G49" i="8"/>
  <c r="F49" i="8"/>
  <c r="H103" i="8"/>
  <c r="L103" i="8"/>
  <c r="G50" i="8"/>
  <c r="F50" i="8"/>
  <c r="H104" i="8"/>
  <c r="L104" i="8"/>
  <c r="G51" i="8"/>
  <c r="F51" i="8"/>
  <c r="H105" i="8"/>
  <c r="L105" i="8"/>
  <c r="G52" i="8"/>
  <c r="E52" i="8"/>
  <c r="F52" i="8"/>
  <c r="H106" i="8"/>
  <c r="L106" i="8"/>
  <c r="G53" i="8"/>
  <c r="E53" i="8"/>
  <c r="F53" i="8"/>
  <c r="H107" i="8"/>
  <c r="L107" i="8"/>
  <c r="G54" i="8"/>
  <c r="E54" i="8"/>
  <c r="H108" i="8"/>
  <c r="L108" i="8"/>
  <c r="G55" i="8"/>
  <c r="E55" i="8"/>
  <c r="F55" i="8"/>
  <c r="H109" i="8"/>
  <c r="L109" i="8"/>
  <c r="G56" i="8"/>
  <c r="F56" i="8"/>
  <c r="H110" i="8"/>
  <c r="L110" i="8"/>
  <c r="G57" i="8"/>
  <c r="F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I9" i="8"/>
  <c r="D10" i="8"/>
  <c r="E10" i="8"/>
  <c r="H10" i="8"/>
  <c r="I10" i="8"/>
  <c r="D11" i="8"/>
  <c r="E11" i="8"/>
  <c r="H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0" i="12"/>
  <c r="E51" i="12"/>
  <c r="F54" i="12"/>
  <c r="E56" i="12"/>
  <c r="E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0" i="7"/>
  <c r="E51" i="7"/>
  <c r="F54" i="7"/>
  <c r="E56" i="7"/>
  <c r="E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0" i="8"/>
  <c r="E51" i="8"/>
  <c r="F54" i="8"/>
  <c r="E56" i="8"/>
  <c r="E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<sst xmlns="http://schemas.openxmlformats.org/spreadsheetml/2006/main" count="790" uniqueCount="145">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</sst>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0.0140776587795766</c:v>
                </c:pt>
                <c:pt idx="1">
                  <c:v>0.00703882938978829</c:v>
                </c:pt>
                <c:pt idx="2" formatCode="0.0%">
                  <c:v>0.00703882938978829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0.00938510585305106</c:v>
                </c:pt>
                <c:pt idx="1">
                  <c:v>0.00469255292652553</c:v>
                </c:pt>
                <c:pt idx="2" formatCode="0.0%">
                  <c:v>0.00469255292652553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0.245454734589041</c:v>
                </c:pt>
                <c:pt idx="1">
                  <c:v>0.267545660702055</c:v>
                </c:pt>
                <c:pt idx="2" formatCode="0.0%">
                  <c:v>0.271854835349224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0.0526608000752518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0.00221592777085928</c:v>
                </c:pt>
                <c:pt idx="1">
                  <c:v>0.00221592777085928</c:v>
                </c:pt>
                <c:pt idx="2" formatCode="0.0%">
                  <c:v>0.00221592777085928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0.00718058359277708</c:v>
                </c:pt>
                <c:pt idx="1">
                  <c:v>0.00718058359277708</c:v>
                </c:pt>
                <c:pt idx="2" formatCode="0.0%">
                  <c:v>0.00718058359277708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0.0204321575342466</c:v>
                </c:pt>
                <c:pt idx="1">
                  <c:v>0.0204321575342466</c:v>
                </c:pt>
                <c:pt idx="2" formatCode="0.0%">
                  <c:v>0.0243120156686873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0.0225326899128269</c:v>
                </c:pt>
                <c:pt idx="1">
                  <c:v>0.0225326899128269</c:v>
                </c:pt>
                <c:pt idx="2" formatCode="0.0%">
                  <c:v>0.0253566502541518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0.0207289072229141</c:v>
                </c:pt>
                <c:pt idx="2" formatCode="0.0%">
                  <c:v>0.0209576528878677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0.0798467208904109</c:v>
                </c:pt>
                <c:pt idx="1">
                  <c:v>0.0798467208904109</c:v>
                </c:pt>
                <c:pt idx="2" formatCode="0.0%">
                  <c:v>0.0798467208904109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0.00707793399750934</c:v>
                </c:pt>
                <c:pt idx="1">
                  <c:v>0.00707793399750934</c:v>
                </c:pt>
                <c:pt idx="2" formatCode="0.0%">
                  <c:v>0.00707793399750934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0.0744047619047619</c:v>
                </c:pt>
                <c:pt idx="1">
                  <c:v>0.0744047619047619</c:v>
                </c:pt>
                <c:pt idx="2" formatCode="0.0%">
                  <c:v>0.0744047619047619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0.0241100762764633</c:v>
                </c:pt>
                <c:pt idx="1">
                  <c:v>0.0241100762764633</c:v>
                </c:pt>
                <c:pt idx="2" formatCode="0.0%">
                  <c:v>0.0220956430391103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0.0967333939912826</c:v>
                </c:pt>
                <c:pt idx="1">
                  <c:v>0.0967333939912826</c:v>
                </c:pt>
                <c:pt idx="2" formatCode="0.0%">
                  <c:v>0.107419914298729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0.593920782067248</c:v>
                </c:pt>
                <c:pt idx="1">
                  <c:v>0.33405416601114</c:v>
                </c:pt>
                <c:pt idx="2" formatCode="0.0%">
                  <c:v>0.240050469569123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995352"/>
        <c:axId val="-2078992056"/>
      </c:barChart>
      <c:catAx>
        <c:axId val="-207899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992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992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995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0.0277241447596416</c:v>
                </c:pt>
                <c:pt idx="1">
                  <c:v>0.0261715926531016</c:v>
                </c:pt>
                <c:pt idx="2">
                  <c:v>0.0261715926531016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0.0495074013565028</c:v>
                </c:pt>
                <c:pt idx="1">
                  <c:v>0.0467349868805386</c:v>
                </c:pt>
                <c:pt idx="2">
                  <c:v>0.0613073934810615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0.00990148027130056</c:v>
                </c:pt>
                <c:pt idx="1">
                  <c:v>0.00934699737610772</c:v>
                </c:pt>
                <c:pt idx="2">
                  <c:v>0.00788975671605544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0.0089113322441705</c:v>
                </c:pt>
                <c:pt idx="1">
                  <c:v>0.0135986930046042</c:v>
                </c:pt>
                <c:pt idx="2">
                  <c:v>0.00511829333292703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0.0045328976682014</c:v>
                </c:pt>
                <c:pt idx="2">
                  <c:v>0.00170609777764234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0.00415862171394623</c:v>
                </c:pt>
                <c:pt idx="2">
                  <c:v>0.00156522731893793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0.0198029605426011</c:v>
                </c:pt>
                <c:pt idx="1">
                  <c:v>0.0277241447596416</c:v>
                </c:pt>
                <c:pt idx="2">
                  <c:v>0.0104348487929195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0.0089113322441705</c:v>
                </c:pt>
                <c:pt idx="1">
                  <c:v>0.0124758651418387</c:v>
                </c:pt>
                <c:pt idx="2">
                  <c:v>0.00469568195681379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0.0017327590474776</c:v>
                </c:pt>
                <c:pt idx="1">
                  <c:v>0.00242586266646864</c:v>
                </c:pt>
                <c:pt idx="2">
                  <c:v>0.000913049269380458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0.00792118421704045</c:v>
                </c:pt>
                <c:pt idx="1">
                  <c:v>0.0110896579038566</c:v>
                </c:pt>
                <c:pt idx="2">
                  <c:v>0.0110896579038566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0.415862171394623</c:v>
                </c:pt>
                <c:pt idx="1">
                  <c:v>0.392573889796525</c:v>
                </c:pt>
                <c:pt idx="2">
                  <c:v>0.392573889796525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0.35645328976682</c:v>
                </c:pt>
                <c:pt idx="1">
                  <c:v>0.336491905539878</c:v>
                </c:pt>
                <c:pt idx="2">
                  <c:v>0.336491905539878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0.0118817763255607</c:v>
                </c:pt>
                <c:pt idx="1">
                  <c:v>0.00950542106044853</c:v>
                </c:pt>
                <c:pt idx="2">
                  <c:v>0.0106909727838809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0.0754492796673102</c:v>
                </c:pt>
                <c:pt idx="1">
                  <c:v>0.0890301500074261</c:v>
                </c:pt>
                <c:pt idx="2">
                  <c:v>0.0890301500074261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410504"/>
        <c:axId val="-2073407512"/>
      </c:barChart>
      <c:catAx>
        <c:axId val="-207341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407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407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410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0.0212447701012378</c:v>
                </c:pt>
                <c:pt idx="1">
                  <c:v>0.0200550629755685</c:v>
                </c:pt>
                <c:pt idx="2">
                  <c:v>0.0200550629755685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0.078042012616792</c:v>
                </c:pt>
                <c:pt idx="1">
                  <c:v>0.0736716599102517</c:v>
                </c:pt>
                <c:pt idx="2">
                  <c:v>0.0736716599102517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0.009755251577099</c:v>
                </c:pt>
                <c:pt idx="1">
                  <c:v>0.00920895748878146</c:v>
                </c:pt>
                <c:pt idx="2">
                  <c:v>0.00924946909536928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0.0130070021027987</c:v>
                </c:pt>
                <c:pt idx="1">
                  <c:v>0.0198486852088708</c:v>
                </c:pt>
                <c:pt idx="2">
                  <c:v>0.020110637376892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0.00130070021027987</c:v>
                </c:pt>
                <c:pt idx="1">
                  <c:v>0.00198486852088708</c:v>
                </c:pt>
                <c:pt idx="2">
                  <c:v>0.0020110637376892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0.0104056016822389</c:v>
                </c:pt>
                <c:pt idx="1">
                  <c:v>0.0145678423551345</c:v>
                </c:pt>
                <c:pt idx="2">
                  <c:v>0.0147601008270767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0.0173426694703982</c:v>
                </c:pt>
                <c:pt idx="1">
                  <c:v>0.0242797372585575</c:v>
                </c:pt>
                <c:pt idx="2">
                  <c:v>0.0246001680451279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0.00520280084111947</c:v>
                </c:pt>
                <c:pt idx="1">
                  <c:v>0.00728392117756726</c:v>
                </c:pt>
                <c:pt idx="2">
                  <c:v>0.00738005041353836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0.000758741789329922</c:v>
                </c:pt>
                <c:pt idx="1">
                  <c:v>0.00106223850506189</c:v>
                </c:pt>
                <c:pt idx="2">
                  <c:v>0.00107625735197434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0.00346853389407964</c:v>
                </c:pt>
                <c:pt idx="1">
                  <c:v>0.0048559474517115</c:v>
                </c:pt>
                <c:pt idx="2">
                  <c:v>0.0048559474517115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0.182098029439181</c:v>
                </c:pt>
                <c:pt idx="1">
                  <c:v>0.171900539790587</c:v>
                </c:pt>
                <c:pt idx="2">
                  <c:v>0.171900539790587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0.624336100934336</c:v>
                </c:pt>
                <c:pt idx="1">
                  <c:v>0.589373279282013</c:v>
                </c:pt>
                <c:pt idx="2">
                  <c:v>0.589373279282014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0.0330377853411086</c:v>
                </c:pt>
                <c:pt idx="1">
                  <c:v>0.0389845867025082</c:v>
                </c:pt>
                <c:pt idx="2">
                  <c:v>0.0389845867025082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547064"/>
        <c:axId val="-2073551832"/>
      </c:barChart>
      <c:catAx>
        <c:axId val="-207354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551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551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547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0.0335143106106307</c:v>
                </c:pt>
                <c:pt idx="1">
                  <c:v>0.046920034854883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0.00462497486426704</c:v>
                </c:pt>
                <c:pt idx="1">
                  <c:v>0.00647496480997386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0.0449091762182452</c:v>
                </c:pt>
                <c:pt idx="1">
                  <c:v>0.0529928279375293</c:v>
                </c:pt>
                <c:pt idx="2">
                  <c:v>0.0860144781821838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0.0301628795495677</c:v>
                </c:pt>
                <c:pt idx="1">
                  <c:v>0.0334807963000201</c:v>
                </c:pt>
                <c:pt idx="2">
                  <c:v>0.0334807963000201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0.0482606072793083</c:v>
                </c:pt>
                <c:pt idx="1">
                  <c:v>0.0535692740800322</c:v>
                </c:pt>
                <c:pt idx="2">
                  <c:v>0.0535692740800322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0.160868690931028</c:v>
                </c:pt>
                <c:pt idx="1">
                  <c:v>0.178564246933441</c:v>
                </c:pt>
                <c:pt idx="2">
                  <c:v>0.178564246933441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0.677659360546953</c:v>
                </c:pt>
                <c:pt idx="1">
                  <c:v>0.799638045445405</c:v>
                </c:pt>
                <c:pt idx="2">
                  <c:v>0.799638045445405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673016"/>
        <c:axId val="-2073677768"/>
      </c:barChart>
      <c:catAx>
        <c:axId val="-207367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677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677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673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  <c:pt idx="4">
                  <c:v>3352.189574610766</c:v>
                </c:pt>
                <c:pt idx="5">
                  <c:v>5855.157491427395</c:v>
                </c:pt>
                <c:pt idx="6">
                  <c:v>9465.509963026898</c:v>
                </c:pt>
                <c:pt idx="7">
                  <c:v>4070.556869357156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  <c:pt idx="4">
                  <c:v>0.0</c:v>
                </c:pt>
                <c:pt idx="5">
                  <c:v>3501.383107511603</c:v>
                </c:pt>
                <c:pt idx="6">
                  <c:v>3587.630877318486</c:v>
                </c:pt>
                <c:pt idx="7">
                  <c:v>19715.33036820446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  <c:pt idx="4">
                  <c:v>0.0</c:v>
                </c:pt>
                <c:pt idx="5">
                  <c:v>150.1817224124308</c:v>
                </c:pt>
                <c:pt idx="6">
                  <c:v>338.1696075849353</c:v>
                </c:pt>
                <c:pt idx="7">
                  <c:v>1396.332442906054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  <c:pt idx="4">
                  <c:v>0.0</c:v>
                </c:pt>
                <c:pt idx="5">
                  <c:v>1888</c:v>
                </c:pt>
                <c:pt idx="6">
                  <c:v>9631.766184157825</c:v>
                </c:pt>
                <c:pt idx="7">
                  <c:v>27143.9357708588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  <c:pt idx="4">
                  <c:v>2547.203522135911</c:v>
                </c:pt>
                <c:pt idx="5">
                  <c:v>2967.039146311678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  <c:pt idx="4">
                  <c:v>9894.03207795628</c:v>
                </c:pt>
                <c:pt idx="5">
                  <c:v>16656.52434816961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  <c:pt idx="4">
                  <c:v>0.0</c:v>
                </c:pt>
                <c:pt idx="5">
                  <c:v>13593.6</c:v>
                </c:pt>
                <c:pt idx="6">
                  <c:v>73632.0</c:v>
                </c:pt>
                <c:pt idx="7">
                  <c:v>200667.4285714286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  <c:pt idx="4">
                  <c:v>0.0</c:v>
                </c:pt>
                <c:pt idx="5">
                  <c:v>5221.824109292801</c:v>
                </c:pt>
                <c:pt idx="6">
                  <c:v>1079.734796308052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906.24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  <c:pt idx="4">
                  <c:v>1143.009578641547</c:v>
                </c:pt>
                <c:pt idx="5">
                  <c:v>952.5079822012888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  <c:pt idx="4">
                  <c:v>75.50803265736107</c:v>
                </c:pt>
                <c:pt idx="5">
                  <c:v>90.60963918883327</c:v>
                </c:pt>
                <c:pt idx="6">
                  <c:v>120.8128522517777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  <c:pt idx="4">
                  <c:v>23859.6</c:v>
                </c:pt>
                <c:pt idx="5">
                  <c:v>23859.6</c:v>
                </c:pt>
                <c:pt idx="6">
                  <c:v>8991.6</c:v>
                </c:pt>
                <c:pt idx="7">
                  <c:v>10276.11428571429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5328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3853496"/>
        <c:axId val="-207385952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39324.2862920528</c:v>
                </c:pt>
                <c:pt idx="5" formatCode="#,##0">
                  <c:v>39324.2862920528</c:v>
                </c:pt>
                <c:pt idx="6" formatCode="#,##0">
                  <c:v>39324.2862920528</c:v>
                </c:pt>
                <c:pt idx="7" formatCode="#,##0">
                  <c:v>39324.2862920528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59595.11295871947</c:v>
                </c:pt>
                <c:pt idx="5" formatCode="#,##0">
                  <c:v>59595.11295871947</c:v>
                </c:pt>
                <c:pt idx="6" formatCode="#,##0">
                  <c:v>59595.11295871947</c:v>
                </c:pt>
                <c:pt idx="7" formatCode="#,##0">
                  <c:v>59595.11295871947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92333.03295871947</c:v>
                </c:pt>
                <c:pt idx="5" formatCode="#,##0">
                  <c:v>92333.03295871947</c:v>
                </c:pt>
                <c:pt idx="6" formatCode="#,##0">
                  <c:v>92333.03295871947</c:v>
                </c:pt>
                <c:pt idx="7" formatCode="#,##0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853496"/>
        <c:axId val="-2073859528"/>
      </c:lineChart>
      <c:catAx>
        <c:axId val="-207385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859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85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853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3952616"/>
        <c:axId val="-20739557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52616"/>
        <c:axId val="-2073955720"/>
      </c:lineChart>
      <c:catAx>
        <c:axId val="-207395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95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95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95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2563544"/>
        <c:axId val="179294258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563544"/>
        <c:axId val="1792942584"/>
      </c:lineChart>
      <c:catAx>
        <c:axId val="17925635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94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294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563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0.309306159499325</c:v>
                </c:pt>
                <c:pt idx="1">
                  <c:v>0.433028623299055</c:v>
                </c:pt>
                <c:pt idx="2">
                  <c:v>0.433028623299055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0.253036775175529</c:v>
                </c:pt>
                <c:pt idx="1">
                  <c:v>0.298583394707124</c:v>
                </c:pt>
                <c:pt idx="2">
                  <c:v>0.298583394707124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0.408661069376933</c:v>
                </c:pt>
                <c:pt idx="1">
                  <c:v>0.279425341705096</c:v>
                </c:pt>
                <c:pt idx="2">
                  <c:v>0.296919142975955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0.0557519516865518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0.0678745028722934</c:v>
                </c:pt>
                <c:pt idx="1">
                  <c:v>0.0629910686286857</c:v>
                </c:pt>
                <c:pt idx="2">
                  <c:v>0.0452652208578433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-0.0191580530020277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563144"/>
        <c:axId val="1792179240"/>
      </c:barChart>
      <c:catAx>
        <c:axId val="179256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2179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217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256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0.207919156081085</c:v>
                </c:pt>
                <c:pt idx="1">
                  <c:v>0.291086818513519</c:v>
                </c:pt>
                <c:pt idx="2">
                  <c:v>0.291086818513519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0.0428192778485213</c:v>
                </c:pt>
                <c:pt idx="2">
                  <c:v>-0.000864208412510601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0.39992078815783</c:v>
                </c:pt>
                <c:pt idx="1">
                  <c:v>0.127089530484173</c:v>
                </c:pt>
                <c:pt idx="2">
                  <c:v>0.144590847903028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0.274706668646963</c:v>
                </c:pt>
                <c:pt idx="1">
                  <c:v>0.324153869003416</c:v>
                </c:pt>
                <c:pt idx="2">
                  <c:v>0.324153869003416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0.0428192778485213</c:v>
                </c:pt>
                <c:pt idx="2">
                  <c:v>-0.000864208412510601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011736"/>
        <c:axId val="1793007960"/>
      </c:barChart>
      <c:catAx>
        <c:axId val="179301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007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00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011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0.0796633170992566</c:v>
                </c:pt>
                <c:pt idx="1">
                  <c:v>0.111528643938959</c:v>
                </c:pt>
                <c:pt idx="2">
                  <c:v>0.111528643938959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0.0179135296440765</c:v>
                </c:pt>
                <c:pt idx="2">
                  <c:v>0.0129415304474028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0.337965271304385</c:v>
                </c:pt>
                <c:pt idx="1">
                  <c:v>0.398799020139175</c:v>
                </c:pt>
                <c:pt idx="2">
                  <c:v>0.398799020139175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0.392900458570406</c:v>
                </c:pt>
                <c:pt idx="1">
                  <c:v>0.247736376425274</c:v>
                </c:pt>
                <c:pt idx="2">
                  <c:v>0.253659871954755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0.0179135296440765</c:v>
                </c:pt>
                <c:pt idx="2">
                  <c:v>0.0129415304474028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951416"/>
        <c:axId val="1792948232"/>
      </c:barChart>
      <c:catAx>
        <c:axId val="179295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294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294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2951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0.703760143723078</c:v>
                </c:pt>
                <c:pt idx="1">
                  <c:v>0.985264201212309</c:v>
                </c:pt>
                <c:pt idx="2">
                  <c:v>0.985264201212309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0.575731170543155</c:v>
                </c:pt>
                <c:pt idx="1">
                  <c:v>0.186375989148976</c:v>
                </c:pt>
                <c:pt idx="2">
                  <c:v>0.166002639728773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0.929821033581339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0.0594879013338695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0.147234889313539</c:v>
                </c:pt>
                <c:pt idx="1">
                  <c:v>0.0926311823058646</c:v>
                </c:pt>
                <c:pt idx="2">
                  <c:v>0.114147404996249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-0.679362781240923</c:v>
                </c:pt>
                <c:pt idx="2">
                  <c:v>-0.627507546508399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891960"/>
        <c:axId val="1792874136"/>
      </c:barChart>
      <c:catAx>
        <c:axId val="179289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2874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2874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2891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0.0140776587795766</c:v>
                </c:pt>
                <c:pt idx="2" formatCode="0.0%">
                  <c:v>0.0140776587795766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0.00938510585305106</c:v>
                </c:pt>
                <c:pt idx="2" formatCode="0.0%">
                  <c:v>0.00938510585305106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0.0029532125622665</c:v>
                </c:pt>
                <c:pt idx="2" formatCode="0.0%">
                  <c:v>0.0029532125622665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0.325301455479452</c:v>
                </c:pt>
                <c:pt idx="1">
                  <c:v>0.354578586472603</c:v>
                </c:pt>
                <c:pt idx="2" formatCode="0.0%">
                  <c:v>0.45106812016918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0.0805148033269413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0.00997167496886675</c:v>
                </c:pt>
                <c:pt idx="1">
                  <c:v>0.00997167496886675</c:v>
                </c:pt>
                <c:pt idx="2" formatCode="0.0%">
                  <c:v>0.00997167496886675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0.0103337225222849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0.0185746886674969</c:v>
                </c:pt>
                <c:pt idx="1">
                  <c:v>0.0185746886674969</c:v>
                </c:pt>
                <c:pt idx="2" formatCode="0.0%">
                  <c:v>0.076492307523961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0.0563317247820672</c:v>
                </c:pt>
                <c:pt idx="1">
                  <c:v>0.0563317247820672</c:v>
                </c:pt>
                <c:pt idx="2" formatCode="0.0%">
                  <c:v>0.0774094360085112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0.0207289072229141</c:v>
                </c:pt>
                <c:pt idx="2" formatCode="0.0%">
                  <c:v>0.0224362382359024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0.0384712434620174</c:v>
                </c:pt>
                <c:pt idx="1">
                  <c:v>0.0384712434620174</c:v>
                </c:pt>
                <c:pt idx="2" formatCode="0.0%">
                  <c:v>0.014479855443048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0.204587160803238</c:v>
                </c:pt>
                <c:pt idx="1">
                  <c:v>0.204587160803238</c:v>
                </c:pt>
                <c:pt idx="2" formatCode="0.0%">
                  <c:v>0.217090475101283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0.635449875466999</c:v>
                </c:pt>
                <c:pt idx="1">
                  <c:v>0.337809080574924</c:v>
                </c:pt>
                <c:pt idx="2" formatCode="0.0%">
                  <c:v>-0.00681789754344031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092392"/>
        <c:axId val="-2032094520"/>
      </c:barChart>
      <c:catAx>
        <c:axId val="-203209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094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094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092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2273.002257565641</c:v>
                </c:pt>
                <c:pt idx="25">
                  <c:v>2273.002257565641</c:v>
                </c:pt>
                <c:pt idx="26">
                  <c:v>2273.002257565641</c:v>
                </c:pt>
                <c:pt idx="27">
                  <c:v>2273.002257565641</c:v>
                </c:pt>
                <c:pt idx="28">
                  <c:v>2273.002257565641</c:v>
                </c:pt>
                <c:pt idx="29">
                  <c:v>2273.002257565641</c:v>
                </c:pt>
                <c:pt idx="30">
                  <c:v>2273.002257565641</c:v>
                </c:pt>
                <c:pt idx="31">
                  <c:v>2273.002257565641</c:v>
                </c:pt>
                <c:pt idx="32">
                  <c:v>2273.002257565641</c:v>
                </c:pt>
                <c:pt idx="33">
                  <c:v>2273.002257565641</c:v>
                </c:pt>
                <c:pt idx="34">
                  <c:v>2273.002257565641</c:v>
                </c:pt>
                <c:pt idx="35">
                  <c:v>2273.002257565641</c:v>
                </c:pt>
                <c:pt idx="36">
                  <c:v>2273.002257565641</c:v>
                </c:pt>
                <c:pt idx="37">
                  <c:v>2273.002257565641</c:v>
                </c:pt>
                <c:pt idx="38">
                  <c:v>2273.002257565641</c:v>
                </c:pt>
                <c:pt idx="39">
                  <c:v>2273.002257565641</c:v>
                </c:pt>
                <c:pt idx="40">
                  <c:v>2273.002257565641</c:v>
                </c:pt>
                <c:pt idx="41">
                  <c:v>2273.002257565641</c:v>
                </c:pt>
                <c:pt idx="42">
                  <c:v>2273.002257565641</c:v>
                </c:pt>
                <c:pt idx="43">
                  <c:v>2273.002257565641</c:v>
                </c:pt>
                <c:pt idx="44">
                  <c:v>2273.002257565641</c:v>
                </c:pt>
                <c:pt idx="45">
                  <c:v>2273.002257565641</c:v>
                </c:pt>
                <c:pt idx="46">
                  <c:v>2273.002257565641</c:v>
                </c:pt>
                <c:pt idx="47">
                  <c:v>4695.350787805511</c:v>
                </c:pt>
                <c:pt idx="48">
                  <c:v>4695.350787805511</c:v>
                </c:pt>
                <c:pt idx="49">
                  <c:v>4695.350787805511</c:v>
                </c:pt>
                <c:pt idx="50">
                  <c:v>4695.350787805511</c:v>
                </c:pt>
                <c:pt idx="51">
                  <c:v>4695.350787805511</c:v>
                </c:pt>
                <c:pt idx="52">
                  <c:v>4695.350787805511</c:v>
                </c:pt>
                <c:pt idx="53">
                  <c:v>4695.350787805511</c:v>
                </c:pt>
                <c:pt idx="54">
                  <c:v>4695.350787805511</c:v>
                </c:pt>
                <c:pt idx="55">
                  <c:v>4695.350787805511</c:v>
                </c:pt>
                <c:pt idx="56">
                  <c:v>4695.350787805511</c:v>
                </c:pt>
                <c:pt idx="57">
                  <c:v>4695.350787805511</c:v>
                </c:pt>
                <c:pt idx="58">
                  <c:v>4695.350787805511</c:v>
                </c:pt>
                <c:pt idx="59">
                  <c:v>4695.350787805511</c:v>
                </c:pt>
                <c:pt idx="60">
                  <c:v>4695.350787805511</c:v>
                </c:pt>
                <c:pt idx="61">
                  <c:v>4695.350787805511</c:v>
                </c:pt>
                <c:pt idx="62">
                  <c:v>4695.350787805511</c:v>
                </c:pt>
                <c:pt idx="63">
                  <c:v>4695.350787805511</c:v>
                </c:pt>
                <c:pt idx="64">
                  <c:v>4695.350787805511</c:v>
                </c:pt>
                <c:pt idx="65">
                  <c:v>4695.350787805511</c:v>
                </c:pt>
                <c:pt idx="66">
                  <c:v>4695.350787805511</c:v>
                </c:pt>
                <c:pt idx="67">
                  <c:v>4695.350787805511</c:v>
                </c:pt>
                <c:pt idx="68">
                  <c:v>4695.350787805511</c:v>
                </c:pt>
                <c:pt idx="69">
                  <c:v>4695.350787805511</c:v>
                </c:pt>
                <c:pt idx="70">
                  <c:v>4695.350787805511</c:v>
                </c:pt>
                <c:pt idx="71">
                  <c:v>4695.350787805511</c:v>
                </c:pt>
                <c:pt idx="72">
                  <c:v>5493.79933591558</c:v>
                </c:pt>
                <c:pt idx="73">
                  <c:v>5493.79933591558</c:v>
                </c:pt>
                <c:pt idx="74">
                  <c:v>5493.79933591558</c:v>
                </c:pt>
                <c:pt idx="75">
                  <c:v>5493.79933591558</c:v>
                </c:pt>
                <c:pt idx="76">
                  <c:v>5493.79933591558</c:v>
                </c:pt>
                <c:pt idx="77">
                  <c:v>5493.79933591558</c:v>
                </c:pt>
                <c:pt idx="78">
                  <c:v>5493.79933591558</c:v>
                </c:pt>
                <c:pt idx="79">
                  <c:v>5493.79933591558</c:v>
                </c:pt>
                <c:pt idx="80">
                  <c:v>5493.79933591558</c:v>
                </c:pt>
                <c:pt idx="81">
                  <c:v>5493.79933591558</c:v>
                </c:pt>
                <c:pt idx="82">
                  <c:v>5493.79933591558</c:v>
                </c:pt>
                <c:pt idx="83">
                  <c:v>5493.79933591558</c:v>
                </c:pt>
                <c:pt idx="84">
                  <c:v>5493.79933591558</c:v>
                </c:pt>
                <c:pt idx="85">
                  <c:v>5493.79933591558</c:v>
                </c:pt>
                <c:pt idx="86">
                  <c:v>5493.79933591558</c:v>
                </c:pt>
                <c:pt idx="87">
                  <c:v>5493.79933591558</c:v>
                </c:pt>
                <c:pt idx="88">
                  <c:v>5493.79933591558</c:v>
                </c:pt>
                <c:pt idx="89">
                  <c:v>5493.79933591558</c:v>
                </c:pt>
                <c:pt idx="90">
                  <c:v>3588.691220685665</c:v>
                </c:pt>
                <c:pt idx="91">
                  <c:v>3588.691220685665</c:v>
                </c:pt>
                <c:pt idx="92">
                  <c:v>3588.691220685665</c:v>
                </c:pt>
                <c:pt idx="93">
                  <c:v>3588.691220685665</c:v>
                </c:pt>
                <c:pt idx="94">
                  <c:v>3588.691220685665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1656.553979438456</c:v>
                </c:pt>
                <c:pt idx="25">
                  <c:v>1656.553979438456</c:v>
                </c:pt>
                <c:pt idx="26">
                  <c:v>1656.553979438456</c:v>
                </c:pt>
                <c:pt idx="27">
                  <c:v>1656.553979438456</c:v>
                </c:pt>
                <c:pt idx="28">
                  <c:v>1656.553979438456</c:v>
                </c:pt>
                <c:pt idx="29">
                  <c:v>1656.553979438456</c:v>
                </c:pt>
                <c:pt idx="30">
                  <c:v>1656.553979438456</c:v>
                </c:pt>
                <c:pt idx="31">
                  <c:v>1656.553979438456</c:v>
                </c:pt>
                <c:pt idx="32">
                  <c:v>1656.553979438456</c:v>
                </c:pt>
                <c:pt idx="33">
                  <c:v>1656.553979438456</c:v>
                </c:pt>
                <c:pt idx="34">
                  <c:v>1656.553979438456</c:v>
                </c:pt>
                <c:pt idx="35">
                  <c:v>1656.553979438456</c:v>
                </c:pt>
                <c:pt idx="36">
                  <c:v>1656.553979438456</c:v>
                </c:pt>
                <c:pt idx="37">
                  <c:v>1656.553979438456</c:v>
                </c:pt>
                <c:pt idx="38">
                  <c:v>1656.553979438456</c:v>
                </c:pt>
                <c:pt idx="39">
                  <c:v>1656.553979438456</c:v>
                </c:pt>
                <c:pt idx="40">
                  <c:v>1656.553979438456</c:v>
                </c:pt>
                <c:pt idx="41">
                  <c:v>1656.553979438456</c:v>
                </c:pt>
                <c:pt idx="42">
                  <c:v>1656.553979438456</c:v>
                </c:pt>
                <c:pt idx="43">
                  <c:v>1656.553979438456</c:v>
                </c:pt>
                <c:pt idx="44">
                  <c:v>1656.553979438456</c:v>
                </c:pt>
                <c:pt idx="45">
                  <c:v>1656.553979438456</c:v>
                </c:pt>
                <c:pt idx="46">
                  <c:v>1656.553979438456</c:v>
                </c:pt>
                <c:pt idx="47">
                  <c:v>3893.920821615002</c:v>
                </c:pt>
                <c:pt idx="48">
                  <c:v>3893.920821615002</c:v>
                </c:pt>
                <c:pt idx="49">
                  <c:v>3893.920821615002</c:v>
                </c:pt>
                <c:pt idx="50">
                  <c:v>3893.920821615002</c:v>
                </c:pt>
                <c:pt idx="51">
                  <c:v>3893.920821615002</c:v>
                </c:pt>
                <c:pt idx="52">
                  <c:v>3893.920821615002</c:v>
                </c:pt>
                <c:pt idx="53">
                  <c:v>3893.920821615002</c:v>
                </c:pt>
                <c:pt idx="54">
                  <c:v>3893.920821615002</c:v>
                </c:pt>
                <c:pt idx="55">
                  <c:v>3893.920821615002</c:v>
                </c:pt>
                <c:pt idx="56">
                  <c:v>3893.920821615002</c:v>
                </c:pt>
                <c:pt idx="57">
                  <c:v>3893.920821615002</c:v>
                </c:pt>
                <c:pt idx="58">
                  <c:v>3893.920821615002</c:v>
                </c:pt>
                <c:pt idx="59">
                  <c:v>3893.920821615002</c:v>
                </c:pt>
                <c:pt idx="60">
                  <c:v>3893.920821615002</c:v>
                </c:pt>
                <c:pt idx="61">
                  <c:v>3893.920821615002</c:v>
                </c:pt>
                <c:pt idx="62">
                  <c:v>3893.920821615002</c:v>
                </c:pt>
                <c:pt idx="63">
                  <c:v>3893.920821615002</c:v>
                </c:pt>
                <c:pt idx="64">
                  <c:v>3893.920821615002</c:v>
                </c:pt>
                <c:pt idx="65">
                  <c:v>3893.920821615002</c:v>
                </c:pt>
                <c:pt idx="66">
                  <c:v>3893.920821615002</c:v>
                </c:pt>
                <c:pt idx="67">
                  <c:v>3893.920821615002</c:v>
                </c:pt>
                <c:pt idx="68">
                  <c:v>3893.920821615002</c:v>
                </c:pt>
                <c:pt idx="69">
                  <c:v>3893.920821615002</c:v>
                </c:pt>
                <c:pt idx="70">
                  <c:v>3893.920821615002</c:v>
                </c:pt>
                <c:pt idx="71">
                  <c:v>3893.920821615002</c:v>
                </c:pt>
                <c:pt idx="72">
                  <c:v>7824.23342660958</c:v>
                </c:pt>
                <c:pt idx="73">
                  <c:v>7824.23342660958</c:v>
                </c:pt>
                <c:pt idx="74">
                  <c:v>7824.23342660958</c:v>
                </c:pt>
                <c:pt idx="75">
                  <c:v>7824.23342660958</c:v>
                </c:pt>
                <c:pt idx="76">
                  <c:v>7824.23342660958</c:v>
                </c:pt>
                <c:pt idx="77">
                  <c:v>7824.23342660958</c:v>
                </c:pt>
                <c:pt idx="78">
                  <c:v>7824.23342660958</c:v>
                </c:pt>
                <c:pt idx="79">
                  <c:v>7824.23342660958</c:v>
                </c:pt>
                <c:pt idx="80">
                  <c:v>7824.23342660958</c:v>
                </c:pt>
                <c:pt idx="81">
                  <c:v>7824.23342660958</c:v>
                </c:pt>
                <c:pt idx="82">
                  <c:v>7824.23342660958</c:v>
                </c:pt>
                <c:pt idx="83">
                  <c:v>7824.23342660958</c:v>
                </c:pt>
                <c:pt idx="84">
                  <c:v>7824.23342660958</c:v>
                </c:pt>
                <c:pt idx="85">
                  <c:v>7824.23342660958</c:v>
                </c:pt>
                <c:pt idx="86">
                  <c:v>7824.23342660958</c:v>
                </c:pt>
                <c:pt idx="87">
                  <c:v>7824.23342660958</c:v>
                </c:pt>
                <c:pt idx="88">
                  <c:v>7824.23342660958</c:v>
                </c:pt>
                <c:pt idx="89">
                  <c:v>7824.23342660958</c:v>
                </c:pt>
                <c:pt idx="90">
                  <c:v>19755.53954891456</c:v>
                </c:pt>
                <c:pt idx="91">
                  <c:v>19755.53954891456</c:v>
                </c:pt>
                <c:pt idx="92">
                  <c:v>19755.53954891456</c:v>
                </c:pt>
                <c:pt idx="93">
                  <c:v>19755.53954891456</c:v>
                </c:pt>
                <c:pt idx="94">
                  <c:v>19755.53954891456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264.9881556172274</c:v>
                </c:pt>
                <c:pt idx="48">
                  <c:v>264.9881556172274</c:v>
                </c:pt>
                <c:pt idx="49">
                  <c:v>264.9881556172274</c:v>
                </c:pt>
                <c:pt idx="50">
                  <c:v>264.9881556172274</c:v>
                </c:pt>
                <c:pt idx="51">
                  <c:v>264.9881556172274</c:v>
                </c:pt>
                <c:pt idx="52">
                  <c:v>264.9881556172274</c:v>
                </c:pt>
                <c:pt idx="53">
                  <c:v>264.9881556172274</c:v>
                </c:pt>
                <c:pt idx="54">
                  <c:v>264.9881556172274</c:v>
                </c:pt>
                <c:pt idx="55">
                  <c:v>264.9881556172274</c:v>
                </c:pt>
                <c:pt idx="56">
                  <c:v>264.9881556172274</c:v>
                </c:pt>
                <c:pt idx="57">
                  <c:v>264.9881556172274</c:v>
                </c:pt>
                <c:pt idx="58">
                  <c:v>264.9881556172274</c:v>
                </c:pt>
                <c:pt idx="59">
                  <c:v>264.9881556172274</c:v>
                </c:pt>
                <c:pt idx="60">
                  <c:v>264.9881556172274</c:v>
                </c:pt>
                <c:pt idx="61">
                  <c:v>264.9881556172274</c:v>
                </c:pt>
                <c:pt idx="62">
                  <c:v>264.9881556172274</c:v>
                </c:pt>
                <c:pt idx="63">
                  <c:v>264.9881556172274</c:v>
                </c:pt>
                <c:pt idx="64">
                  <c:v>264.9881556172274</c:v>
                </c:pt>
                <c:pt idx="65">
                  <c:v>264.9881556172274</c:v>
                </c:pt>
                <c:pt idx="66">
                  <c:v>264.9881556172274</c:v>
                </c:pt>
                <c:pt idx="67">
                  <c:v>264.9881556172274</c:v>
                </c:pt>
                <c:pt idx="68">
                  <c:v>264.9881556172274</c:v>
                </c:pt>
                <c:pt idx="69">
                  <c:v>264.9881556172274</c:v>
                </c:pt>
                <c:pt idx="70">
                  <c:v>264.9881556172274</c:v>
                </c:pt>
                <c:pt idx="71">
                  <c:v>264.9881556172274</c:v>
                </c:pt>
                <c:pt idx="72">
                  <c:v>596.6833990200416</c:v>
                </c:pt>
                <c:pt idx="73">
                  <c:v>596.6833990200416</c:v>
                </c:pt>
                <c:pt idx="74">
                  <c:v>596.6833990200416</c:v>
                </c:pt>
                <c:pt idx="75">
                  <c:v>596.6833990200416</c:v>
                </c:pt>
                <c:pt idx="76">
                  <c:v>596.6833990200416</c:v>
                </c:pt>
                <c:pt idx="77">
                  <c:v>596.6833990200416</c:v>
                </c:pt>
                <c:pt idx="78">
                  <c:v>596.6833990200416</c:v>
                </c:pt>
                <c:pt idx="79">
                  <c:v>596.6833990200416</c:v>
                </c:pt>
                <c:pt idx="80">
                  <c:v>596.6833990200416</c:v>
                </c:pt>
                <c:pt idx="81">
                  <c:v>596.6833990200416</c:v>
                </c:pt>
                <c:pt idx="82">
                  <c:v>596.6833990200416</c:v>
                </c:pt>
                <c:pt idx="83">
                  <c:v>596.6833990200416</c:v>
                </c:pt>
                <c:pt idx="84">
                  <c:v>596.6833990200416</c:v>
                </c:pt>
                <c:pt idx="85">
                  <c:v>596.6833990200416</c:v>
                </c:pt>
                <c:pt idx="86">
                  <c:v>596.6833990200416</c:v>
                </c:pt>
                <c:pt idx="87">
                  <c:v>596.6833990200416</c:v>
                </c:pt>
                <c:pt idx="88">
                  <c:v>596.6833990200416</c:v>
                </c:pt>
                <c:pt idx="89">
                  <c:v>596.6833990200416</c:v>
                </c:pt>
                <c:pt idx="90">
                  <c:v>2463.758923060174</c:v>
                </c:pt>
                <c:pt idx="91">
                  <c:v>2463.758923060174</c:v>
                </c:pt>
                <c:pt idx="92">
                  <c:v>2463.758923060174</c:v>
                </c:pt>
                <c:pt idx="93">
                  <c:v>2463.758923060174</c:v>
                </c:pt>
                <c:pt idx="94">
                  <c:v>2463.758923060174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2911.342670366356</c:v>
                </c:pt>
                <c:pt idx="48">
                  <c:v>2911.342670366356</c:v>
                </c:pt>
                <c:pt idx="49">
                  <c:v>2911.342670366356</c:v>
                </c:pt>
                <c:pt idx="50">
                  <c:v>2911.342670366356</c:v>
                </c:pt>
                <c:pt idx="51">
                  <c:v>2911.342670366356</c:v>
                </c:pt>
                <c:pt idx="52">
                  <c:v>2911.342670366356</c:v>
                </c:pt>
                <c:pt idx="53">
                  <c:v>2911.342670366356</c:v>
                </c:pt>
                <c:pt idx="54">
                  <c:v>2911.342670366356</c:v>
                </c:pt>
                <c:pt idx="55">
                  <c:v>2911.342670366356</c:v>
                </c:pt>
                <c:pt idx="56">
                  <c:v>2911.342670366356</c:v>
                </c:pt>
                <c:pt idx="57">
                  <c:v>2911.342670366356</c:v>
                </c:pt>
                <c:pt idx="58">
                  <c:v>2911.342670366356</c:v>
                </c:pt>
                <c:pt idx="59">
                  <c:v>2911.342670366356</c:v>
                </c:pt>
                <c:pt idx="60">
                  <c:v>2911.342670366356</c:v>
                </c:pt>
                <c:pt idx="61">
                  <c:v>2911.342670366356</c:v>
                </c:pt>
                <c:pt idx="62">
                  <c:v>2911.342670366356</c:v>
                </c:pt>
                <c:pt idx="63">
                  <c:v>2911.342670366356</c:v>
                </c:pt>
                <c:pt idx="64">
                  <c:v>2911.342670366356</c:v>
                </c:pt>
                <c:pt idx="65">
                  <c:v>2911.342670366356</c:v>
                </c:pt>
                <c:pt idx="66">
                  <c:v>2911.342670366356</c:v>
                </c:pt>
                <c:pt idx="67">
                  <c:v>2911.342670366356</c:v>
                </c:pt>
                <c:pt idx="68">
                  <c:v>2911.342670366356</c:v>
                </c:pt>
                <c:pt idx="69">
                  <c:v>2911.342670366356</c:v>
                </c:pt>
                <c:pt idx="70">
                  <c:v>2911.342670366356</c:v>
                </c:pt>
                <c:pt idx="71">
                  <c:v>2911.342670366356</c:v>
                </c:pt>
                <c:pt idx="72">
                  <c:v>12809.90774961197</c:v>
                </c:pt>
                <c:pt idx="73">
                  <c:v>12809.90774961197</c:v>
                </c:pt>
                <c:pt idx="74">
                  <c:v>12809.90774961197</c:v>
                </c:pt>
                <c:pt idx="75">
                  <c:v>12809.90774961197</c:v>
                </c:pt>
                <c:pt idx="76">
                  <c:v>12809.90774961197</c:v>
                </c:pt>
                <c:pt idx="77">
                  <c:v>12809.90774961197</c:v>
                </c:pt>
                <c:pt idx="78">
                  <c:v>12809.90774961197</c:v>
                </c:pt>
                <c:pt idx="79">
                  <c:v>12809.90774961197</c:v>
                </c:pt>
                <c:pt idx="80">
                  <c:v>12809.90774961197</c:v>
                </c:pt>
                <c:pt idx="81">
                  <c:v>12809.90774961197</c:v>
                </c:pt>
                <c:pt idx="82">
                  <c:v>12809.90774961197</c:v>
                </c:pt>
                <c:pt idx="83">
                  <c:v>12809.90774961197</c:v>
                </c:pt>
                <c:pt idx="84">
                  <c:v>12809.90774961197</c:v>
                </c:pt>
                <c:pt idx="85">
                  <c:v>12809.90774961197</c:v>
                </c:pt>
                <c:pt idx="86">
                  <c:v>12809.90774961197</c:v>
                </c:pt>
                <c:pt idx="87">
                  <c:v>12809.90774961197</c:v>
                </c:pt>
                <c:pt idx="88">
                  <c:v>12809.90774961197</c:v>
                </c:pt>
                <c:pt idx="89">
                  <c:v>12809.90774961197</c:v>
                </c:pt>
                <c:pt idx="90">
                  <c:v>41840.1532341222</c:v>
                </c:pt>
                <c:pt idx="91">
                  <c:v>41840.1532341222</c:v>
                </c:pt>
                <c:pt idx="92">
                  <c:v>41840.1532341222</c:v>
                </c:pt>
                <c:pt idx="93">
                  <c:v>41840.1532341222</c:v>
                </c:pt>
                <c:pt idx="94">
                  <c:v>41840.1532341222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2081.529140348738</c:v>
                </c:pt>
                <c:pt idx="25">
                  <c:v>2081.529140348738</c:v>
                </c:pt>
                <c:pt idx="26">
                  <c:v>2081.529140348738</c:v>
                </c:pt>
                <c:pt idx="27">
                  <c:v>2081.529140348738</c:v>
                </c:pt>
                <c:pt idx="28">
                  <c:v>2081.529140348738</c:v>
                </c:pt>
                <c:pt idx="29">
                  <c:v>2081.529140348738</c:v>
                </c:pt>
                <c:pt idx="30">
                  <c:v>2081.529140348738</c:v>
                </c:pt>
                <c:pt idx="31">
                  <c:v>2081.529140348738</c:v>
                </c:pt>
                <c:pt idx="32">
                  <c:v>2081.529140348738</c:v>
                </c:pt>
                <c:pt idx="33">
                  <c:v>2081.529140348738</c:v>
                </c:pt>
                <c:pt idx="34">
                  <c:v>2081.529140348738</c:v>
                </c:pt>
                <c:pt idx="35">
                  <c:v>2081.529140348738</c:v>
                </c:pt>
                <c:pt idx="36">
                  <c:v>2081.529140348738</c:v>
                </c:pt>
                <c:pt idx="37">
                  <c:v>2081.529140348738</c:v>
                </c:pt>
                <c:pt idx="38">
                  <c:v>2081.529140348738</c:v>
                </c:pt>
                <c:pt idx="39">
                  <c:v>2081.529140348738</c:v>
                </c:pt>
                <c:pt idx="40">
                  <c:v>2081.529140348738</c:v>
                </c:pt>
                <c:pt idx="41">
                  <c:v>2081.529140348738</c:v>
                </c:pt>
                <c:pt idx="42">
                  <c:v>2081.529140348738</c:v>
                </c:pt>
                <c:pt idx="43">
                  <c:v>2081.529140348738</c:v>
                </c:pt>
                <c:pt idx="44">
                  <c:v>2081.529140348738</c:v>
                </c:pt>
                <c:pt idx="45">
                  <c:v>2081.529140348738</c:v>
                </c:pt>
                <c:pt idx="46">
                  <c:v>2081.529140348738</c:v>
                </c:pt>
                <c:pt idx="47">
                  <c:v>3391.714210976805</c:v>
                </c:pt>
                <c:pt idx="48">
                  <c:v>3391.714210976805</c:v>
                </c:pt>
                <c:pt idx="49">
                  <c:v>3391.714210976805</c:v>
                </c:pt>
                <c:pt idx="50">
                  <c:v>3391.714210976805</c:v>
                </c:pt>
                <c:pt idx="51">
                  <c:v>3391.714210976805</c:v>
                </c:pt>
                <c:pt idx="52">
                  <c:v>3391.714210976805</c:v>
                </c:pt>
                <c:pt idx="53">
                  <c:v>3391.714210976805</c:v>
                </c:pt>
                <c:pt idx="54">
                  <c:v>3391.714210976805</c:v>
                </c:pt>
                <c:pt idx="55">
                  <c:v>3391.714210976805</c:v>
                </c:pt>
                <c:pt idx="56">
                  <c:v>3391.714210976805</c:v>
                </c:pt>
                <c:pt idx="57">
                  <c:v>3391.714210976805</c:v>
                </c:pt>
                <c:pt idx="58">
                  <c:v>3391.714210976805</c:v>
                </c:pt>
                <c:pt idx="59">
                  <c:v>3391.714210976805</c:v>
                </c:pt>
                <c:pt idx="60">
                  <c:v>3391.714210976805</c:v>
                </c:pt>
                <c:pt idx="61">
                  <c:v>3391.714210976805</c:v>
                </c:pt>
                <c:pt idx="62">
                  <c:v>3391.714210976805</c:v>
                </c:pt>
                <c:pt idx="63">
                  <c:v>3391.714210976805</c:v>
                </c:pt>
                <c:pt idx="64">
                  <c:v>3391.714210976805</c:v>
                </c:pt>
                <c:pt idx="65">
                  <c:v>3391.714210976805</c:v>
                </c:pt>
                <c:pt idx="66">
                  <c:v>3391.714210976805</c:v>
                </c:pt>
                <c:pt idx="67">
                  <c:v>3391.714210976805</c:v>
                </c:pt>
                <c:pt idx="68">
                  <c:v>3391.714210976805</c:v>
                </c:pt>
                <c:pt idx="69">
                  <c:v>3391.714210976805</c:v>
                </c:pt>
                <c:pt idx="70">
                  <c:v>3391.714210976805</c:v>
                </c:pt>
                <c:pt idx="71">
                  <c:v>3391.714210976805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12130.2698698158</c:v>
                </c:pt>
                <c:pt idx="25">
                  <c:v>12130.2698698158</c:v>
                </c:pt>
                <c:pt idx="26">
                  <c:v>12130.2698698158</c:v>
                </c:pt>
                <c:pt idx="27">
                  <c:v>12130.2698698158</c:v>
                </c:pt>
                <c:pt idx="28">
                  <c:v>12130.2698698158</c:v>
                </c:pt>
                <c:pt idx="29">
                  <c:v>12130.2698698158</c:v>
                </c:pt>
                <c:pt idx="30">
                  <c:v>12130.2698698158</c:v>
                </c:pt>
                <c:pt idx="31">
                  <c:v>12130.2698698158</c:v>
                </c:pt>
                <c:pt idx="32">
                  <c:v>12130.2698698158</c:v>
                </c:pt>
                <c:pt idx="33">
                  <c:v>12130.2698698158</c:v>
                </c:pt>
                <c:pt idx="34">
                  <c:v>12130.2698698158</c:v>
                </c:pt>
                <c:pt idx="35">
                  <c:v>12130.2698698158</c:v>
                </c:pt>
                <c:pt idx="36">
                  <c:v>12130.2698698158</c:v>
                </c:pt>
                <c:pt idx="37">
                  <c:v>12130.2698698158</c:v>
                </c:pt>
                <c:pt idx="38">
                  <c:v>12130.2698698158</c:v>
                </c:pt>
                <c:pt idx="39">
                  <c:v>12130.2698698158</c:v>
                </c:pt>
                <c:pt idx="40">
                  <c:v>12130.2698698158</c:v>
                </c:pt>
                <c:pt idx="41">
                  <c:v>12130.2698698158</c:v>
                </c:pt>
                <c:pt idx="42">
                  <c:v>12130.2698698158</c:v>
                </c:pt>
                <c:pt idx="43">
                  <c:v>12130.2698698158</c:v>
                </c:pt>
                <c:pt idx="44">
                  <c:v>12130.2698698158</c:v>
                </c:pt>
                <c:pt idx="45">
                  <c:v>12130.2698698158</c:v>
                </c:pt>
                <c:pt idx="46">
                  <c:v>12130.2698698158</c:v>
                </c:pt>
                <c:pt idx="47">
                  <c:v>21404.91857313994</c:v>
                </c:pt>
                <c:pt idx="48">
                  <c:v>21404.91857313994</c:v>
                </c:pt>
                <c:pt idx="49">
                  <c:v>21404.91857313994</c:v>
                </c:pt>
                <c:pt idx="50">
                  <c:v>21404.91857313994</c:v>
                </c:pt>
                <c:pt idx="51">
                  <c:v>21404.91857313994</c:v>
                </c:pt>
                <c:pt idx="52">
                  <c:v>21404.91857313994</c:v>
                </c:pt>
                <c:pt idx="53">
                  <c:v>21404.91857313994</c:v>
                </c:pt>
                <c:pt idx="54">
                  <c:v>21404.91857313994</c:v>
                </c:pt>
                <c:pt idx="55">
                  <c:v>21404.91857313994</c:v>
                </c:pt>
                <c:pt idx="56">
                  <c:v>21404.91857313994</c:v>
                </c:pt>
                <c:pt idx="57">
                  <c:v>21404.91857313994</c:v>
                </c:pt>
                <c:pt idx="58">
                  <c:v>21404.91857313994</c:v>
                </c:pt>
                <c:pt idx="59">
                  <c:v>21404.91857313994</c:v>
                </c:pt>
                <c:pt idx="60">
                  <c:v>21404.91857313994</c:v>
                </c:pt>
                <c:pt idx="61">
                  <c:v>21404.91857313994</c:v>
                </c:pt>
                <c:pt idx="62">
                  <c:v>21404.91857313994</c:v>
                </c:pt>
                <c:pt idx="63">
                  <c:v>21404.91857313994</c:v>
                </c:pt>
                <c:pt idx="64">
                  <c:v>21404.91857313994</c:v>
                </c:pt>
                <c:pt idx="65">
                  <c:v>21404.91857313994</c:v>
                </c:pt>
                <c:pt idx="66">
                  <c:v>21404.91857313994</c:v>
                </c:pt>
                <c:pt idx="67">
                  <c:v>21404.91857313994</c:v>
                </c:pt>
                <c:pt idx="68">
                  <c:v>21404.91857313994</c:v>
                </c:pt>
                <c:pt idx="69">
                  <c:v>21404.91857313994</c:v>
                </c:pt>
                <c:pt idx="70">
                  <c:v>21404.91857313994</c:v>
                </c:pt>
                <c:pt idx="71">
                  <c:v>21404.91857313994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20961.66722663776</c:v>
                </c:pt>
                <c:pt idx="48">
                  <c:v>20961.66722663776</c:v>
                </c:pt>
                <c:pt idx="49">
                  <c:v>20961.66722663776</c:v>
                </c:pt>
                <c:pt idx="50">
                  <c:v>20961.66722663776</c:v>
                </c:pt>
                <c:pt idx="51">
                  <c:v>20961.66722663776</c:v>
                </c:pt>
                <c:pt idx="52">
                  <c:v>20961.66722663776</c:v>
                </c:pt>
                <c:pt idx="53">
                  <c:v>20961.66722663776</c:v>
                </c:pt>
                <c:pt idx="54">
                  <c:v>20961.66722663776</c:v>
                </c:pt>
                <c:pt idx="55">
                  <c:v>20961.66722663776</c:v>
                </c:pt>
                <c:pt idx="56">
                  <c:v>20961.66722663776</c:v>
                </c:pt>
                <c:pt idx="57">
                  <c:v>20961.66722663776</c:v>
                </c:pt>
                <c:pt idx="58">
                  <c:v>20961.66722663776</c:v>
                </c:pt>
                <c:pt idx="59">
                  <c:v>20961.66722663776</c:v>
                </c:pt>
                <c:pt idx="60">
                  <c:v>20961.66722663776</c:v>
                </c:pt>
                <c:pt idx="61">
                  <c:v>20961.66722663776</c:v>
                </c:pt>
                <c:pt idx="62">
                  <c:v>20961.66722663776</c:v>
                </c:pt>
                <c:pt idx="63">
                  <c:v>20961.66722663776</c:v>
                </c:pt>
                <c:pt idx="64">
                  <c:v>20961.66722663776</c:v>
                </c:pt>
                <c:pt idx="65">
                  <c:v>20961.66722663776</c:v>
                </c:pt>
                <c:pt idx="66">
                  <c:v>20961.66722663776</c:v>
                </c:pt>
                <c:pt idx="67">
                  <c:v>20961.66722663776</c:v>
                </c:pt>
                <c:pt idx="68">
                  <c:v>20961.66722663776</c:v>
                </c:pt>
                <c:pt idx="69">
                  <c:v>20961.66722663776</c:v>
                </c:pt>
                <c:pt idx="70">
                  <c:v>20961.66722663776</c:v>
                </c:pt>
                <c:pt idx="71">
                  <c:v>20961.66722663776</c:v>
                </c:pt>
                <c:pt idx="72">
                  <c:v>113542.3641442879</c:v>
                </c:pt>
                <c:pt idx="73">
                  <c:v>113542.3641442879</c:v>
                </c:pt>
                <c:pt idx="74">
                  <c:v>113542.3641442879</c:v>
                </c:pt>
                <c:pt idx="75">
                  <c:v>113542.3641442879</c:v>
                </c:pt>
                <c:pt idx="76">
                  <c:v>113542.3641442879</c:v>
                </c:pt>
                <c:pt idx="77">
                  <c:v>113542.3641442879</c:v>
                </c:pt>
                <c:pt idx="78">
                  <c:v>113542.3641442879</c:v>
                </c:pt>
                <c:pt idx="79">
                  <c:v>113542.3641442879</c:v>
                </c:pt>
                <c:pt idx="80">
                  <c:v>113542.3641442879</c:v>
                </c:pt>
                <c:pt idx="81">
                  <c:v>113542.3641442879</c:v>
                </c:pt>
                <c:pt idx="82">
                  <c:v>113542.3641442879</c:v>
                </c:pt>
                <c:pt idx="83">
                  <c:v>113542.3641442879</c:v>
                </c:pt>
                <c:pt idx="84">
                  <c:v>113542.3641442879</c:v>
                </c:pt>
                <c:pt idx="85">
                  <c:v>113542.3641442879</c:v>
                </c:pt>
                <c:pt idx="86">
                  <c:v>113542.3641442879</c:v>
                </c:pt>
                <c:pt idx="87">
                  <c:v>113542.3641442879</c:v>
                </c:pt>
                <c:pt idx="88">
                  <c:v>113542.3641442879</c:v>
                </c:pt>
                <c:pt idx="89">
                  <c:v>113542.3641442879</c:v>
                </c:pt>
                <c:pt idx="90">
                  <c:v>309434.1352503669</c:v>
                </c:pt>
                <c:pt idx="91">
                  <c:v>309434.1352503669</c:v>
                </c:pt>
                <c:pt idx="92">
                  <c:v>309434.1352503669</c:v>
                </c:pt>
                <c:pt idx="93">
                  <c:v>309434.1352503669</c:v>
                </c:pt>
                <c:pt idx="94">
                  <c:v>309434.1352503669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9345.409971876002</c:v>
                </c:pt>
                <c:pt idx="48">
                  <c:v>9345.409971876002</c:v>
                </c:pt>
                <c:pt idx="49">
                  <c:v>9345.409971876002</c:v>
                </c:pt>
                <c:pt idx="50">
                  <c:v>9345.409971876002</c:v>
                </c:pt>
                <c:pt idx="51">
                  <c:v>9345.409971876002</c:v>
                </c:pt>
                <c:pt idx="52">
                  <c:v>9345.409971876002</c:v>
                </c:pt>
                <c:pt idx="53">
                  <c:v>9345.409971876002</c:v>
                </c:pt>
                <c:pt idx="54">
                  <c:v>9345.409971876002</c:v>
                </c:pt>
                <c:pt idx="55">
                  <c:v>9345.409971876002</c:v>
                </c:pt>
                <c:pt idx="56">
                  <c:v>9345.409971876002</c:v>
                </c:pt>
                <c:pt idx="57">
                  <c:v>9345.409971876002</c:v>
                </c:pt>
                <c:pt idx="58">
                  <c:v>9345.409971876002</c:v>
                </c:pt>
                <c:pt idx="59">
                  <c:v>9345.409971876002</c:v>
                </c:pt>
                <c:pt idx="60">
                  <c:v>9345.409971876002</c:v>
                </c:pt>
                <c:pt idx="61">
                  <c:v>9345.409971876002</c:v>
                </c:pt>
                <c:pt idx="62">
                  <c:v>9345.409971876002</c:v>
                </c:pt>
                <c:pt idx="63">
                  <c:v>9345.409971876002</c:v>
                </c:pt>
                <c:pt idx="64">
                  <c:v>9345.409971876002</c:v>
                </c:pt>
                <c:pt idx="65">
                  <c:v>9345.409971876002</c:v>
                </c:pt>
                <c:pt idx="66">
                  <c:v>9345.409971876002</c:v>
                </c:pt>
                <c:pt idx="67">
                  <c:v>9345.409971876002</c:v>
                </c:pt>
                <c:pt idx="68">
                  <c:v>9345.409971876002</c:v>
                </c:pt>
                <c:pt idx="69">
                  <c:v>9345.409971876002</c:v>
                </c:pt>
                <c:pt idx="70">
                  <c:v>9345.409971876002</c:v>
                </c:pt>
                <c:pt idx="71">
                  <c:v>9345.409971876002</c:v>
                </c:pt>
                <c:pt idx="72">
                  <c:v>1746.805602219814</c:v>
                </c:pt>
                <c:pt idx="73">
                  <c:v>1746.805602219814</c:v>
                </c:pt>
                <c:pt idx="74">
                  <c:v>1746.805602219814</c:v>
                </c:pt>
                <c:pt idx="75">
                  <c:v>1746.805602219814</c:v>
                </c:pt>
                <c:pt idx="76">
                  <c:v>1746.805602219814</c:v>
                </c:pt>
                <c:pt idx="77">
                  <c:v>1746.805602219814</c:v>
                </c:pt>
                <c:pt idx="78">
                  <c:v>1746.805602219814</c:v>
                </c:pt>
                <c:pt idx="79">
                  <c:v>1746.805602219814</c:v>
                </c:pt>
                <c:pt idx="80">
                  <c:v>1746.805602219814</c:v>
                </c:pt>
                <c:pt idx="81">
                  <c:v>1746.805602219814</c:v>
                </c:pt>
                <c:pt idx="82">
                  <c:v>1746.805602219814</c:v>
                </c:pt>
                <c:pt idx="83">
                  <c:v>1746.805602219814</c:v>
                </c:pt>
                <c:pt idx="84">
                  <c:v>1746.805602219814</c:v>
                </c:pt>
                <c:pt idx="85">
                  <c:v>1746.805602219814</c:v>
                </c:pt>
                <c:pt idx="86">
                  <c:v>1746.805602219814</c:v>
                </c:pt>
                <c:pt idx="87">
                  <c:v>1746.805602219814</c:v>
                </c:pt>
                <c:pt idx="88">
                  <c:v>1746.805602219814</c:v>
                </c:pt>
                <c:pt idx="89">
                  <c:v>1746.805602219814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1397.444481775851</c:v>
                </c:pt>
                <c:pt idx="48">
                  <c:v>1397.444481775851</c:v>
                </c:pt>
                <c:pt idx="49">
                  <c:v>1397.444481775851</c:v>
                </c:pt>
                <c:pt idx="50">
                  <c:v>1397.444481775851</c:v>
                </c:pt>
                <c:pt idx="51">
                  <c:v>1397.444481775851</c:v>
                </c:pt>
                <c:pt idx="52">
                  <c:v>1397.444481775851</c:v>
                </c:pt>
                <c:pt idx="53">
                  <c:v>1397.444481775851</c:v>
                </c:pt>
                <c:pt idx="54">
                  <c:v>1397.444481775851</c:v>
                </c:pt>
                <c:pt idx="55">
                  <c:v>1397.444481775851</c:v>
                </c:pt>
                <c:pt idx="56">
                  <c:v>1397.444481775851</c:v>
                </c:pt>
                <c:pt idx="57">
                  <c:v>1397.444481775851</c:v>
                </c:pt>
                <c:pt idx="58">
                  <c:v>1397.444481775851</c:v>
                </c:pt>
                <c:pt idx="59">
                  <c:v>1397.444481775851</c:v>
                </c:pt>
                <c:pt idx="60">
                  <c:v>1397.444481775851</c:v>
                </c:pt>
                <c:pt idx="61">
                  <c:v>1397.444481775851</c:v>
                </c:pt>
                <c:pt idx="62">
                  <c:v>1397.444481775851</c:v>
                </c:pt>
                <c:pt idx="63">
                  <c:v>1397.444481775851</c:v>
                </c:pt>
                <c:pt idx="64">
                  <c:v>1397.444481775851</c:v>
                </c:pt>
                <c:pt idx="65">
                  <c:v>1397.444481775851</c:v>
                </c:pt>
                <c:pt idx="66">
                  <c:v>1397.444481775851</c:v>
                </c:pt>
                <c:pt idx="67">
                  <c:v>1397.444481775851</c:v>
                </c:pt>
                <c:pt idx="68">
                  <c:v>1397.444481775851</c:v>
                </c:pt>
                <c:pt idx="69">
                  <c:v>1397.444481775851</c:v>
                </c:pt>
                <c:pt idx="70">
                  <c:v>1397.444481775851</c:v>
                </c:pt>
                <c:pt idx="71">
                  <c:v>1397.444481775851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1008.391684526244</c:v>
                </c:pt>
                <c:pt idx="25">
                  <c:v>1008.391684526244</c:v>
                </c:pt>
                <c:pt idx="26">
                  <c:v>1008.391684526244</c:v>
                </c:pt>
                <c:pt idx="27">
                  <c:v>1008.391684526244</c:v>
                </c:pt>
                <c:pt idx="28">
                  <c:v>1008.391684526244</c:v>
                </c:pt>
                <c:pt idx="29">
                  <c:v>1008.391684526244</c:v>
                </c:pt>
                <c:pt idx="30">
                  <c:v>1008.391684526244</c:v>
                </c:pt>
                <c:pt idx="31">
                  <c:v>1008.391684526244</c:v>
                </c:pt>
                <c:pt idx="32">
                  <c:v>1008.391684526244</c:v>
                </c:pt>
                <c:pt idx="33">
                  <c:v>1008.391684526244</c:v>
                </c:pt>
                <c:pt idx="34">
                  <c:v>1008.391684526244</c:v>
                </c:pt>
                <c:pt idx="35">
                  <c:v>1008.391684526244</c:v>
                </c:pt>
                <c:pt idx="36">
                  <c:v>1008.391684526244</c:v>
                </c:pt>
                <c:pt idx="37">
                  <c:v>1008.391684526244</c:v>
                </c:pt>
                <c:pt idx="38">
                  <c:v>1008.391684526244</c:v>
                </c:pt>
                <c:pt idx="39">
                  <c:v>1008.391684526244</c:v>
                </c:pt>
                <c:pt idx="40">
                  <c:v>1008.391684526244</c:v>
                </c:pt>
                <c:pt idx="41">
                  <c:v>1008.391684526244</c:v>
                </c:pt>
                <c:pt idx="42">
                  <c:v>1008.391684526244</c:v>
                </c:pt>
                <c:pt idx="43">
                  <c:v>1008.391684526244</c:v>
                </c:pt>
                <c:pt idx="44">
                  <c:v>1008.391684526244</c:v>
                </c:pt>
                <c:pt idx="45">
                  <c:v>1008.391684526244</c:v>
                </c:pt>
                <c:pt idx="46">
                  <c:v>1008.391684526244</c:v>
                </c:pt>
                <c:pt idx="47">
                  <c:v>840.3264037718696</c:v>
                </c:pt>
                <c:pt idx="48">
                  <c:v>840.3264037718696</c:v>
                </c:pt>
                <c:pt idx="49">
                  <c:v>840.3264037718696</c:v>
                </c:pt>
                <c:pt idx="50">
                  <c:v>840.3264037718696</c:v>
                </c:pt>
                <c:pt idx="51">
                  <c:v>840.3264037718696</c:v>
                </c:pt>
                <c:pt idx="52">
                  <c:v>840.3264037718696</c:v>
                </c:pt>
                <c:pt idx="53">
                  <c:v>840.3264037718696</c:v>
                </c:pt>
                <c:pt idx="54">
                  <c:v>840.3264037718696</c:v>
                </c:pt>
                <c:pt idx="55">
                  <c:v>840.3264037718696</c:v>
                </c:pt>
                <c:pt idx="56">
                  <c:v>840.3264037718696</c:v>
                </c:pt>
                <c:pt idx="57">
                  <c:v>840.3264037718696</c:v>
                </c:pt>
                <c:pt idx="58">
                  <c:v>840.3264037718696</c:v>
                </c:pt>
                <c:pt idx="59">
                  <c:v>840.3264037718696</c:v>
                </c:pt>
                <c:pt idx="60">
                  <c:v>840.3264037718696</c:v>
                </c:pt>
                <c:pt idx="61">
                  <c:v>840.3264037718696</c:v>
                </c:pt>
                <c:pt idx="62">
                  <c:v>840.3264037718696</c:v>
                </c:pt>
                <c:pt idx="63">
                  <c:v>840.3264037718696</c:v>
                </c:pt>
                <c:pt idx="64">
                  <c:v>840.3264037718696</c:v>
                </c:pt>
                <c:pt idx="65">
                  <c:v>840.3264037718696</c:v>
                </c:pt>
                <c:pt idx="66">
                  <c:v>840.3264037718696</c:v>
                </c:pt>
                <c:pt idx="67">
                  <c:v>840.3264037718696</c:v>
                </c:pt>
                <c:pt idx="68">
                  <c:v>840.3264037718696</c:v>
                </c:pt>
                <c:pt idx="69">
                  <c:v>840.3264037718696</c:v>
                </c:pt>
                <c:pt idx="70">
                  <c:v>840.3264037718696</c:v>
                </c:pt>
                <c:pt idx="71">
                  <c:v>840.3264037718696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29433.67439740386</c:v>
                </c:pt>
                <c:pt idx="61">
                  <c:v>29433.67439740386</c:v>
                </c:pt>
                <c:pt idx="62">
                  <c:v>29433.67439740386</c:v>
                </c:pt>
                <c:pt idx="63">
                  <c:v>29433.67439740386</c:v>
                </c:pt>
                <c:pt idx="64">
                  <c:v>29433.67439740386</c:v>
                </c:pt>
                <c:pt idx="65">
                  <c:v>29433.67439740386</c:v>
                </c:pt>
                <c:pt idx="66">
                  <c:v>29433.67439740386</c:v>
                </c:pt>
                <c:pt idx="67">
                  <c:v>29433.67439740386</c:v>
                </c:pt>
                <c:pt idx="68">
                  <c:v>29433.67439740386</c:v>
                </c:pt>
                <c:pt idx="69">
                  <c:v>29433.67439740386</c:v>
                </c:pt>
                <c:pt idx="70">
                  <c:v>29433.67439740386</c:v>
                </c:pt>
                <c:pt idx="71">
                  <c:v>29433.67439740386</c:v>
                </c:pt>
                <c:pt idx="72">
                  <c:v>11092.21557409582</c:v>
                </c:pt>
                <c:pt idx="73">
                  <c:v>11092.21557409582</c:v>
                </c:pt>
                <c:pt idx="74">
                  <c:v>11092.21557409582</c:v>
                </c:pt>
                <c:pt idx="75">
                  <c:v>11092.21557409582</c:v>
                </c:pt>
                <c:pt idx="76">
                  <c:v>11092.21557409582</c:v>
                </c:pt>
                <c:pt idx="77">
                  <c:v>11092.21557409582</c:v>
                </c:pt>
                <c:pt idx="78">
                  <c:v>11092.21557409582</c:v>
                </c:pt>
                <c:pt idx="79">
                  <c:v>11092.21557409582</c:v>
                </c:pt>
                <c:pt idx="80">
                  <c:v>11092.21557409582</c:v>
                </c:pt>
                <c:pt idx="81">
                  <c:v>11092.21557409582</c:v>
                </c:pt>
                <c:pt idx="82">
                  <c:v>11092.21557409582</c:v>
                </c:pt>
                <c:pt idx="83">
                  <c:v>11092.21557409582</c:v>
                </c:pt>
                <c:pt idx="84">
                  <c:v>11092.21557409582</c:v>
                </c:pt>
                <c:pt idx="85">
                  <c:v>11092.21557409582</c:v>
                </c:pt>
                <c:pt idx="86">
                  <c:v>11092.21557409582</c:v>
                </c:pt>
                <c:pt idx="87">
                  <c:v>11092.21557409582</c:v>
                </c:pt>
                <c:pt idx="88">
                  <c:v>11092.21557409582</c:v>
                </c:pt>
                <c:pt idx="89">
                  <c:v>11092.21557409582</c:v>
                </c:pt>
                <c:pt idx="90">
                  <c:v>12676.81779896665</c:v>
                </c:pt>
                <c:pt idx="91">
                  <c:v>12676.81779896665</c:v>
                </c:pt>
                <c:pt idx="92">
                  <c:v>12676.81779896665</c:v>
                </c:pt>
                <c:pt idx="93">
                  <c:v>12676.81779896665</c:v>
                </c:pt>
                <c:pt idx="94">
                  <c:v>12676.81779896665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6987.222408879254</c:v>
                </c:pt>
                <c:pt idx="48">
                  <c:v>6987.222408879254</c:v>
                </c:pt>
                <c:pt idx="49">
                  <c:v>6987.222408879254</c:v>
                </c:pt>
                <c:pt idx="50">
                  <c:v>6987.222408879254</c:v>
                </c:pt>
                <c:pt idx="51">
                  <c:v>6987.222408879254</c:v>
                </c:pt>
                <c:pt idx="52">
                  <c:v>6987.222408879254</c:v>
                </c:pt>
                <c:pt idx="53">
                  <c:v>6987.222408879254</c:v>
                </c:pt>
                <c:pt idx="54">
                  <c:v>6987.222408879254</c:v>
                </c:pt>
                <c:pt idx="55">
                  <c:v>6987.222408879254</c:v>
                </c:pt>
                <c:pt idx="56">
                  <c:v>6987.222408879254</c:v>
                </c:pt>
                <c:pt idx="57">
                  <c:v>6987.222408879254</c:v>
                </c:pt>
                <c:pt idx="58">
                  <c:v>6987.222408879254</c:v>
                </c:pt>
                <c:pt idx="59">
                  <c:v>6987.222408879254</c:v>
                </c:pt>
                <c:pt idx="60">
                  <c:v>6987.222408879254</c:v>
                </c:pt>
                <c:pt idx="61">
                  <c:v>6987.222408879254</c:v>
                </c:pt>
                <c:pt idx="62">
                  <c:v>6987.222408879254</c:v>
                </c:pt>
                <c:pt idx="63">
                  <c:v>6987.222408879254</c:v>
                </c:pt>
                <c:pt idx="64">
                  <c:v>6987.222408879254</c:v>
                </c:pt>
                <c:pt idx="65">
                  <c:v>6987.222408879254</c:v>
                </c:pt>
                <c:pt idx="66">
                  <c:v>6987.222408879254</c:v>
                </c:pt>
                <c:pt idx="67">
                  <c:v>6987.222408879254</c:v>
                </c:pt>
                <c:pt idx="68">
                  <c:v>6987.222408879254</c:v>
                </c:pt>
                <c:pt idx="69">
                  <c:v>6987.222408879254</c:v>
                </c:pt>
                <c:pt idx="70">
                  <c:v>6987.222408879254</c:v>
                </c:pt>
                <c:pt idx="71">
                  <c:v>6987.222408879254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232952"/>
        <c:axId val="-21012375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232952"/>
        <c:axId val="-21012375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49441.1180987243</c:v>
                </c:pt>
                <c:pt idx="12">
                  <c:v>51023.28148195676</c:v>
                </c:pt>
                <c:pt idx="13">
                  <c:v>52605.44486518922</c:v>
                </c:pt>
                <c:pt idx="14">
                  <c:v>54187.60824842168</c:v>
                </c:pt>
                <c:pt idx="15">
                  <c:v>55769.77163165414</c:v>
                </c:pt>
                <c:pt idx="16">
                  <c:v>57351.9350148866</c:v>
                </c:pt>
                <c:pt idx="17">
                  <c:v>58934.09839811907</c:v>
                </c:pt>
                <c:pt idx="18">
                  <c:v>60516.26178135152</c:v>
                </c:pt>
                <c:pt idx="19">
                  <c:v>62098.42516458398</c:v>
                </c:pt>
                <c:pt idx="20">
                  <c:v>63680.58854781644</c:v>
                </c:pt>
                <c:pt idx="21">
                  <c:v>65262.7519310489</c:v>
                </c:pt>
                <c:pt idx="22">
                  <c:v>66844.91531428135</c:v>
                </c:pt>
                <c:pt idx="23">
                  <c:v>68427.07869751381</c:v>
                </c:pt>
                <c:pt idx="24">
                  <c:v>70009.24208074628</c:v>
                </c:pt>
                <c:pt idx="25">
                  <c:v>71591.40546397873</c:v>
                </c:pt>
                <c:pt idx="26">
                  <c:v>73173.56884721121</c:v>
                </c:pt>
                <c:pt idx="27">
                  <c:v>74755.73223044367</c:v>
                </c:pt>
                <c:pt idx="28">
                  <c:v>76337.89561367613</c:v>
                </c:pt>
                <c:pt idx="29">
                  <c:v>77920.05899690858</c:v>
                </c:pt>
                <c:pt idx="30">
                  <c:v>79502.22238014104</c:v>
                </c:pt>
                <c:pt idx="31">
                  <c:v>81084.3857633735</c:v>
                </c:pt>
                <c:pt idx="32">
                  <c:v>82666.54914660597</c:v>
                </c:pt>
                <c:pt idx="33">
                  <c:v>84248.71252983843</c:v>
                </c:pt>
                <c:pt idx="34">
                  <c:v>85830.8759130709</c:v>
                </c:pt>
                <c:pt idx="35">
                  <c:v>87413.03929630335</c:v>
                </c:pt>
                <c:pt idx="36">
                  <c:v>88995.20267953581</c:v>
                </c:pt>
                <c:pt idx="37">
                  <c:v>90577.36606276826</c:v>
                </c:pt>
                <c:pt idx="38">
                  <c:v>92159.52944600072</c:v>
                </c:pt>
                <c:pt idx="39">
                  <c:v>93741.69282923319</c:v>
                </c:pt>
                <c:pt idx="40">
                  <c:v>95323.85621246564</c:v>
                </c:pt>
                <c:pt idx="41">
                  <c:v>96906.0195956981</c:v>
                </c:pt>
                <c:pt idx="42">
                  <c:v>98488.18297893056</c:v>
                </c:pt>
                <c:pt idx="43">
                  <c:v>100070.346362163</c:v>
                </c:pt>
                <c:pt idx="44">
                  <c:v>101652.5097453955</c:v>
                </c:pt>
                <c:pt idx="45">
                  <c:v>103234.673128628</c:v>
                </c:pt>
                <c:pt idx="46">
                  <c:v>104816.8365118604</c:v>
                </c:pt>
                <c:pt idx="47">
                  <c:v>106715.0036721534</c:v>
                </c:pt>
                <c:pt idx="48">
                  <c:v>108929.1746095068</c:v>
                </c:pt>
                <c:pt idx="49">
                  <c:v>111143.3455468602</c:v>
                </c:pt>
                <c:pt idx="50">
                  <c:v>113357.5164842137</c:v>
                </c:pt>
                <c:pt idx="51">
                  <c:v>115571.6874215671</c:v>
                </c:pt>
                <c:pt idx="52">
                  <c:v>117785.8583589206</c:v>
                </c:pt>
                <c:pt idx="53">
                  <c:v>120000.029296274</c:v>
                </c:pt>
                <c:pt idx="54">
                  <c:v>122214.2002336274</c:v>
                </c:pt>
                <c:pt idx="55">
                  <c:v>124428.3711709809</c:v>
                </c:pt>
                <c:pt idx="56">
                  <c:v>126642.5421083343</c:v>
                </c:pt>
                <c:pt idx="57">
                  <c:v>128856.7130456877</c:v>
                </c:pt>
                <c:pt idx="58">
                  <c:v>131070.8839830412</c:v>
                </c:pt>
                <c:pt idx="59">
                  <c:v>133285.0549203946</c:v>
                </c:pt>
                <c:pt idx="60">
                  <c:v>135499.2258577481</c:v>
                </c:pt>
                <c:pt idx="61">
                  <c:v>137713.3967951015</c:v>
                </c:pt>
                <c:pt idx="62">
                  <c:v>139927.5677324549</c:v>
                </c:pt>
                <c:pt idx="63">
                  <c:v>142141.7386698084</c:v>
                </c:pt>
                <c:pt idx="64">
                  <c:v>144355.9096071618</c:v>
                </c:pt>
                <c:pt idx="65">
                  <c:v>146570.0805445153</c:v>
                </c:pt>
                <c:pt idx="66">
                  <c:v>148784.2514818687</c:v>
                </c:pt>
                <c:pt idx="67">
                  <c:v>150998.4224192221</c:v>
                </c:pt>
                <c:pt idx="68">
                  <c:v>153212.5933565756</c:v>
                </c:pt>
                <c:pt idx="69">
                  <c:v>170108.7721151142</c:v>
                </c:pt>
                <c:pt idx="70">
                  <c:v>187004.9508736528</c:v>
                </c:pt>
                <c:pt idx="71">
                  <c:v>203901.1296321914</c:v>
                </c:pt>
                <c:pt idx="72">
                  <c:v>220797.3083907301</c:v>
                </c:pt>
                <c:pt idx="73">
                  <c:v>237693.4871492687</c:v>
                </c:pt>
                <c:pt idx="74">
                  <c:v>254589.6659078073</c:v>
                </c:pt>
                <c:pt idx="75">
                  <c:v>271485.8446663459</c:v>
                </c:pt>
                <c:pt idx="76">
                  <c:v>288382.0234248845</c:v>
                </c:pt>
                <c:pt idx="77">
                  <c:v>305278.202183423</c:v>
                </c:pt>
                <c:pt idx="78">
                  <c:v>322174.3809419618</c:v>
                </c:pt>
                <c:pt idx="79">
                  <c:v>339070.5597005003</c:v>
                </c:pt>
                <c:pt idx="80">
                  <c:v>355966.738459039</c:v>
                </c:pt>
                <c:pt idx="81">
                  <c:v>372862.9172175775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32952"/>
        <c:axId val="-2101237544"/>
      </c:scatterChart>
      <c:catAx>
        <c:axId val="-21012329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2375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1237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2329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3383.245333925581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3585.107711445571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4190.694844005537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4133.007825037069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3241.355492646843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3614.249966342934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6910.207239401538</c:v>
                </c:pt>
                <c:pt idx="77">
                  <c:v>7093.012476843146</c:v>
                </c:pt>
                <c:pt idx="78">
                  <c:v>7275.817714284755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18903.30339732134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77.28821205502464</c:v>
                </c:pt>
                <c:pt idx="35">
                  <c:v>84.6489941555032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114.0921225574173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136.1744688588529</c:v>
                </c:pt>
                <c:pt idx="43">
                  <c:v>143.5352509593315</c:v>
                </c:pt>
                <c:pt idx="44">
                  <c:v>150.8960330598101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209.7822898636383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365.268112925055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930.0122419225861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2062.20105817617</c:v>
                </c:pt>
                <c:pt idx="50">
                  <c:v>2143.071687908568</c:v>
                </c:pt>
                <c:pt idx="51">
                  <c:v>2223.942317640967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2547.424836570562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33545.79738140499</c:v>
                </c:pt>
                <c:pt idx="92">
                  <c:v>35619.3863445843</c:v>
                </c:pt>
                <c:pt idx="93">
                  <c:v>37692.97530776361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2354.484363396252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2973.182868970617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9955.776080530204</c:v>
                </c:pt>
                <c:pt idx="72">
                  <c:v>8960.198472477182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8442.893744062434</c:v>
                </c:pt>
                <c:pt idx="39">
                  <c:v>9025.162278135705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13683.31055072188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53257.25917465525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79093.73273306924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92011.96951227624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281449.5965209271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648.9868036025002</c:v>
                </c:pt>
                <c:pt idx="27">
                  <c:v>908.5815250435003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3244.934018012501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4542.907625217502</c:v>
                </c:pt>
                <c:pt idx="42">
                  <c:v>4802.5023466585</c:v>
                </c:pt>
                <c:pt idx="43">
                  <c:v>5062.097068099501</c:v>
                </c:pt>
                <c:pt idx="44">
                  <c:v>5321.691789540502</c:v>
                </c:pt>
                <c:pt idx="45">
                  <c:v>5581.286510981501</c:v>
                </c:pt>
                <c:pt idx="46">
                  <c:v>5840.881232422501</c:v>
                </c:pt>
                <c:pt idx="47">
                  <c:v>6100.475953863502</c:v>
                </c:pt>
                <c:pt idx="48">
                  <c:v>6360.070675304501</c:v>
                </c:pt>
                <c:pt idx="49">
                  <c:v>6619.665396745502</c:v>
                </c:pt>
                <c:pt idx="50">
                  <c:v>6879.260118186502</c:v>
                </c:pt>
                <c:pt idx="51">
                  <c:v>7138.854839627501</c:v>
                </c:pt>
                <c:pt idx="52">
                  <c:v>7398.449561068501</c:v>
                </c:pt>
                <c:pt idx="53">
                  <c:v>7658.044282509502</c:v>
                </c:pt>
                <c:pt idx="54">
                  <c:v>7917.639003950502</c:v>
                </c:pt>
                <c:pt idx="55">
                  <c:v>8177.233725391503</c:v>
                </c:pt>
                <c:pt idx="56">
                  <c:v>8436.8284468325</c:v>
                </c:pt>
                <c:pt idx="57">
                  <c:v>8696.423168273502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8461.851324241563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5634.463651811351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2100.229061273591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58.22685340732713</c:v>
                </c:pt>
                <c:pt idx="26">
                  <c:v>97.0447556788785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291.1342670366355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601.677485209047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795.766996566804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912.2207033814581</c:v>
                </c:pt>
                <c:pt idx="48">
                  <c:v>951.0386056530097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1104.956101869278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519.9793420561305</c:v>
                </c:pt>
                <c:pt idx="74">
                  <c:v>454.9819242991142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129.9948355140327</c:v>
                </c:pt>
                <c:pt idx="80">
                  <c:v>64.99741775701636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950.0356842643083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898.6824040338051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851.9976038242568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664.4441332149667</c:v>
                </c:pt>
                <c:pt idx="65">
                  <c:v>625.3591842023216</c:v>
                </c:pt>
                <c:pt idx="66">
                  <c:v>586.2742351896764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351.7645411138058</c:v>
                </c:pt>
                <c:pt idx="73">
                  <c:v>312.6795921011608</c:v>
                </c:pt>
                <c:pt idx="74">
                  <c:v>273.5946430885157</c:v>
                </c:pt>
                <c:pt idx="75">
                  <c:v>234.5096940758706</c:v>
                </c:pt>
                <c:pt idx="76">
                  <c:v>195.4247450632255</c:v>
                </c:pt>
                <c:pt idx="77">
                  <c:v>156.3397960505804</c:v>
                </c:pt>
                <c:pt idx="78">
                  <c:v>117.2548470379353</c:v>
                </c:pt>
                <c:pt idx="79">
                  <c:v>78.16989802529019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</c:v>
                </c:pt>
                <c:pt idx="69">
                  <c:v>3899.84506542098</c:v>
                </c:pt>
                <c:pt idx="70">
                  <c:v>3574.857976635897</c:v>
                </c:pt>
                <c:pt idx="71">
                  <c:v>3249.870887850816</c:v>
                </c:pt>
                <c:pt idx="72">
                  <c:v>2924.883799065734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974.9612663552443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932408"/>
        <c:axId val="182877468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932408"/>
        <c:axId val="1828774680"/>
      </c:lineChart>
      <c:catAx>
        <c:axId val="18289324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87746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7746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89324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67.28745917332971</c:v>
                </c:pt>
                <c:pt idx="1">
                  <c:v>37.13714177256136</c:v>
                </c:pt>
                <c:pt idx="2">
                  <c:v>-136.079151087851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62.14907894934849</c:v>
                </c:pt>
                <c:pt idx="1">
                  <c:v>182.8052374416083</c:v>
                </c:pt>
                <c:pt idx="2">
                  <c:v>852.2361515932125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36.39402973966853</c:v>
                </c:pt>
                <c:pt idx="1">
                  <c:v>-157.7541493477584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259.594721441</c:v>
                </c:pt>
                <c:pt idx="1">
                  <c:v>-353.4234590537762</c:v>
                </c:pt>
                <c:pt idx="2">
                  <c:v>-124.7718287299867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-4.668480020954835</c:v>
                </c:pt>
                <c:pt idx="1">
                  <c:v>-39.0849490126451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-853.0911080608392</c:v>
                </c:pt>
                <c:pt idx="2">
                  <c:v>113.1858732050593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78968"/>
        <c:axId val="182957346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7.360782100478539</c:v>
                </c:pt>
                <c:pt idx="1">
                  <c:v>15.42768573966578</c:v>
                </c:pt>
                <c:pt idx="2">
                  <c:v>133.362537431438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80.87062973239878</c:v>
                </c:pt>
                <c:pt idx="1">
                  <c:v>460.3983757788656</c:v>
                </c:pt>
                <c:pt idx="2">
                  <c:v>2073.588963179303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257.6291306478927</c:v>
                </c:pt>
                <c:pt idx="1">
                  <c:v>-995.5776080530205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582.2685340732712</c:v>
                </c:pt>
                <c:pt idx="1">
                  <c:v>4306.07892640233</c:v>
                </c:pt>
                <c:pt idx="2">
                  <c:v>13992.26936471993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38.81790227155141</c:v>
                </c:pt>
                <c:pt idx="1">
                  <c:v>-64.99741775701632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194.0895113577571</c:v>
                </c:pt>
                <c:pt idx="1">
                  <c:v>-324.9870887850816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69368"/>
        <c:axId val="1829568904"/>
      </c:scatterChart>
      <c:valAx>
        <c:axId val="18295789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573464"/>
        <c:crosses val="autoZero"/>
        <c:crossBetween val="midCat"/>
      </c:valAx>
      <c:valAx>
        <c:axId val="18295734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578968"/>
        <c:crosses val="autoZero"/>
        <c:crossBetween val="midCat"/>
      </c:valAx>
      <c:valAx>
        <c:axId val="182956936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29568904"/>
        <c:crosses val="autoZero"/>
        <c:crossBetween val="midCat"/>
      </c:valAx>
      <c:valAx>
        <c:axId val="182956890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56936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3383.245333925582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4190.694844005538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4133.00782503707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3695.051220685665</c:v>
                </c:pt>
                <c:pt idx="97">
                  <c:v>3801.411220685665</c:v>
                </c:pt>
                <c:pt idx="98">
                  <c:v>3907.771220685665</c:v>
                </c:pt>
                <c:pt idx="99">
                  <c:v>4014.131220685666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9652.663979438455</c:v>
                </c:pt>
                <c:pt idx="1">
                  <c:v>9312.403979438455</c:v>
                </c:pt>
                <c:pt idx="2">
                  <c:v>8972.143979438457</c:v>
                </c:pt>
                <c:pt idx="3">
                  <c:v>8631.883979438457</c:v>
                </c:pt>
                <c:pt idx="4">
                  <c:v>8291.623979438456</c:v>
                </c:pt>
                <c:pt idx="5">
                  <c:v>7951.363979438456</c:v>
                </c:pt>
                <c:pt idx="6">
                  <c:v>7611.103979438456</c:v>
                </c:pt>
                <c:pt idx="7">
                  <c:v>7270.843979438456</c:v>
                </c:pt>
                <c:pt idx="8">
                  <c:v>6930.583979438456</c:v>
                </c:pt>
                <c:pt idx="9">
                  <c:v>6590.323979438455</c:v>
                </c:pt>
                <c:pt idx="10">
                  <c:v>6250.063979438456</c:v>
                </c:pt>
                <c:pt idx="11">
                  <c:v>5909.803979438456</c:v>
                </c:pt>
                <c:pt idx="12">
                  <c:v>5569.543979438456</c:v>
                </c:pt>
                <c:pt idx="13">
                  <c:v>5229.283979438456</c:v>
                </c:pt>
                <c:pt idx="14">
                  <c:v>4889.023979438456</c:v>
                </c:pt>
                <c:pt idx="15">
                  <c:v>4548.763979438456</c:v>
                </c:pt>
                <c:pt idx="16">
                  <c:v>4208.503979438456</c:v>
                </c:pt>
                <c:pt idx="17">
                  <c:v>3868.243979438456</c:v>
                </c:pt>
                <c:pt idx="18">
                  <c:v>3527.983979438456</c:v>
                </c:pt>
                <c:pt idx="19">
                  <c:v>3187.723979438456</c:v>
                </c:pt>
                <c:pt idx="20">
                  <c:v>2847.463979438456</c:v>
                </c:pt>
                <c:pt idx="21">
                  <c:v>2507.203979438456</c:v>
                </c:pt>
                <c:pt idx="22">
                  <c:v>2166.943979438456</c:v>
                </c:pt>
                <c:pt idx="23">
                  <c:v>1826.683979438456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3241.355492646842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3614.249966342933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6910.20723940154</c:v>
                </c:pt>
                <c:pt idx="77">
                  <c:v>7093.012476843146</c:v>
                </c:pt>
                <c:pt idx="78">
                  <c:v>7275.817714284756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18903.30339732135</c:v>
                </c:pt>
                <c:pt idx="95">
                  <c:v>19755.53954891456</c:v>
                </c:pt>
                <c:pt idx="96">
                  <c:v>20480.39954891456</c:v>
                </c:pt>
                <c:pt idx="97">
                  <c:v>21205.25954891456</c:v>
                </c:pt>
                <c:pt idx="98">
                  <c:v>21930.11954891456</c:v>
                </c:pt>
                <c:pt idx="99">
                  <c:v>22654.97954891455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77.28821205502466</c:v>
                </c:pt>
                <c:pt idx="35">
                  <c:v>84.64899415550319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114.0921225574174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136.174468858853</c:v>
                </c:pt>
                <c:pt idx="43">
                  <c:v>143.5352509593315</c:v>
                </c:pt>
                <c:pt idx="44">
                  <c:v>150.89603305981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209.7822898636384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365.2681129250549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2472.189923060174</c:v>
                </c:pt>
                <c:pt idx="97">
                  <c:v>2480.620923060174</c:v>
                </c:pt>
                <c:pt idx="98">
                  <c:v>2489.051923060174</c:v>
                </c:pt>
                <c:pt idx="99">
                  <c:v>2497.482923060174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2062.201058176169</c:v>
                </c:pt>
                <c:pt idx="50">
                  <c:v>2143.071687908568</c:v>
                </c:pt>
                <c:pt idx="51">
                  <c:v>2223.942317640966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2547.424836570561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33545.797381405</c:v>
                </c:pt>
                <c:pt idx="92">
                  <c:v>35619.3863445843</c:v>
                </c:pt>
                <c:pt idx="93">
                  <c:v>37692.9753077636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2354.484363396251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2973.182868970616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9955.776080530205</c:v>
                </c:pt>
                <c:pt idx="72">
                  <c:v>8960.198472477184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8442.893744062432</c:v>
                </c:pt>
                <c:pt idx="39">
                  <c:v>9025.1622781357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13683.31055072187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53257.25917465524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79093.73273306922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92011.96951227621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312105.8352503669</c:v>
                </c:pt>
                <c:pt idx="97">
                  <c:v>314777.535250367</c:v>
                </c:pt>
                <c:pt idx="98">
                  <c:v>317449.235250367</c:v>
                </c:pt>
                <c:pt idx="99">
                  <c:v>320120.935250367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648.9868036025001</c:v>
                </c:pt>
                <c:pt idx="27">
                  <c:v>908.5815250435002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4542.907625217501</c:v>
                </c:pt>
                <c:pt idx="42">
                  <c:v>4802.5023466585</c:v>
                </c:pt>
                <c:pt idx="43">
                  <c:v>5062.0970680995</c:v>
                </c:pt>
                <c:pt idx="44">
                  <c:v>5321.691789540501</c:v>
                </c:pt>
                <c:pt idx="45">
                  <c:v>5581.286510981501</c:v>
                </c:pt>
                <c:pt idx="46">
                  <c:v>5840.8812324225</c:v>
                </c:pt>
                <c:pt idx="47">
                  <c:v>6100.475953863501</c:v>
                </c:pt>
                <c:pt idx="48">
                  <c:v>6360.070675304501</c:v>
                </c:pt>
                <c:pt idx="49">
                  <c:v>6619.665396745501</c:v>
                </c:pt>
                <c:pt idx="50">
                  <c:v>6879.260118186501</c:v>
                </c:pt>
                <c:pt idx="51">
                  <c:v>7138.8548396275</c:v>
                </c:pt>
                <c:pt idx="52">
                  <c:v>7398.449561068501</c:v>
                </c:pt>
                <c:pt idx="53">
                  <c:v>7658.044282509501</c:v>
                </c:pt>
                <c:pt idx="54">
                  <c:v>7917.639003950501</c:v>
                </c:pt>
                <c:pt idx="55">
                  <c:v>8177.233725391501</c:v>
                </c:pt>
                <c:pt idx="56">
                  <c:v>8436.8284468325</c:v>
                </c:pt>
                <c:pt idx="57">
                  <c:v>8696.4231682735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8461.851324241561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5634.463651811352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58.22685340732711</c:v>
                </c:pt>
                <c:pt idx="26">
                  <c:v>97.04475567887853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291.1342670366356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601.6774852090468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795.7669965668038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912.2207033814582</c:v>
                </c:pt>
                <c:pt idx="48">
                  <c:v>951.0386056530095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1104.956101869277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519.9793420561304</c:v>
                </c:pt>
                <c:pt idx="74">
                  <c:v>454.9819242991141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129.9948355140325</c:v>
                </c:pt>
                <c:pt idx="80">
                  <c:v>64.99741775701613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6203.5</c:v>
                </c:pt>
                <c:pt idx="97">
                  <c:v>12407.0</c:v>
                </c:pt>
                <c:pt idx="98">
                  <c:v>18610.5</c:v>
                </c:pt>
                <c:pt idx="99">
                  <c:v>24814.0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950.0356842643082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851.9976038242567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664.4441332149668</c:v>
                </c:pt>
                <c:pt idx="65">
                  <c:v>625.3591842023216</c:v>
                </c:pt>
                <c:pt idx="66">
                  <c:v>586.2742351896765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351.764541113806</c:v>
                </c:pt>
                <c:pt idx="73">
                  <c:v>312.6795921011609</c:v>
                </c:pt>
                <c:pt idx="74">
                  <c:v>273.5946430885157</c:v>
                </c:pt>
                <c:pt idx="75">
                  <c:v>234.5096940758707</c:v>
                </c:pt>
                <c:pt idx="76">
                  <c:v>195.4247450632255</c:v>
                </c:pt>
                <c:pt idx="77">
                  <c:v>156.3397960505805</c:v>
                </c:pt>
                <c:pt idx="78">
                  <c:v>117.2548470379353</c:v>
                </c:pt>
                <c:pt idx="79">
                  <c:v>78.16989802529031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11548.98779896665</c:v>
                </c:pt>
                <c:pt idx="97">
                  <c:v>10421.15779896665</c:v>
                </c:pt>
                <c:pt idx="98">
                  <c:v>9293.327798966647</c:v>
                </c:pt>
                <c:pt idx="99">
                  <c:v>8165.497798966648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4224.832154206061</c:v>
                </c:pt>
                <c:pt idx="69">
                  <c:v>3899.845065420979</c:v>
                </c:pt>
                <c:pt idx="70">
                  <c:v>3574.857976635898</c:v>
                </c:pt>
                <c:pt idx="71">
                  <c:v>3249.870887850816</c:v>
                </c:pt>
                <c:pt idx="72">
                  <c:v>2924.883799065735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974.9612663552452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486808"/>
        <c:axId val="18294767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56579.53132909874</c:v>
                </c:pt>
                <c:pt idx="1">
                  <c:v>56239.27132909874</c:v>
                </c:pt>
                <c:pt idx="2">
                  <c:v>55899.01132909873</c:v>
                </c:pt>
                <c:pt idx="3">
                  <c:v>55558.75132909874</c:v>
                </c:pt>
                <c:pt idx="4">
                  <c:v>55218.49132909874</c:v>
                </c:pt>
                <c:pt idx="5">
                  <c:v>54878.23132909874</c:v>
                </c:pt>
                <c:pt idx="6">
                  <c:v>54537.97132909874</c:v>
                </c:pt>
                <c:pt idx="7">
                  <c:v>54197.71132909874</c:v>
                </c:pt>
                <c:pt idx="8">
                  <c:v>53857.45132909873</c:v>
                </c:pt>
                <c:pt idx="9">
                  <c:v>53517.19132909874</c:v>
                </c:pt>
                <c:pt idx="10">
                  <c:v>53176.93132909874</c:v>
                </c:pt>
                <c:pt idx="11">
                  <c:v>52836.67132909874</c:v>
                </c:pt>
                <c:pt idx="12">
                  <c:v>52496.41132909874</c:v>
                </c:pt>
                <c:pt idx="13">
                  <c:v>52156.15132909873</c:v>
                </c:pt>
                <c:pt idx="14">
                  <c:v>51815.89132909874</c:v>
                </c:pt>
                <c:pt idx="15">
                  <c:v>51475.63132909875</c:v>
                </c:pt>
                <c:pt idx="16">
                  <c:v>51135.37132909873</c:v>
                </c:pt>
                <c:pt idx="17">
                  <c:v>50795.11132909874</c:v>
                </c:pt>
                <c:pt idx="18">
                  <c:v>50454.85132909873</c:v>
                </c:pt>
                <c:pt idx="19">
                  <c:v>50114.59132909874</c:v>
                </c:pt>
                <c:pt idx="20">
                  <c:v>49774.33132909874</c:v>
                </c:pt>
                <c:pt idx="21">
                  <c:v>49434.07132909874</c:v>
                </c:pt>
                <c:pt idx="22">
                  <c:v>49093.81132909873</c:v>
                </c:pt>
                <c:pt idx="23">
                  <c:v>48753.55132909874</c:v>
                </c:pt>
                <c:pt idx="24">
                  <c:v>49374.31797883161</c:v>
                </c:pt>
                <c:pt idx="25">
                  <c:v>50956.11127829735</c:v>
                </c:pt>
                <c:pt idx="26">
                  <c:v>52537.90457776309</c:v>
                </c:pt>
                <c:pt idx="27">
                  <c:v>54119.69787722883</c:v>
                </c:pt>
                <c:pt idx="28">
                  <c:v>55701.49117669458</c:v>
                </c:pt>
                <c:pt idx="29">
                  <c:v>57283.28447616033</c:v>
                </c:pt>
                <c:pt idx="30">
                  <c:v>58865.07777562606</c:v>
                </c:pt>
                <c:pt idx="31">
                  <c:v>60446.8710750918</c:v>
                </c:pt>
                <c:pt idx="32">
                  <c:v>62028.66437455755</c:v>
                </c:pt>
                <c:pt idx="33">
                  <c:v>63610.4576740233</c:v>
                </c:pt>
                <c:pt idx="34">
                  <c:v>65192.25097348902</c:v>
                </c:pt>
                <c:pt idx="35">
                  <c:v>66774.04427295476</c:v>
                </c:pt>
                <c:pt idx="36">
                  <c:v>68355.83757242051</c:v>
                </c:pt>
                <c:pt idx="37">
                  <c:v>69937.63087188624</c:v>
                </c:pt>
                <c:pt idx="38">
                  <c:v>71519.42417135199</c:v>
                </c:pt>
                <c:pt idx="39">
                  <c:v>73101.21747081772</c:v>
                </c:pt>
                <c:pt idx="40">
                  <c:v>74683.01077028348</c:v>
                </c:pt>
                <c:pt idx="41">
                  <c:v>76264.8040697492</c:v>
                </c:pt>
                <c:pt idx="42">
                  <c:v>77846.59736921496</c:v>
                </c:pt>
                <c:pt idx="43">
                  <c:v>79428.3906686807</c:v>
                </c:pt>
                <c:pt idx="44">
                  <c:v>81010.18396814643</c:v>
                </c:pt>
                <c:pt idx="45">
                  <c:v>82591.97726761218</c:v>
                </c:pt>
                <c:pt idx="46">
                  <c:v>84173.77056707791</c:v>
                </c:pt>
                <c:pt idx="47">
                  <c:v>85755.56386654366</c:v>
                </c:pt>
                <c:pt idx="48">
                  <c:v>87337.3571660094</c:v>
                </c:pt>
                <c:pt idx="49">
                  <c:v>88919.15046547514</c:v>
                </c:pt>
                <c:pt idx="50">
                  <c:v>90500.9437649409</c:v>
                </c:pt>
                <c:pt idx="51">
                  <c:v>92082.73706440662</c:v>
                </c:pt>
                <c:pt idx="52">
                  <c:v>93664.53036387237</c:v>
                </c:pt>
                <c:pt idx="53">
                  <c:v>95246.3236633381</c:v>
                </c:pt>
                <c:pt idx="54">
                  <c:v>96828.11696280384</c:v>
                </c:pt>
                <c:pt idx="55">
                  <c:v>98409.91026226959</c:v>
                </c:pt>
                <c:pt idx="56">
                  <c:v>99991.70356173533</c:v>
                </c:pt>
                <c:pt idx="57">
                  <c:v>101573.4968612011</c:v>
                </c:pt>
                <c:pt idx="58">
                  <c:v>103155.2901606668</c:v>
                </c:pt>
                <c:pt idx="59">
                  <c:v>104737.0834601326</c:v>
                </c:pt>
                <c:pt idx="60">
                  <c:v>106634.4459033979</c:v>
                </c:pt>
                <c:pt idx="61">
                  <c:v>108847.3774904628</c:v>
                </c:pt>
                <c:pt idx="62">
                  <c:v>111060.3090775277</c:v>
                </c:pt>
                <c:pt idx="63">
                  <c:v>113273.2406645926</c:v>
                </c:pt>
                <c:pt idx="64">
                  <c:v>115486.1722516575</c:v>
                </c:pt>
                <c:pt idx="65">
                  <c:v>117699.1038387224</c:v>
                </c:pt>
                <c:pt idx="66">
                  <c:v>119912.0354257873</c:v>
                </c:pt>
                <c:pt idx="67">
                  <c:v>122124.9670128522</c:v>
                </c:pt>
                <c:pt idx="68">
                  <c:v>124337.8985999171</c:v>
                </c:pt>
                <c:pt idx="69">
                  <c:v>126550.830186982</c:v>
                </c:pt>
                <c:pt idx="70">
                  <c:v>128763.7617740468</c:v>
                </c:pt>
                <c:pt idx="71">
                  <c:v>130976.6933611117</c:v>
                </c:pt>
                <c:pt idx="72">
                  <c:v>133189.6249481766</c:v>
                </c:pt>
                <c:pt idx="73">
                  <c:v>135402.5565352415</c:v>
                </c:pt>
                <c:pt idx="74">
                  <c:v>137615.4881223064</c:v>
                </c:pt>
                <c:pt idx="75">
                  <c:v>139828.4197093713</c:v>
                </c:pt>
                <c:pt idx="76">
                  <c:v>142041.3512964362</c:v>
                </c:pt>
                <c:pt idx="77">
                  <c:v>144254.2828835011</c:v>
                </c:pt>
                <c:pt idx="78">
                  <c:v>146467.214470566</c:v>
                </c:pt>
                <c:pt idx="79">
                  <c:v>148680.1460576309</c:v>
                </c:pt>
                <c:pt idx="80">
                  <c:v>150893.0776446958</c:v>
                </c:pt>
                <c:pt idx="81">
                  <c:v>153106.0092317606</c:v>
                </c:pt>
                <c:pt idx="82">
                  <c:v>170009.8011420718</c:v>
                </c:pt>
                <c:pt idx="83">
                  <c:v>186913.593052383</c:v>
                </c:pt>
                <c:pt idx="84">
                  <c:v>203817.384962694</c:v>
                </c:pt>
                <c:pt idx="85">
                  <c:v>220721.1768730051</c:v>
                </c:pt>
                <c:pt idx="86">
                  <c:v>237624.9687833162</c:v>
                </c:pt>
                <c:pt idx="87">
                  <c:v>254528.7606936273</c:v>
                </c:pt>
                <c:pt idx="88">
                  <c:v>271432.5526039384</c:v>
                </c:pt>
                <c:pt idx="89">
                  <c:v>288336.3445142495</c:v>
                </c:pt>
                <c:pt idx="90">
                  <c:v>305240.1364245606</c:v>
                </c:pt>
                <c:pt idx="91">
                  <c:v>322143.9283348717</c:v>
                </c:pt>
                <c:pt idx="92">
                  <c:v>339047.7202451829</c:v>
                </c:pt>
                <c:pt idx="93">
                  <c:v>355951.5121554939</c:v>
                </c:pt>
                <c:pt idx="94">
                  <c:v>372855.3040658051</c:v>
                </c:pt>
                <c:pt idx="95">
                  <c:v>389759.0959761162</c:v>
                </c:pt>
                <c:pt idx="96">
                  <c:v>399538.8969761162</c:v>
                </c:pt>
                <c:pt idx="97">
                  <c:v>409318.6979761161</c:v>
                </c:pt>
                <c:pt idx="98">
                  <c:v>419098.4989761162</c:v>
                </c:pt>
                <c:pt idx="99">
                  <c:v>428878.2999761161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486808"/>
        <c:axId val="1829476744"/>
      </c:lineChart>
      <c:catAx>
        <c:axId val="182948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4767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9476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4868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0.096532517345668</c:v>
                </c:pt>
                <c:pt idx="1">
                  <c:v>0.048266258672834</c:v>
                </c:pt>
                <c:pt idx="2" formatCode="0.0%">
                  <c:v>0.048266258672834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0.0643550115637787</c:v>
                </c:pt>
                <c:pt idx="1">
                  <c:v>0.0321775057818893</c:v>
                </c:pt>
                <c:pt idx="2" formatCode="0.0%">
                  <c:v>0.0321775057818893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0.0572603184486746</c:v>
                </c:pt>
                <c:pt idx="1">
                  <c:v>0.0286301592243373</c:v>
                </c:pt>
                <c:pt idx="2" formatCode="0.0%">
                  <c:v>0.0286301592243373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0.10815217221135</c:v>
                </c:pt>
                <c:pt idx="1">
                  <c:v>0.117885867710372</c:v>
                </c:pt>
                <c:pt idx="2" formatCode="0.0%">
                  <c:v>0.110106899405711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0.0506963307240704</c:v>
                </c:pt>
                <c:pt idx="1">
                  <c:v>0.0552590004892368</c:v>
                </c:pt>
                <c:pt idx="2" formatCode="0.0%">
                  <c:v>0.0544811036587707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0.0284904999110478</c:v>
                </c:pt>
                <c:pt idx="1">
                  <c:v>0.0284904999110478</c:v>
                </c:pt>
                <c:pt idx="2" formatCode="0.0%">
                  <c:v>0.0284904999110478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-0.00199944670200935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0.0127634762497776</c:v>
                </c:pt>
                <c:pt idx="1">
                  <c:v>0.0127634762497776</c:v>
                </c:pt>
                <c:pt idx="2" formatCode="0.0%">
                  <c:v>0.0127634762497776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0.0424564312399929</c:v>
                </c:pt>
                <c:pt idx="1">
                  <c:v>0.0424564312399929</c:v>
                </c:pt>
                <c:pt idx="2" formatCode="0.0%">
                  <c:v>0.0396548466280329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0.0515032912293186</c:v>
                </c:pt>
                <c:pt idx="1">
                  <c:v>0.0515032912293186</c:v>
                </c:pt>
                <c:pt idx="2" formatCode="0.0%">
                  <c:v>0.0508235787619295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0.0236901796833304</c:v>
                </c:pt>
                <c:pt idx="1">
                  <c:v>0.0236901796833304</c:v>
                </c:pt>
                <c:pt idx="2" formatCode="0.0%">
                  <c:v>0.0236488862704799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0.0212417719267034</c:v>
                </c:pt>
                <c:pt idx="1">
                  <c:v>0.0212417719267034</c:v>
                </c:pt>
                <c:pt idx="2" formatCode="0.0%">
                  <c:v>0.0215221092966732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0.284175046433019</c:v>
                </c:pt>
                <c:pt idx="1">
                  <c:v>0.284175046433019</c:v>
                </c:pt>
                <c:pt idx="2" formatCode="0.0%">
                  <c:v>0.284960800219486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0.647125394057997</c:v>
                </c:pt>
                <c:pt idx="1">
                  <c:v>0.368849556358734</c:v>
                </c:pt>
                <c:pt idx="2" formatCode="0.0%">
                  <c:v>0.26647332262104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120472"/>
        <c:axId val="-2100953704"/>
      </c:barChart>
      <c:catAx>
        <c:axId val="-210112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953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953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120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0.0833333333333333</c:v>
                </c:pt>
                <c:pt idx="1">
                  <c:v>0.0833333333333333</c:v>
                </c:pt>
                <c:pt idx="2" formatCode="0.0%">
                  <c:v>0.0833333333333333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0.0922673219178082</c:v>
                </c:pt>
                <c:pt idx="1">
                  <c:v>0.100571380890411</c:v>
                </c:pt>
                <c:pt idx="2" formatCode="0.0%">
                  <c:v>0.100571380890411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0.00166194582814446</c:v>
                </c:pt>
                <c:pt idx="1">
                  <c:v>0.00166194582814446</c:v>
                </c:pt>
                <c:pt idx="2" formatCode="0.0%">
                  <c:v>0.00166194582814446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0.00441882067247821</c:v>
                </c:pt>
                <c:pt idx="1">
                  <c:v>0.00441882067247821</c:v>
                </c:pt>
                <c:pt idx="2" formatCode="0.0%">
                  <c:v>0.00441882067247821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0.00371493773349938</c:v>
                </c:pt>
                <c:pt idx="1">
                  <c:v>0.00371493773349938</c:v>
                </c:pt>
                <c:pt idx="2" formatCode="0.0%">
                  <c:v>0.0501516594022416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0.0058563646390607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0.00469333748443337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0.0115928549190535</c:v>
                </c:pt>
                <c:pt idx="1">
                  <c:v>0.0115928549190535</c:v>
                </c:pt>
                <c:pt idx="2" formatCode="0.0%">
                  <c:v>-0.00150733628264197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0.153778869863014</c:v>
                </c:pt>
                <c:pt idx="1">
                  <c:v>0.153778869863014</c:v>
                </c:pt>
                <c:pt idx="2" formatCode="0.0%">
                  <c:v>0.153778869863014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0.00589827833125778</c:v>
                </c:pt>
                <c:pt idx="1">
                  <c:v>0.00589827833125778</c:v>
                </c:pt>
                <c:pt idx="2" formatCode="0.0%">
                  <c:v>0.00589827833125778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0.0252147814445828</c:v>
                </c:pt>
                <c:pt idx="1">
                  <c:v>0.0252147814445828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0.0129045205479452</c:v>
                </c:pt>
                <c:pt idx="1">
                  <c:v>0.0129045205479452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0.0751965312889165</c:v>
                </c:pt>
                <c:pt idx="1">
                  <c:v>0.0751965312889165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0.566234719800747</c:v>
                </c:pt>
                <c:pt idx="1">
                  <c:v>0.215903172680014</c:v>
                </c:pt>
                <c:pt idx="2" formatCode="0.0%">
                  <c:v>0.266052815892001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408328"/>
        <c:axId val="-2100418120"/>
      </c:barChart>
      <c:catAx>
        <c:axId val="-210040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418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418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408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0.00478640398505604</c:v>
                </c:pt>
                <c:pt idx="1">
                  <c:v>0.00478640398505604</c:v>
                </c:pt>
                <c:pt idx="2">
                  <c:v>0.00929125479452054</c:v>
                </c:pt>
                <c:pt idx="3">
                  <c:v>0.00929125479452054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0.0187702117061021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1.087419341396898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0.210643200301007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0.00593868642590286</c:v>
                </c:pt>
                <c:pt idx="3">
                  <c:v>0.00292502465753425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0.0287223343711083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0.0243120156686873</c:v>
                </c:pt>
                <c:pt idx="1">
                  <c:v>0.0243120156686873</c:v>
                </c:pt>
                <c:pt idx="2">
                  <c:v>0.0243120156686873</c:v>
                </c:pt>
                <c:pt idx="3">
                  <c:v>0.0243120156686873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0.101426601016607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0.0246545828572875</c:v>
                </c:pt>
                <c:pt idx="1">
                  <c:v>0.0147961029388346</c:v>
                </c:pt>
                <c:pt idx="2">
                  <c:v>0.0197253428980611</c:v>
                </c:pt>
                <c:pt idx="3">
                  <c:v>0.0246545828572875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0.107419914298729</c:v>
                </c:pt>
                <c:pt idx="1">
                  <c:v>0.107419914298729</c:v>
                </c:pt>
                <c:pt idx="2">
                  <c:v>0.107419914298729</c:v>
                </c:pt>
                <c:pt idx="3">
                  <c:v>0.107419914298729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-0.11236279522829</c:v>
                </c:pt>
                <c:pt idx="1">
                  <c:v>-0.077564790153672</c:v>
                </c:pt>
                <c:pt idx="2">
                  <c:v>-0.0687100793036832</c:v>
                </c:pt>
                <c:pt idx="3">
                  <c:v>1.218839542962138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544552"/>
        <c:axId val="-2100541240"/>
      </c:barChart>
      <c:catAx>
        <c:axId val="-21005445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541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054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544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0.28014986469567</c:v>
                </c:pt>
                <c:pt idx="1">
                  <c:v>0.0531834686376631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0.338100704984464</c:v>
                </c:pt>
                <c:pt idx="1">
                  <c:v>0.0641848185771797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0.00445401481942715</c:v>
                </c:pt>
                <c:pt idx="3">
                  <c:v>0.00219376849315068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0.0176752826899128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0.0501516594022416</c:v>
                </c:pt>
                <c:pt idx="1">
                  <c:v>0.0501516594022416</c:v>
                </c:pt>
                <c:pt idx="2">
                  <c:v>0.0501516594022416</c:v>
                </c:pt>
                <c:pt idx="3">
                  <c:v>0.0501516594022416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-1.476866547647936</c:v>
                </c:pt>
                <c:pt idx="1">
                  <c:v>-1.476866547647936</c:v>
                </c:pt>
                <c:pt idx="2">
                  <c:v>-1.476866547647936</c:v>
                </c:pt>
                <c:pt idx="3">
                  <c:v>-1.476866547647936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695240"/>
        <c:axId val="-2100701192"/>
      </c:barChart>
      <c:catAx>
        <c:axId val="-21006952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7011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0701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695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0.00957280797011208</c:v>
                </c:pt>
                <c:pt idx="1">
                  <c:v>0.00957280797011208</c:v>
                </c:pt>
                <c:pt idx="2">
                  <c:v>0.0185825095890411</c:v>
                </c:pt>
                <c:pt idx="3">
                  <c:v>0.0185825095890411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0.00339574758168972</c:v>
                </c:pt>
                <c:pt idx="1">
                  <c:v>0.00343561866862843</c:v>
                </c:pt>
                <c:pt idx="2">
                  <c:v>0.00345584707288651</c:v>
                </c:pt>
                <c:pt idx="3">
                  <c:v>0.00152563692586133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0.518660084889481</c:v>
                </c:pt>
                <c:pt idx="1">
                  <c:v>0.524749919554393</c:v>
                </c:pt>
                <c:pt idx="2">
                  <c:v>0.527839567891697</c:v>
                </c:pt>
                <c:pt idx="3">
                  <c:v>0.233022908341149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0.0925798407405706</c:v>
                </c:pt>
                <c:pt idx="1">
                  <c:v>0.0936668646698057</c:v>
                </c:pt>
                <c:pt idx="2">
                  <c:v>0.0942183610338895</c:v>
                </c:pt>
                <c:pt idx="3">
                  <c:v>0.0415941468634995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0.0267240889165629</c:v>
                </c:pt>
                <c:pt idx="3">
                  <c:v>0.0131626109589041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0.0413348900891396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0.076492307523961</c:v>
                </c:pt>
                <c:pt idx="1">
                  <c:v>0.076492307523961</c:v>
                </c:pt>
                <c:pt idx="2">
                  <c:v>0.076492307523961</c:v>
                </c:pt>
                <c:pt idx="3">
                  <c:v>0.076492307523961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0.309637744034045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0.0263939906607155</c:v>
                </c:pt>
                <c:pt idx="1">
                  <c:v>0.0158399841945471</c:v>
                </c:pt>
                <c:pt idx="2">
                  <c:v>0.0211169874276313</c:v>
                </c:pt>
                <c:pt idx="3">
                  <c:v>0.0263939906607155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0.217090475101283</c:v>
                </c:pt>
                <c:pt idx="1">
                  <c:v>0.217090475101283</c:v>
                </c:pt>
                <c:pt idx="2">
                  <c:v>0.217090475101283</c:v>
                </c:pt>
                <c:pt idx="3">
                  <c:v>0.217090475101283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0.0</c:v>
                </c:pt>
                <c:pt idx="2">
                  <c:v>0.0</c:v>
                </c:pt>
                <c:pt idx="3">
                  <c:v>0.0104773911462882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830040"/>
        <c:axId val="-2100853576"/>
      </c:barChart>
      <c:catAx>
        <c:axId val="-21008300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8535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0853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830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0.0328210558975271</c:v>
                </c:pt>
                <c:pt idx="1">
                  <c:v>0.0328210558975271</c:v>
                </c:pt>
                <c:pt idx="2">
                  <c:v>0.0637114614481409</c:v>
                </c:pt>
                <c:pt idx="3">
                  <c:v>0.0637114614481409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0.128710023127557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0.0890857206757579</c:v>
                </c:pt>
                <c:pt idx="1">
                  <c:v>0.0254349162215913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0.342609079050903</c:v>
                </c:pt>
                <c:pt idx="1">
                  <c:v>0.0978185185719397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0.169523625231064</c:v>
                </c:pt>
                <c:pt idx="1">
                  <c:v>0.0484007894040183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0.0763545397616082</c:v>
                </c:pt>
                <c:pt idx="3">
                  <c:v>0.0376074598825832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-0.00799778680803739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0.0510539049991105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0.0396548466280329</c:v>
                </c:pt>
                <c:pt idx="1">
                  <c:v>0.0396548466280329</c:v>
                </c:pt>
                <c:pt idx="2">
                  <c:v>0.0396548466280329</c:v>
                </c:pt>
                <c:pt idx="3">
                  <c:v>0.0396548466280329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0.203294315047718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0.0278205498085926</c:v>
                </c:pt>
                <c:pt idx="1">
                  <c:v>0.0166961137069588</c:v>
                </c:pt>
                <c:pt idx="2">
                  <c:v>0.0222583317577757</c:v>
                </c:pt>
                <c:pt idx="3">
                  <c:v>0.0278205498085926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0.284960800219486</c:v>
                </c:pt>
                <c:pt idx="1">
                  <c:v>0.284960800219486</c:v>
                </c:pt>
                <c:pt idx="2">
                  <c:v>0.284960800219486</c:v>
                </c:pt>
                <c:pt idx="3">
                  <c:v>0.284960800219486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0.381636945054662</c:v>
                </c:pt>
                <c:pt idx="2">
                  <c:v>0.491537910888283</c:v>
                </c:pt>
                <c:pt idx="3">
                  <c:v>0.192718434541216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957560"/>
        <c:axId val="-2100963688"/>
      </c:barChart>
      <c:catAx>
        <c:axId val="-21009575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9636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0963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957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0.0294594196494329</c:v>
                </c:pt>
                <c:pt idx="1">
                  <c:v>0.0278096921490647</c:v>
                </c:pt>
                <c:pt idx="2">
                  <c:v>0.0278096921490647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0.00674326115775519</c:v>
                </c:pt>
                <c:pt idx="2">
                  <c:v>0.0061798515173803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0.00674326115775519</c:v>
                </c:pt>
                <c:pt idx="2">
                  <c:v>0.0061798515173803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0.0147297098247165</c:v>
                </c:pt>
                <c:pt idx="1">
                  <c:v>0.020621593754603</c:v>
                </c:pt>
                <c:pt idx="2">
                  <c:v>0.0188986284935177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0.0132567388422448</c:v>
                </c:pt>
                <c:pt idx="1">
                  <c:v>0.0185594343791427</c:v>
                </c:pt>
                <c:pt idx="2">
                  <c:v>0.017008765644166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0.00257769921932538</c:v>
                </c:pt>
                <c:pt idx="1">
                  <c:v>0.00360877890705553</c:v>
                </c:pt>
                <c:pt idx="2">
                  <c:v>0.0033072599863656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0.0184121372808956</c:v>
                </c:pt>
                <c:pt idx="1">
                  <c:v>0.0217263219914568</c:v>
                </c:pt>
                <c:pt idx="2">
                  <c:v>0.0245399857972827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0.0159080866106938</c:v>
                </c:pt>
                <c:pt idx="1">
                  <c:v>0.0187715422006186</c:v>
                </c:pt>
                <c:pt idx="2">
                  <c:v>0.0191636398664628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0.0307114449845338</c:v>
                </c:pt>
                <c:pt idx="1">
                  <c:v>0.0340897039328325</c:v>
                </c:pt>
                <c:pt idx="2">
                  <c:v>0.0340897039328325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0.0212107821475917</c:v>
                </c:pt>
                <c:pt idx="1">
                  <c:v>0.0235439681838268</c:v>
                </c:pt>
                <c:pt idx="2">
                  <c:v>0.0235439681838268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0.155545735749006</c:v>
                </c:pt>
                <c:pt idx="1">
                  <c:v>0.172655766681396</c:v>
                </c:pt>
                <c:pt idx="2">
                  <c:v>0.172655766681396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0.212107821475917</c:v>
                </c:pt>
                <c:pt idx="1">
                  <c:v>0.200229783473266</c:v>
                </c:pt>
                <c:pt idx="2">
                  <c:v>0.200229783473266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0.0945647370746796</c:v>
                </c:pt>
                <c:pt idx="1">
                  <c:v>0.0756517896597437</c:v>
                </c:pt>
                <c:pt idx="2">
                  <c:v>0.0769159538855914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0.0141405214317278</c:v>
                </c:pt>
                <c:pt idx="1">
                  <c:v>0.013348652231551</c:v>
                </c:pt>
                <c:pt idx="2">
                  <c:v>0.013348652231551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0.297834732655767</c:v>
                </c:pt>
                <c:pt idx="1">
                  <c:v>0.351444984533805</c:v>
                </c:pt>
                <c:pt idx="2">
                  <c:v>0.351444984533805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0.070702607158639</c:v>
                </c:pt>
                <c:pt idx="1">
                  <c:v>0.0784798939460893</c:v>
                </c:pt>
                <c:pt idx="2">
                  <c:v>0.0784798939460892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236232"/>
        <c:axId val="-2073232936"/>
      </c:barChart>
      <c:catAx>
        <c:axId val="-207323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232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232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236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  <sheetName val="zalo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ZALOI</v>
          </cell>
          <cell r="D1">
            <v>59302</v>
          </cell>
        </row>
        <row r="2">
          <cell r="A2" t="str">
            <v>Lowveld Open Access Irrigated Cropping Livelihood Zone</v>
          </cell>
        </row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20998.795168409193</v>
          </cell>
          <cell r="E1031">
            <v>20998.795168409193</v>
          </cell>
          <cell r="H1031">
            <v>20998.795168409197</v>
          </cell>
          <cell r="J1031">
            <v>18373.945772358045</v>
          </cell>
        </row>
        <row r="1032">
          <cell r="C1032">
            <v>17178.666666666668</v>
          </cell>
          <cell r="E1032">
            <v>17178.666666666668</v>
          </cell>
          <cell r="H1032">
            <v>17178.666666666668</v>
          </cell>
          <cell r="J1032">
            <v>15031.333333333334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24276</v>
          </cell>
        </row>
        <row r="1034">
          <cell r="C1034">
            <v>1775</v>
          </cell>
          <cell r="E1034">
            <v>3785</v>
          </cell>
          <cell r="H1034">
            <v>40390</v>
          </cell>
          <cell r="J1034">
            <v>77950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0.58123152089493346</v>
          </cell>
          <cell r="E1038">
            <v>0.58123152089493346</v>
          </cell>
          <cell r="H1038">
            <v>0.58123152089493346</v>
          </cell>
          <cell r="J1038">
            <v>0.58123152089493346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7</v>
          </cell>
        </row>
        <row r="1040">
          <cell r="C1040">
            <v>4.5714285714285712</v>
          </cell>
          <cell r="E1040">
            <v>4.5714285714285712</v>
          </cell>
          <cell r="H1040">
            <v>4.5714285714285712</v>
          </cell>
          <cell r="J1040">
            <v>4.5714285714285712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1.4077658779576585E-2</v>
          </cell>
          <cell r="F1044">
            <v>0</v>
          </cell>
          <cell r="H1044">
            <v>2.8155317559153167E-2</v>
          </cell>
          <cell r="I1044">
            <v>0</v>
          </cell>
          <cell r="J1044">
            <v>9.6532517345668034E-2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9.3851058530510581E-3</v>
          </cell>
          <cell r="F1045">
            <v>0</v>
          </cell>
          <cell r="H1045">
            <v>1.8770211706102116E-2</v>
          </cell>
          <cell r="I1045">
            <v>0</v>
          </cell>
          <cell r="J1045">
            <v>6.4355011563778666E-2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H1046">
            <v>5.906425124533001E-3</v>
          </cell>
          <cell r="I1046">
            <v>0</v>
          </cell>
          <cell r="J1046">
            <v>5.7260318448674609E-2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8.3333333333333329E-2</v>
          </cell>
          <cell r="D1047">
            <v>0</v>
          </cell>
          <cell r="E1047">
            <v>4.1666666666666664E-2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Maize: kg produced</v>
          </cell>
          <cell r="C1048">
            <v>9.2267321917808204E-2</v>
          </cell>
          <cell r="D1048">
            <v>0</v>
          </cell>
          <cell r="E1048">
            <v>0.24545473458904107</v>
          </cell>
          <cell r="F1048">
            <v>4.7316575342465722E-2</v>
          </cell>
          <cell r="H1048">
            <v>0.32530145547945205</v>
          </cell>
          <cell r="I1048">
            <v>0.14194972602739725</v>
          </cell>
          <cell r="J1048">
            <v>0.10815217221135029</v>
          </cell>
          <cell r="K1048">
            <v>0.54076086105675136</v>
          </cell>
        </row>
        <row r="1049">
          <cell r="A1049" t="str">
            <v>Maize (irrigated): kg produced</v>
          </cell>
          <cell r="C1049">
            <v>0</v>
          </cell>
          <cell r="D1049">
            <v>0</v>
          </cell>
          <cell r="E1049">
            <v>4.4359289383561637E-2</v>
          </cell>
          <cell r="F1049">
            <v>4.7316575342465764E-2</v>
          </cell>
          <cell r="H1049">
            <v>4.4359289383561637E-2</v>
          </cell>
          <cell r="I1049">
            <v>4.7316575342465764E-2</v>
          </cell>
          <cell r="J1049">
            <v>5.069633072407044E-2</v>
          </cell>
          <cell r="K1049">
            <v>5.4076086105675158E-2</v>
          </cell>
        </row>
        <row r="1050">
          <cell r="A1050" t="str">
            <v>Cowpeas: kg produced</v>
          </cell>
          <cell r="C1050">
            <v>1.6619458281444583E-3</v>
          </cell>
          <cell r="D1050">
            <v>0</v>
          </cell>
          <cell r="E1050">
            <v>2.2159277708592774E-3</v>
          </cell>
          <cell r="F1050">
            <v>0</v>
          </cell>
          <cell r="H1050">
            <v>9.9716749688667488E-3</v>
          </cell>
          <cell r="I1050">
            <v>0</v>
          </cell>
          <cell r="J1050">
            <v>2.8490499911047854E-2</v>
          </cell>
          <cell r="K1050">
            <v>0</v>
          </cell>
        </row>
        <row r="1051">
          <cell r="A1051" t="str">
            <v>Beans season 2: kg produced</v>
          </cell>
          <cell r="C1051">
            <v>4.4188206724782072E-3</v>
          </cell>
          <cell r="D1051">
            <v>0</v>
          </cell>
          <cell r="E1051">
            <v>7.1805835927770869E-3</v>
          </cell>
          <cell r="F1051">
            <v>0</v>
          </cell>
          <cell r="H1051">
            <v>0</v>
          </cell>
          <cell r="I1051">
            <v>1.6570577521793275E-2</v>
          </cell>
          <cell r="J1051">
            <v>0</v>
          </cell>
          <cell r="K1051">
            <v>0.15150242305639566</v>
          </cell>
        </row>
        <row r="1052">
          <cell r="A1052" t="str">
            <v>Water melon: no. local meas</v>
          </cell>
          <cell r="C1052">
            <v>1.1168041718555417E-2</v>
          </cell>
          <cell r="D1052">
            <v>0</v>
          </cell>
          <cell r="E1052">
            <v>1.1168041718555417E-2</v>
          </cell>
          <cell r="F1052">
            <v>0</v>
          </cell>
          <cell r="H1052">
            <v>1.1168041718555417E-2</v>
          </cell>
          <cell r="I1052">
            <v>0</v>
          </cell>
          <cell r="J1052">
            <v>1.2763476249777621E-2</v>
          </cell>
          <cell r="K1052">
            <v>0</v>
          </cell>
        </row>
        <row r="1053">
          <cell r="A1053" t="str">
            <v>Other root crops (sweet potato): no. local meas</v>
          </cell>
          <cell r="C1053">
            <v>3.7149377334993777E-3</v>
          </cell>
          <cell r="D1053">
            <v>4.6436721668742215E-2</v>
          </cell>
          <cell r="E1053">
            <v>2.0432157534246573E-2</v>
          </cell>
          <cell r="F1053">
            <v>4.6436721668742215E-2</v>
          </cell>
          <cell r="H1053">
            <v>1.8574688667496887E-2</v>
          </cell>
          <cell r="I1053">
            <v>9.2873443337484457E-2</v>
          </cell>
          <cell r="J1053">
            <v>4.2456431239992889E-2</v>
          </cell>
          <cell r="K1053">
            <v>0.21228215619996443</v>
          </cell>
        </row>
        <row r="1054">
          <cell r="A1054" t="str">
            <v>Groundnuts (dry): no. local meas</v>
          </cell>
          <cell r="C1054">
            <v>0</v>
          </cell>
          <cell r="D1054">
            <v>5.1825186799501861E-3</v>
          </cell>
          <cell r="E1054">
            <v>2.2532689912826899E-2</v>
          </cell>
          <cell r="F1054">
            <v>3.3799034869240345E-2</v>
          </cell>
          <cell r="H1054">
            <v>5.6331724782067244E-2</v>
          </cell>
          <cell r="I1054">
            <v>3.3799034869240352E-2</v>
          </cell>
          <cell r="J1054">
            <v>5.1503291229318619E-2</v>
          </cell>
          <cell r="K1054">
            <v>5.1503291229318619E-2</v>
          </cell>
        </row>
        <row r="1055">
          <cell r="A1055" t="str">
            <v>Other crop: Rape</v>
          </cell>
          <cell r="C1055">
            <v>4.693337484433375E-3</v>
          </cell>
          <cell r="D1055">
            <v>0</v>
          </cell>
          <cell r="E1055">
            <v>2.072890722291407E-2</v>
          </cell>
          <cell r="F1055">
            <v>2.7377801992528039E-3</v>
          </cell>
          <cell r="H1055">
            <v>2.072890722291407E-2</v>
          </cell>
          <cell r="I1055">
            <v>2.7377801992528039E-3</v>
          </cell>
          <cell r="J1055">
            <v>2.369017968333037E-2</v>
          </cell>
          <cell r="K1055">
            <v>3.1288916562889138E-3</v>
          </cell>
        </row>
        <row r="1056">
          <cell r="A1056" t="str">
            <v>WILD FOODS -- see worksheet Data 3</v>
          </cell>
          <cell r="C1056">
            <v>1.159285491905355E-2</v>
          </cell>
          <cell r="D1056">
            <v>-1.159285491905355E-2</v>
          </cell>
          <cell r="E1056">
            <v>0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Labour: Weeding, ploughing</v>
          </cell>
          <cell r="C1057">
            <v>0.1537788698630137</v>
          </cell>
          <cell r="D1057">
            <v>0</v>
          </cell>
          <cell r="E1057">
            <v>7.9846720890410949E-2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Gifts/remittances: cereal</v>
          </cell>
          <cell r="C1058">
            <v>5.8982783312577841E-3</v>
          </cell>
          <cell r="D1058">
            <v>0</v>
          </cell>
          <cell r="E1058">
            <v>7.0779339975093397E-3</v>
          </cell>
          <cell r="F1058">
            <v>0</v>
          </cell>
          <cell r="H1058">
            <v>9.4372453300124535E-3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7.4404761904761904E-2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2.5214781444582817E-2</v>
          </cell>
          <cell r="D1065">
            <v>-2.5214781444582817E-2</v>
          </cell>
          <cell r="E1065">
            <v>2.4110076276463267E-2</v>
          </cell>
          <cell r="F1065">
            <v>-2.4110076276463267E-2</v>
          </cell>
          <cell r="H1065">
            <v>3.847124346201744E-2</v>
          </cell>
          <cell r="I1065">
            <v>-3.847124346201744E-2</v>
          </cell>
          <cell r="J1065">
            <v>2.1241771926703436E-2</v>
          </cell>
          <cell r="K1065">
            <v>-2.1241771926703436E-2</v>
          </cell>
        </row>
        <row r="1066">
          <cell r="A1066" t="str">
            <v>Purchase - desirable</v>
          </cell>
          <cell r="C1066">
            <v>1.2904520547945206E-2</v>
          </cell>
          <cell r="D1066">
            <v>-1.2904520547945206E-2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7.519653128891654E-2</v>
          </cell>
          <cell r="D1067">
            <v>0.14944024265308051</v>
          </cell>
          <cell r="E1067">
            <v>9.6733393991282668E-2</v>
          </cell>
          <cell r="F1067">
            <v>0.12790337995071438</v>
          </cell>
          <cell r="H1067">
            <v>0.20458716080323786</v>
          </cell>
          <cell r="I1067">
            <v>2.0049613138759227E-2</v>
          </cell>
          <cell r="J1067">
            <v>0.28417504643301905</v>
          </cell>
          <cell r="K1067">
            <v>-5.9538272491021962E-2</v>
          </cell>
        </row>
        <row r="1068">
          <cell r="A1068" t="str">
            <v>Purchase - staple</v>
          </cell>
          <cell r="C1068">
            <v>0.56623471980074724</v>
          </cell>
          <cell r="E1068">
            <v>0.59392078206724785</v>
          </cell>
          <cell r="H1068">
            <v>0.63544987546699883</v>
          </cell>
          <cell r="J1068">
            <v>0.64712539405799685</v>
          </cell>
        </row>
        <row r="1072">
          <cell r="A1072" t="str">
            <v>Pig sales: no sold</v>
          </cell>
          <cell r="C1072">
            <v>0</v>
          </cell>
          <cell r="D1072">
            <v>0</v>
          </cell>
          <cell r="E1072">
            <v>2000</v>
          </cell>
          <cell r="F1072">
            <v>0</v>
          </cell>
          <cell r="H1072">
            <v>2800</v>
          </cell>
          <cell r="I1072">
            <v>0</v>
          </cell>
          <cell r="J1072">
            <v>4900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2500</v>
          </cell>
          <cell r="J1073">
            <v>18000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1000</v>
          </cell>
          <cell r="I1074">
            <v>-250</v>
          </cell>
          <cell r="J1074">
            <v>2250</v>
          </cell>
          <cell r="K1074">
            <v>-750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300</v>
          </cell>
          <cell r="F1075">
            <v>-300</v>
          </cell>
          <cell r="H1075">
            <v>900</v>
          </cell>
          <cell r="I1075">
            <v>-900</v>
          </cell>
          <cell r="J1075">
            <v>3000</v>
          </cell>
          <cell r="K1075">
            <v>-3000</v>
          </cell>
        </row>
        <row r="1076">
          <cell r="A1076" t="str">
            <v>Maize (irrigated): kg produced</v>
          </cell>
          <cell r="C1076">
            <v>0</v>
          </cell>
          <cell r="D1076">
            <v>0</v>
          </cell>
          <cell r="E1076">
            <v>300</v>
          </cell>
          <cell r="F1076">
            <v>-300</v>
          </cell>
          <cell r="H1076">
            <v>300</v>
          </cell>
          <cell r="I1076">
            <v>-300</v>
          </cell>
          <cell r="J1076">
            <v>300</v>
          </cell>
          <cell r="K1076">
            <v>-300</v>
          </cell>
        </row>
        <row r="1077">
          <cell r="A1077" t="str">
            <v>Beans season 2: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300</v>
          </cell>
          <cell r="I1077">
            <v>-300</v>
          </cell>
          <cell r="J1077">
            <v>2400</v>
          </cell>
          <cell r="K1077">
            <v>-2400</v>
          </cell>
        </row>
        <row r="1078">
          <cell r="A1078" t="str">
            <v>Other root crops (sweet potato): no. local meas</v>
          </cell>
          <cell r="C1078">
            <v>1000</v>
          </cell>
          <cell r="D1078">
            <v>-1000</v>
          </cell>
          <cell r="E1078">
            <v>1000</v>
          </cell>
          <cell r="F1078">
            <v>-1000</v>
          </cell>
          <cell r="H1078">
            <v>2000</v>
          </cell>
          <cell r="I1078">
            <v>-2000</v>
          </cell>
          <cell r="J1078">
            <v>4000</v>
          </cell>
          <cell r="K1078">
            <v>-4000</v>
          </cell>
        </row>
        <row r="1079">
          <cell r="A1079" t="str">
            <v>Groundnuts (dry): no. local meas</v>
          </cell>
          <cell r="C1079">
            <v>138</v>
          </cell>
          <cell r="D1079">
            <v>-138</v>
          </cell>
          <cell r="E1079">
            <v>900</v>
          </cell>
          <cell r="F1079">
            <v>-900</v>
          </cell>
          <cell r="H1079">
            <v>900</v>
          </cell>
          <cell r="I1079">
            <v>-900</v>
          </cell>
          <cell r="J1079">
            <v>1200</v>
          </cell>
          <cell r="K1079">
            <v>-1200</v>
          </cell>
        </row>
        <row r="1080">
          <cell r="A1080" t="str">
            <v>Other crop: Rape</v>
          </cell>
          <cell r="C1080">
            <v>0</v>
          </cell>
          <cell r="D1080">
            <v>0</v>
          </cell>
          <cell r="E1080">
            <v>175</v>
          </cell>
          <cell r="F1080">
            <v>-175</v>
          </cell>
          <cell r="H1080">
            <v>175</v>
          </cell>
          <cell r="I1080">
            <v>-175</v>
          </cell>
          <cell r="J1080">
            <v>175</v>
          </cell>
          <cell r="K1080">
            <v>-175</v>
          </cell>
        </row>
        <row r="1081">
          <cell r="A1081" t="str">
            <v>Other cashcrop (cabbage):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800</v>
          </cell>
          <cell r="I1081">
            <v>0</v>
          </cell>
          <cell r="J1081">
            <v>800</v>
          </cell>
          <cell r="K1081">
            <v>0</v>
          </cell>
        </row>
        <row r="1082">
          <cell r="A1082" t="str">
            <v>FISHING -- see worksheet Data 3</v>
          </cell>
          <cell r="C1082">
            <v>0</v>
          </cell>
          <cell r="D1082">
            <v>0</v>
          </cell>
          <cell r="E1082">
            <v>1250</v>
          </cell>
          <cell r="F1082">
            <v>1937.5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WILD FOODS -- see worksheet Data 3</v>
          </cell>
          <cell r="C1083">
            <v>1340</v>
          </cell>
          <cell r="D1083">
            <v>835</v>
          </cell>
          <cell r="E1083">
            <v>1080</v>
          </cell>
          <cell r="F1083">
            <v>270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Agricultural casual work -- see Data2</v>
          </cell>
          <cell r="C1084">
            <v>900</v>
          </cell>
          <cell r="D1084">
            <v>0</v>
          </cell>
          <cell r="E1084">
            <v>2085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Construction casual work -- see Data2</v>
          </cell>
          <cell r="C1085">
            <v>1440</v>
          </cell>
          <cell r="D1085">
            <v>0</v>
          </cell>
          <cell r="E1085">
            <v>1440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Domestic casual work -- see Data2</v>
          </cell>
          <cell r="C1086">
            <v>4800</v>
          </cell>
          <cell r="D1086">
            <v>0</v>
          </cell>
          <cell r="E1086">
            <v>10560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Labour migration: no. people per HH</v>
          </cell>
          <cell r="C1087">
            <v>0</v>
          </cell>
          <cell r="D1087">
            <v>0</v>
          </cell>
          <cell r="E1087">
            <v>14400</v>
          </cell>
          <cell r="F1087">
            <v>0</v>
          </cell>
          <cell r="H1087">
            <v>42000</v>
          </cell>
          <cell r="I1087">
            <v>0</v>
          </cell>
          <cell r="J1087">
            <v>42000</v>
          </cell>
          <cell r="K1087">
            <v>0</v>
          </cell>
        </row>
        <row r="1088">
          <cell r="A1088" t="str">
            <v>Formal Employment (e.g. teachers, salaried staff,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144000</v>
          </cell>
          <cell r="K1088">
            <v>0</v>
          </cell>
        </row>
        <row r="1089">
          <cell r="A1089" t="str">
            <v>Self-employment -- see Data2</v>
          </cell>
          <cell r="C1089">
            <v>0</v>
          </cell>
          <cell r="D1089">
            <v>0</v>
          </cell>
          <cell r="E1089">
            <v>6420</v>
          </cell>
          <cell r="F1089">
            <v>1284</v>
          </cell>
          <cell r="H1089">
            <v>1200</v>
          </cell>
          <cell r="I1089">
            <v>240</v>
          </cell>
          <cell r="J1089">
            <v>0</v>
          </cell>
          <cell r="K1089">
            <v>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960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Social Cash Transfers -- see Data2</v>
          </cell>
          <cell r="C1091">
            <v>20220</v>
          </cell>
          <cell r="D1091">
            <v>0</v>
          </cell>
          <cell r="E1091">
            <v>20220</v>
          </cell>
          <cell r="F1091">
            <v>0</v>
          </cell>
          <cell r="H1091">
            <v>7620</v>
          </cell>
          <cell r="I1091">
            <v>0</v>
          </cell>
          <cell r="J1091">
            <v>7620</v>
          </cell>
          <cell r="K1091">
            <v>0</v>
          </cell>
        </row>
        <row r="1092">
          <cell r="A1092" t="str">
            <v>Remittances: no. times per year</v>
          </cell>
          <cell r="C1092">
            <v>0</v>
          </cell>
          <cell r="D1092">
            <v>0</v>
          </cell>
          <cell r="E1092">
            <v>4800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2273.0022575656412</v>
      </c>
      <c r="S7" s="221">
        <f>IF($B$81=0,0,(SUMIF($N$6:$N$28,$U7,L$6:L$28)+SUMIF($N$91:$N$118,$U7,L$91:L$118))*$I$83*Poor!$B$81/$B$81)</f>
        <v>2682.7487908894295</v>
      </c>
      <c r="T7" s="221">
        <f>IF($B$81=0,0,(SUMIF($N$6:$N$28,$U7,M$6:M$28)+SUMIF($N$91:$N$118,$U7,M$91:M$118))*$I$83*Poor!$B$81/$B$81)</f>
        <v>3352.1895746107657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1656.5539794384563</v>
      </c>
      <c r="S8" s="221">
        <f>IF($B$81=0,0,(SUMIF($N$6:$N$28,$U8,L$6:L$28)+SUMIF($N$91:$N$118,$U8,L$91:L$118))*$I$83*Poor!$B$81/$B$81)</f>
        <v>1593.1999999999998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8.3333333333333329E-2</v>
      </c>
      <c r="C9" s="215">
        <f>IF([1]Summ!D1047="",0,[1]Summ!D1047)</f>
        <v>0</v>
      </c>
      <c r="D9" s="24">
        <f t="shared" si="0"/>
        <v>8.3333333333333329E-2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8.3333333333333329E-2</v>
      </c>
      <c r="J9" s="24">
        <f t="shared" si="3"/>
        <v>8.3333333333333329E-2</v>
      </c>
      <c r="K9" s="22">
        <f t="shared" si="4"/>
        <v>8.3333333333333329E-2</v>
      </c>
      <c r="L9" s="22">
        <f t="shared" si="5"/>
        <v>8.3333333333333329E-2</v>
      </c>
      <c r="M9" s="223">
        <f t="shared" si="6"/>
        <v>8.3333333333333329E-2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0.33333333333333331</v>
      </c>
      <c r="Z9" s="125">
        <f>IF($Y9=0,0,AA9/$Y9)</f>
        <v>0.8404495940870107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0.28014986469567021</v>
      </c>
      <c r="AB9" s="125">
        <f>IF($Y9=0,0,AC9/$Y9)</f>
        <v>0.1595504059129893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5.3183468637663101E-2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8.3333333333333329E-2</v>
      </c>
      <c r="AJ9" s="120">
        <f t="shared" si="14"/>
        <v>0.16666666666666666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9.2267321917808204E-2</v>
      </c>
      <c r="C10" s="215">
        <f>IF([1]Summ!D1048="",0,[1]Summ!D1048)</f>
        <v>0</v>
      </c>
      <c r="D10" s="24">
        <f t="shared" si="0"/>
        <v>9.2267321917808204E-2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0.10057138089041096</v>
      </c>
      <c r="J10" s="24">
        <f t="shared" si="3"/>
        <v>0.10057138089041096</v>
      </c>
      <c r="K10" s="22">
        <f t="shared" si="4"/>
        <v>9.2267321917808204E-2</v>
      </c>
      <c r="L10" s="22">
        <f t="shared" si="5"/>
        <v>0.10057138089041096</v>
      </c>
      <c r="M10" s="223">
        <f t="shared" si="6"/>
        <v>0.10057138089041096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0.40228552356164382</v>
      </c>
      <c r="Z10" s="125">
        <f>IF($Y10=0,0,AA10/$Y10)</f>
        <v>0.84044959408701059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0.3381007049844641</v>
      </c>
      <c r="AB10" s="125">
        <f>IF($Y10=0,0,AC10/$Y10)</f>
        <v>0.15955040591298938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6.4184818577179725E-2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0.10057138089041096</v>
      </c>
      <c r="AJ10" s="120">
        <f t="shared" si="14"/>
        <v>0.20114276178082191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215">
        <f>IF([1]Summ!C1050="",0,[1]Summ!C1050)</f>
        <v>1.6619458281444583E-3</v>
      </c>
      <c r="C12" s="215">
        <f>IF([1]Summ!D1050="",0,[1]Summ!D1050)</f>
        <v>0</v>
      </c>
      <c r="D12" s="24">
        <f t="shared" si="0"/>
        <v>1.6619458281444583E-3</v>
      </c>
      <c r="E12" s="75">
        <f>Poor!E12</f>
        <v>1</v>
      </c>
      <c r="H12" s="24">
        <f t="shared" si="1"/>
        <v>1</v>
      </c>
      <c r="I12" s="22">
        <f t="shared" si="2"/>
        <v>1.6619458281444583E-3</v>
      </c>
      <c r="J12" s="24">
        <f t="shared" si="3"/>
        <v>1.6619458281444583E-3</v>
      </c>
      <c r="K12" s="22">
        <f t="shared" si="4"/>
        <v>1.6619458281444583E-3</v>
      </c>
      <c r="L12" s="22">
        <f t="shared" si="5"/>
        <v>1.6619458281444583E-3</v>
      </c>
      <c r="M12" s="223">
        <f t="shared" si="6"/>
        <v>1.6619458281444583E-3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2081.5291403487377</v>
      </c>
      <c r="S12" s="221">
        <f>IF($B$81=0,0,(SUMIF($N$6:$N$28,$U12,L$6:L$28)+SUMIF($N$91:$N$118,$U12,L$91:L$118))*$I$83*Poor!$B$81/$B$81)</f>
        <v>1729.6083352223357</v>
      </c>
      <c r="T12" s="221">
        <f>IF($B$81=0,0,(SUMIF($N$6:$N$28,$U12,M$6:M$28)+SUMIF($N$91:$N$118,$U12,M$91:M$118))*$I$83*Poor!$B$81/$B$81)</f>
        <v>2547.2035221359106</v>
      </c>
      <c r="U12" s="222">
        <v>6</v>
      </c>
      <c r="V12" s="56"/>
      <c r="W12" s="117"/>
      <c r="X12" s="118">
        <v>1</v>
      </c>
      <c r="Y12" s="183">
        <f t="shared" si="9"/>
        <v>6.6477833125778334E-3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4.4540148194271486E-3</v>
      </c>
      <c r="AF12" s="122">
        <f>1-SUM(Z12,AB12,AD12)</f>
        <v>0.32999999999999996</v>
      </c>
      <c r="AG12" s="121">
        <f>$M12*AF12*4</f>
        <v>2.1937684931506848E-3</v>
      </c>
      <c r="AH12" s="123">
        <f t="shared" si="12"/>
        <v>1</v>
      </c>
      <c r="AI12" s="183">
        <f t="shared" si="13"/>
        <v>1.6619458281444583E-3</v>
      </c>
      <c r="AJ12" s="120">
        <f t="shared" si="14"/>
        <v>0</v>
      </c>
      <c r="AK12" s="119">
        <f t="shared" si="15"/>
        <v>3.3238916562889167E-3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215">
        <f>IF([1]Summ!C1051="",0,[1]Summ!C1051)</f>
        <v>4.4188206724782072E-3</v>
      </c>
      <c r="C13" s="215">
        <f>IF([1]Summ!D1051="",0,[1]Summ!D1051)</f>
        <v>0</v>
      </c>
      <c r="D13" s="24">
        <f t="shared" si="0"/>
        <v>4.4188206724782072E-3</v>
      </c>
      <c r="E13" s="75">
        <f>Poor!E13</f>
        <v>1</v>
      </c>
      <c r="H13" s="24">
        <f t="shared" si="1"/>
        <v>1</v>
      </c>
      <c r="I13" s="22">
        <f t="shared" si="2"/>
        <v>4.4188206724782072E-3</v>
      </c>
      <c r="J13" s="24">
        <f t="shared" si="3"/>
        <v>4.4188206724782072E-3</v>
      </c>
      <c r="K13" s="22">
        <f t="shared" si="4"/>
        <v>4.4188206724782072E-3</v>
      </c>
      <c r="L13" s="22">
        <f t="shared" si="5"/>
        <v>4.4188206724782072E-3</v>
      </c>
      <c r="M13" s="224">
        <f t="shared" si="6"/>
        <v>4.4188206724782072E-3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12130.269869815804</v>
      </c>
      <c r="S13" s="221">
        <f>IF($B$81=0,0,(SUMIF($N$6:$N$28,$U13,L$6:L$28)+SUMIF($N$91:$N$118,$U13,L$91:L$118))*$I$83*Poor!$B$81/$B$81)</f>
        <v>9894.0320779562808</v>
      </c>
      <c r="T13" s="221">
        <f>IF($B$81=0,0,(SUMIF($N$6:$N$28,$U13,M$6:M$28)+SUMIF($N$91:$N$118,$U13,M$91:M$118))*$I$83*Poor!$B$81/$B$81)</f>
        <v>9894.0320779562808</v>
      </c>
      <c r="U13" s="222">
        <v>7</v>
      </c>
      <c r="V13" s="56"/>
      <c r="W13" s="110"/>
      <c r="X13" s="118"/>
      <c r="Y13" s="183">
        <f t="shared" si="9"/>
        <v>1.7675282689912829E-2</v>
      </c>
      <c r="Z13" s="156">
        <f>Poor!Z13</f>
        <v>1</v>
      </c>
      <c r="AA13" s="121">
        <f>$M13*Z13*4</f>
        <v>1.7675282689912829E-2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4.4188206724782072E-3</v>
      </c>
      <c r="AJ13" s="120">
        <f t="shared" si="14"/>
        <v>8.8376413449564144E-3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215">
        <f>IF([1]Summ!C1052="",0,[1]Summ!C1052)</f>
        <v>1.1168041718555417E-2</v>
      </c>
      <c r="C14" s="215">
        <f>IF([1]Summ!D1052="",0,[1]Summ!D1052)</f>
        <v>0</v>
      </c>
      <c r="D14" s="24">
        <f t="shared" si="0"/>
        <v>1.1168041718555417E-2</v>
      </c>
      <c r="E14" s="75">
        <f>Poor!E14</f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4.4672166874221667E-2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4.4672166874221667E-2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215">
        <f>IF([1]Summ!C1053="",0,[1]Summ!C1053)</f>
        <v>3.7149377334993777E-3</v>
      </c>
      <c r="C15" s="215">
        <f>IF([1]Summ!D1053="",0,[1]Summ!D1053)</f>
        <v>4.6436721668742215E-2</v>
      </c>
      <c r="D15" s="24">
        <f t="shared" si="0"/>
        <v>5.0151659402241595E-2</v>
      </c>
      <c r="E15" s="75">
        <f>Poor!E15</f>
        <v>1</v>
      </c>
      <c r="F15" s="22"/>
      <c r="H15" s="24">
        <f t="shared" si="1"/>
        <v>1</v>
      </c>
      <c r="I15" s="22">
        <f t="shared" si="2"/>
        <v>5.0151659402241595E-2</v>
      </c>
      <c r="J15" s="24">
        <f t="shared" ref="J15:J25" si="17">IF(I$32&lt;=1+I131,I15,B15*H15+J$33*(I15-B15*H15))</f>
        <v>5.0151659402241595E-2</v>
      </c>
      <c r="K15" s="22">
        <f t="shared" si="4"/>
        <v>3.7149377334993777E-3</v>
      </c>
      <c r="L15" s="22">
        <f t="shared" si="5"/>
        <v>3.7149377334993777E-3</v>
      </c>
      <c r="M15" s="225">
        <f t="shared" si="6"/>
        <v>5.0151659402241595E-2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0.20060663760896638</v>
      </c>
      <c r="Z15" s="156">
        <f>Poor!Z15</f>
        <v>0.25</v>
      </c>
      <c r="AA15" s="121">
        <f t="shared" si="16"/>
        <v>5.0151659402241595E-2</v>
      </c>
      <c r="AB15" s="156">
        <f>Poor!AB15</f>
        <v>0.25</v>
      </c>
      <c r="AC15" s="121">
        <f t="shared" si="7"/>
        <v>5.0151659402241595E-2</v>
      </c>
      <c r="AD15" s="156">
        <f>Poor!AD15</f>
        <v>0.25</v>
      </c>
      <c r="AE15" s="121">
        <f t="shared" si="8"/>
        <v>5.0151659402241595E-2</v>
      </c>
      <c r="AF15" s="122">
        <f t="shared" si="10"/>
        <v>0.25</v>
      </c>
      <c r="AG15" s="121">
        <f t="shared" si="11"/>
        <v>5.0151659402241595E-2</v>
      </c>
      <c r="AH15" s="123">
        <f t="shared" si="12"/>
        <v>1</v>
      </c>
      <c r="AI15" s="183">
        <f t="shared" si="13"/>
        <v>5.0151659402241595E-2</v>
      </c>
      <c r="AJ15" s="120">
        <f t="shared" si="14"/>
        <v>5.0151659402241595E-2</v>
      </c>
      <c r="AK15" s="119">
        <f t="shared" si="15"/>
        <v>5.0151659402241595E-2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215">
        <f>IF([1]Summ!C1054="",0,[1]Summ!C1054)</f>
        <v>0</v>
      </c>
      <c r="C16" s="215">
        <f>IF([1]Summ!D1054="",0,[1]Summ!D1054)</f>
        <v>5.1825186799501861E-3</v>
      </c>
      <c r="D16" s="24">
        <f t="shared" ref="D16:D25" si="18">(B16+C16)</f>
        <v>5.1825186799501861E-3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5.1825186799501861E-3</v>
      </c>
      <c r="J16" s="24">
        <f t="shared" si="17"/>
        <v>5.8563646390607012E-3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5.8563646390607012E-3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215">
        <f>IF([1]Summ!C1055="",0,[1]Summ!C1055)</f>
        <v>4.693337484433375E-3</v>
      </c>
      <c r="C17" s="215">
        <f>IF([1]Summ!D1055="",0,[1]Summ!D1055)</f>
        <v>0</v>
      </c>
      <c r="D17" s="24">
        <f t="shared" si="18"/>
        <v>4.693337484433375E-3</v>
      </c>
      <c r="E17" s="75">
        <f>Poor!E17</f>
        <v>1</v>
      </c>
      <c r="F17" s="22"/>
      <c r="H17" s="24">
        <f t="shared" si="19"/>
        <v>1</v>
      </c>
      <c r="I17" s="22">
        <f t="shared" si="20"/>
        <v>4.693337484433375E-3</v>
      </c>
      <c r="J17" s="24">
        <f t="shared" si="17"/>
        <v>4.693337484433375E-3</v>
      </c>
      <c r="K17" s="22">
        <f t="shared" si="21"/>
        <v>4.693337484433375E-3</v>
      </c>
      <c r="L17" s="22">
        <f t="shared" si="22"/>
        <v>4.693337484433375E-3</v>
      </c>
      <c r="M17" s="225">
        <f t="shared" si="23"/>
        <v>4.693337484433375E-3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5">
        <f>IF([1]Summ!C1056="",0,[1]Summ!C1056)</f>
        <v>1.159285491905355E-2</v>
      </c>
      <c r="C18" s="215">
        <f>IF([1]Summ!D1056="",0,[1]Summ!D1056)</f>
        <v>-1.159285491905355E-2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-1.5073362826419721E-3</v>
      </c>
      <c r="K18" s="22">
        <f t="shared" si="21"/>
        <v>1.159285491905355E-2</v>
      </c>
      <c r="L18" s="22">
        <f t="shared" si="22"/>
        <v>1.159285491905355E-2</v>
      </c>
      <c r="M18" s="225">
        <f t="shared" si="23"/>
        <v>-1.5073362826419721E-3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1008.3916845262437</v>
      </c>
      <c r="S18" s="221">
        <f>IF($B$81=0,0,(SUMIF($N$6:$N$28,$U18,L$6:L$28)+SUMIF($N$91:$N$118,$U18,L$91:L$118))*$I$83*Poor!$B$81/$B$81)</f>
        <v>1143.0095786415466</v>
      </c>
      <c r="T18" s="221">
        <f>IF($B$81=0,0,(SUMIF($N$6:$N$28,$U18,M$6:M$28)+SUMIF($N$91:$N$118,$U18,M$91:M$118))*$I$83*Poor!$B$81/$B$81)</f>
        <v>1143.0095786415466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215">
        <f>IF([1]Summ!C1057="",0,[1]Summ!C1057)</f>
        <v>0.1537788698630137</v>
      </c>
      <c r="C19" s="215">
        <f>IF([1]Summ!D1057="",0,[1]Summ!D1057)</f>
        <v>0</v>
      </c>
      <c r="D19" s="24">
        <f t="shared" si="18"/>
        <v>0.1537788698630137</v>
      </c>
      <c r="E19" s="75">
        <f>Poor!E19</f>
        <v>1</v>
      </c>
      <c r="F19" s="22"/>
      <c r="H19" s="24">
        <f t="shared" si="19"/>
        <v>1</v>
      </c>
      <c r="I19" s="22">
        <f t="shared" si="20"/>
        <v>0.1537788698630137</v>
      </c>
      <c r="J19" s="24">
        <f t="shared" si="17"/>
        <v>0.1537788698630137</v>
      </c>
      <c r="K19" s="22">
        <f t="shared" si="21"/>
        <v>0.1537788698630137</v>
      </c>
      <c r="L19" s="22">
        <f t="shared" si="22"/>
        <v>0.1537788698630137</v>
      </c>
      <c r="M19" s="225">
        <f t="shared" si="23"/>
        <v>0.1537788698630137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66.615078009330801</v>
      </c>
      <c r="S19" s="221">
        <f>IF($B$81=0,0,(SUMIF($N$6:$N$28,$U19,L$6:L$28)+SUMIF($N$91:$N$118,$U19,L$91:L$118))*$I$83*Poor!$B$81/$B$81)</f>
        <v>75.508032657361071</v>
      </c>
      <c r="T19" s="221">
        <f>IF($B$81=0,0,(SUMIF($N$6:$N$28,$U19,M$6:M$28)+SUMIF($N$91:$N$118,$U19,M$91:M$118))*$I$83*Poor!$B$81/$B$81)</f>
        <v>75.508032657361071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215">
        <f>IF([1]Summ!C1058="",0,[1]Summ!C1058)</f>
        <v>5.8982783312577841E-3</v>
      </c>
      <c r="C20" s="215">
        <f>IF([1]Summ!D1058="",0,[1]Summ!D1058)</f>
        <v>0</v>
      </c>
      <c r="D20" s="24">
        <f t="shared" si="18"/>
        <v>5.8982783312577841E-3</v>
      </c>
      <c r="E20" s="75">
        <f>Poor!E20</f>
        <v>1</v>
      </c>
      <c r="F20" s="22"/>
      <c r="H20" s="24">
        <f t="shared" si="19"/>
        <v>1</v>
      </c>
      <c r="I20" s="22">
        <f t="shared" si="20"/>
        <v>5.8982783312577841E-3</v>
      </c>
      <c r="J20" s="24">
        <f t="shared" si="17"/>
        <v>5.8982783312577841E-3</v>
      </c>
      <c r="K20" s="22">
        <f t="shared" si="21"/>
        <v>5.8982783312577841E-3</v>
      </c>
      <c r="L20" s="22">
        <f t="shared" si="22"/>
        <v>5.8982783312577841E-3</v>
      </c>
      <c r="M20" s="225">
        <f t="shared" si="23"/>
        <v>5.8982783312577841E-3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23859.600000000002</v>
      </c>
      <c r="T20" s="221">
        <f>IF($B$81=0,0,(SUMIF($N$6:$N$28,$U20,M$6:M$28)+SUMIF($N$91:$N$118,$U20,M$91:M$118))*$I$83*Poor!$B$81/$B$81)</f>
        <v>23859.600000000002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48650.036407108069</v>
      </c>
      <c r="S23" s="179">
        <f>SUM(S7:S22)</f>
        <v>40977.706815366953</v>
      </c>
      <c r="T23" s="179">
        <f>SUM(T7:T22)</f>
        <v>40871.542786001868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3">
        <f t="shared" si="6"/>
        <v>8.9285714285714288E-2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2.5214781444582817E-2</v>
      </c>
      <c r="C27" s="215">
        <f>IF([1]Summ!D1065="",0,[1]Summ!D1065)</f>
        <v>-2.5214781444582817E-2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2.5214781444582817E-2</v>
      </c>
      <c r="L27" s="22">
        <f t="shared" si="5"/>
        <v>2.5214781444582817E-2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1.2904520547945206E-2</v>
      </c>
      <c r="C28" s="215">
        <f>IF([1]Summ!D1066="",0,[1]Summ!D1066)</f>
        <v>-1.2904520547945206E-2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1.2904520547945206E-2</v>
      </c>
      <c r="L28" s="22">
        <f t="shared" si="5"/>
        <v>1.2904520547945206E-2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7.519653128891654E-2</v>
      </c>
      <c r="C29" s="215">
        <f>IF([1]Summ!D1067="",0,[1]Summ!D1067)</f>
        <v>0.14944024265308051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7.519653128891654E-2</v>
      </c>
      <c r="L29" s="22">
        <f t="shared" si="5"/>
        <v>7.519653128891654E-2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0.56623471980074724</v>
      </c>
      <c r="C30" s="103"/>
      <c r="D30" s="24">
        <f>(D119-B124)</f>
        <v>1.1002234048317345</v>
      </c>
      <c r="E30" s="75">
        <f>Poor!E30</f>
        <v>1</v>
      </c>
      <c r="H30" s="96">
        <f>(E30*F$7/F$9)</f>
        <v>1</v>
      </c>
      <c r="I30" s="29">
        <f>IF(E30&gt;=1,I119-I124,MIN(I119-I124,B30*H30))</f>
        <v>0.38691610857729897</v>
      </c>
      <c r="J30" s="230">
        <f>IF(I$32&lt;=1,I30,1-SUM(J6:J29))</f>
        <v>0.26605281589200103</v>
      </c>
      <c r="K30" s="22">
        <f t="shared" si="4"/>
        <v>0.56623471980074724</v>
      </c>
      <c r="L30" s="22">
        <f>IF(L124=L119,0,IF(K30="",0,(L119-L124)/(B119-B124)*K30))</f>
        <v>0.21590317268001422</v>
      </c>
      <c r="M30" s="175">
        <f t="shared" si="6"/>
        <v>0.26605281589200103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1.0642112635680041</v>
      </c>
      <c r="Z30" s="122">
        <f>IF($Y30=0,0,AA30/($Y$30))</f>
        <v>-1.3877569221513537</v>
      </c>
      <c r="AA30" s="187">
        <f>IF(AA79*4/$I$83+SUM(AA6:AA29)&lt;1,AA79*4/$I$83,1-SUM(AA6:AA29))</f>
        <v>-1.4768665476479363</v>
      </c>
      <c r="AB30" s="122">
        <f>IF($Y30=0,0,AC30/($Y$30))</f>
        <v>-1.3877569221513537</v>
      </c>
      <c r="AC30" s="187">
        <f>IF(AC79*4/$I$83+SUM(AC6:AC29)&lt;1,AC79*4/$I$83,1-SUM(AC6:AC29))</f>
        <v>-1.4768665476479363</v>
      </c>
      <c r="AD30" s="122">
        <f>IF($Y30=0,0,AE30/($Y$30))</f>
        <v>-1.3877569221513537</v>
      </c>
      <c r="AE30" s="187">
        <f>IF(AE79*4/$I$83+SUM(AE6:AE29)&lt;1,AE79*4/$I$83,1-SUM(AE6:AE29))</f>
        <v>-1.4768665476479363</v>
      </c>
      <c r="AF30" s="122">
        <f>IF($Y30=0,0,AG30/($Y$30))</f>
        <v>-1.3877569221513537</v>
      </c>
      <c r="AG30" s="187">
        <f>IF(AG79*4/$I$83+SUM(AG6:AG29)&lt;1,AG79*4/$I$83,1-SUM(AG6:AG29))</f>
        <v>-1.4768665476479363</v>
      </c>
      <c r="AH30" s="123">
        <f t="shared" si="12"/>
        <v>-5.5510276886054148</v>
      </c>
      <c r="AI30" s="183">
        <f t="shared" si="13"/>
        <v>-1.4768665476479363</v>
      </c>
      <c r="AJ30" s="120">
        <f t="shared" si="14"/>
        <v>-1.4768665476479363</v>
      </c>
      <c r="AK30" s="119">
        <f t="shared" si="15"/>
        <v>-1.4768665476479363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0.20066347897864678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10945.076551611397</v>
      </c>
      <c r="S31" s="233">
        <f t="shared" si="24"/>
        <v>18617.406143352513</v>
      </c>
      <c r="T31" s="233">
        <f>IF(T25&gt;T$23,T25-T$23,0)</f>
        <v>18723.570172717598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1.4768665476479361</v>
      </c>
      <c r="AB31" s="131"/>
      <c r="AC31" s="133">
        <f>1-AC32+IF($Y32&lt;0,$Y32/4,0)</f>
        <v>1.9507519459289189</v>
      </c>
      <c r="AD31" s="134"/>
      <c r="AE31" s="133">
        <f>1-AE32+IF($Y32&lt;0,$Y32/4,0)</f>
        <v>2.1083383851985564</v>
      </c>
      <c r="AF31" s="134"/>
      <c r="AG31" s="133">
        <f>1-AG32+IF($Y32&lt;0,$Y32/4,0)</f>
        <v>2.1105986315248328</v>
      </c>
      <c r="AH31" s="123"/>
      <c r="AI31" s="182">
        <f>SUM(AA31,AC31,AE31,AG31)/4</f>
        <v>1.911638877575061</v>
      </c>
      <c r="AJ31" s="135">
        <f t="shared" si="14"/>
        <v>1.7138092467884274</v>
      </c>
      <c r="AK31" s="136">
        <f t="shared" si="15"/>
        <v>2.1094685083616946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1.1413640091694837</v>
      </c>
      <c r="C32" s="77">
        <f>SUM(C6:C31)</f>
        <v>0.15134732609019133</v>
      </c>
      <c r="D32" s="24">
        <f>SUM(D6:D30)</f>
        <v>1.826700020290662</v>
      </c>
      <c r="E32" s="2"/>
      <c r="F32" s="2"/>
      <c r="H32" s="17"/>
      <c r="I32" s="22">
        <f>SUM(I6:I30)</f>
        <v>1.1216967830088294</v>
      </c>
      <c r="J32" s="17"/>
      <c r="L32" s="22">
        <f>SUM(L6:L30)</f>
        <v>0.79933652102135322</v>
      </c>
      <c r="M32" s="23"/>
      <c r="N32" s="56"/>
      <c r="O32" s="2"/>
      <c r="P32" s="22"/>
      <c r="Q32" s="233" t="s">
        <v>143</v>
      </c>
      <c r="R32" s="233">
        <f t="shared" si="24"/>
        <v>43682.996551611403</v>
      </c>
      <c r="S32" s="233">
        <f t="shared" si="24"/>
        <v>51355.326143352519</v>
      </c>
      <c r="T32" s="233">
        <f t="shared" si="24"/>
        <v>51461.490172717604</v>
      </c>
      <c r="V32" s="56"/>
      <c r="W32" s="110"/>
      <c r="X32" s="118"/>
      <c r="Y32" s="115">
        <f>SUM(Y6:Y31)</f>
        <v>3.3251219438595054</v>
      </c>
      <c r="Z32" s="137"/>
      <c r="AA32" s="138">
        <f>SUM(AA6:AA30)</f>
        <v>-0.47686654764793612</v>
      </c>
      <c r="AB32" s="137"/>
      <c r="AC32" s="139">
        <f>SUM(AC6:AC30)</f>
        <v>-0.95075194592891887</v>
      </c>
      <c r="AD32" s="137"/>
      <c r="AE32" s="139">
        <f>SUM(AE6:AE30)</f>
        <v>-1.1083383851985562</v>
      </c>
      <c r="AF32" s="137"/>
      <c r="AG32" s="139">
        <f>SUM(AG6:AG30)</f>
        <v>-1.1105986315248328</v>
      </c>
      <c r="AH32" s="127"/>
      <c r="AI32" s="110"/>
      <c r="AJ32" s="140">
        <f>SUM(AJ6:AJ31)</f>
        <v>0.99999999999999978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1.1300228712570684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18723.570172717598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0.8404495940870107</v>
      </c>
      <c r="AA40" s="147">
        <f t="shared" si="40"/>
        <v>0</v>
      </c>
      <c r="AB40" s="122">
        <f>AB9</f>
        <v>0.1595504059129893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 (irrigated):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 season 2: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 (sweet potato): no. local meas</v>
      </c>
      <c r="B43" s="216">
        <f>IF([1]Summ!C1078="",0,[1]Summ!C1078)</f>
        <v>1000</v>
      </c>
      <c r="C43" s="216">
        <f>IF([1]Summ!D1078="",0,[1]Summ!D1078)</f>
        <v>-1000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3.3514310610630739E-2</v>
      </c>
      <c r="L43" s="22">
        <f t="shared" si="34"/>
        <v>4.6920034854883032E-2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138</v>
      </c>
      <c r="C44" s="216">
        <f>IF([1]Summ!D1079="",0,[1]Summ!D1079)</f>
        <v>-138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4.6249748642670421E-3</v>
      </c>
      <c r="L44" s="22">
        <f t="shared" si="34"/>
        <v>6.4749648099738585E-3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Rape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cashcrop (cabbage): kg produced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FISHING -- see worksheet Data 3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WILD FOODS -- see worksheet Data 3</v>
      </c>
      <c r="B48" s="216">
        <f>IF([1]Summ!C1083="",0,[1]Summ!C1083)</f>
        <v>1340</v>
      </c>
      <c r="C48" s="216">
        <f>IF([1]Summ!D1083="",0,[1]Summ!D1083)</f>
        <v>835</v>
      </c>
      <c r="D48" s="38">
        <f t="shared" si="25"/>
        <v>2175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2566.5</v>
      </c>
      <c r="J48" s="38">
        <f t="shared" si="32"/>
        <v>2566.5</v>
      </c>
      <c r="K48" s="40">
        <f t="shared" si="33"/>
        <v>4.4909176218245188E-2</v>
      </c>
      <c r="L48" s="22">
        <f t="shared" si="34"/>
        <v>5.2992827937529317E-2</v>
      </c>
      <c r="M48" s="24">
        <f t="shared" si="35"/>
        <v>8.6014478182183787E-2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641.625</v>
      </c>
      <c r="AB48" s="156">
        <f>Poor!AB48</f>
        <v>0.25</v>
      </c>
      <c r="AC48" s="147">
        <f t="shared" si="41"/>
        <v>641.625</v>
      </c>
      <c r="AD48" s="156">
        <f>Poor!AD48</f>
        <v>0.25</v>
      </c>
      <c r="AE48" s="147">
        <f t="shared" si="42"/>
        <v>641.625</v>
      </c>
      <c r="AF48" s="122">
        <f t="shared" si="29"/>
        <v>0.25</v>
      </c>
      <c r="AG48" s="147">
        <f t="shared" si="36"/>
        <v>641.625</v>
      </c>
      <c r="AH48" s="123">
        <f t="shared" si="37"/>
        <v>1</v>
      </c>
      <c r="AI48" s="112">
        <f t="shared" si="37"/>
        <v>2566.5</v>
      </c>
      <c r="AJ48" s="148">
        <f t="shared" si="38"/>
        <v>1283.25</v>
      </c>
      <c r="AK48" s="147">
        <f t="shared" si="39"/>
        <v>1283.25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Agricultural casual work -- see Data2</v>
      </c>
      <c r="B49" s="216">
        <f>IF([1]Summ!C1084="",0,[1]Summ!C1084)</f>
        <v>900</v>
      </c>
      <c r="C49" s="216">
        <f>IF([1]Summ!D1084="",0,[1]Summ!D1084)</f>
        <v>0</v>
      </c>
      <c r="D49" s="38">
        <f t="shared" si="25"/>
        <v>900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999.00000000000011</v>
      </c>
      <c r="J49" s="38">
        <f t="shared" si="32"/>
        <v>999</v>
      </c>
      <c r="K49" s="40">
        <f t="shared" si="33"/>
        <v>3.0162879549567666E-2</v>
      </c>
      <c r="L49" s="22">
        <f t="shared" si="34"/>
        <v>3.3480796300020113E-2</v>
      </c>
      <c r="M49" s="24">
        <f t="shared" si="35"/>
        <v>3.3480796300020106E-2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249.75</v>
      </c>
      <c r="AB49" s="156">
        <f>Poor!AB49</f>
        <v>0.25</v>
      </c>
      <c r="AC49" s="147">
        <f t="shared" si="41"/>
        <v>249.75</v>
      </c>
      <c r="AD49" s="156">
        <f>Poor!AD49</f>
        <v>0.25</v>
      </c>
      <c r="AE49" s="147">
        <f t="shared" si="42"/>
        <v>249.75</v>
      </c>
      <c r="AF49" s="122">
        <f t="shared" si="29"/>
        <v>0.25</v>
      </c>
      <c r="AG49" s="147">
        <f t="shared" si="36"/>
        <v>249.75</v>
      </c>
      <c r="AH49" s="123">
        <f t="shared" si="37"/>
        <v>1</v>
      </c>
      <c r="AI49" s="112">
        <f t="shared" si="37"/>
        <v>999</v>
      </c>
      <c r="AJ49" s="148">
        <f t="shared" si="38"/>
        <v>499.5</v>
      </c>
      <c r="AK49" s="147">
        <f t="shared" si="39"/>
        <v>499.5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Construction casual work -- see Data2</v>
      </c>
      <c r="B50" s="216">
        <f>IF([1]Summ!C1085="",0,[1]Summ!C1085)</f>
        <v>1440</v>
      </c>
      <c r="C50" s="216">
        <f>IF([1]Summ!D1085="",0,[1]Summ!D1085)</f>
        <v>0</v>
      </c>
      <c r="D50" s="38">
        <f t="shared" si="25"/>
        <v>1440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1598.4</v>
      </c>
      <c r="J50" s="38">
        <f t="shared" si="32"/>
        <v>1598.4</v>
      </c>
      <c r="K50" s="40">
        <f t="shared" si="33"/>
        <v>4.8260607279308268E-2</v>
      </c>
      <c r="L50" s="22">
        <f t="shared" si="34"/>
        <v>5.3569274080032182E-2</v>
      </c>
      <c r="M50" s="24">
        <f t="shared" si="35"/>
        <v>5.3569274080032175E-2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399.6</v>
      </c>
      <c r="AB50" s="156">
        <f>Poor!AB55</f>
        <v>0.25</v>
      </c>
      <c r="AC50" s="147">
        <f t="shared" si="41"/>
        <v>399.6</v>
      </c>
      <c r="AD50" s="156">
        <f>Poor!AD55</f>
        <v>0.25</v>
      </c>
      <c r="AE50" s="147">
        <f t="shared" si="42"/>
        <v>399.6</v>
      </c>
      <c r="AF50" s="122">
        <f t="shared" si="29"/>
        <v>0.25</v>
      </c>
      <c r="AG50" s="147">
        <f t="shared" si="36"/>
        <v>399.6</v>
      </c>
      <c r="AH50" s="123">
        <f t="shared" si="37"/>
        <v>1</v>
      </c>
      <c r="AI50" s="112">
        <f t="shared" si="37"/>
        <v>1598.4</v>
      </c>
      <c r="AJ50" s="148">
        <f t="shared" si="38"/>
        <v>799.2</v>
      </c>
      <c r="AK50" s="147">
        <f t="shared" si="39"/>
        <v>799.2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Domestic casual work -- see Data2</v>
      </c>
      <c r="B51" s="216">
        <f>IF([1]Summ!C1086="",0,[1]Summ!C1086)</f>
        <v>4800</v>
      </c>
      <c r="C51" s="216">
        <f>IF([1]Summ!D1086="",0,[1]Summ!D1086)</f>
        <v>0</v>
      </c>
      <c r="D51" s="38">
        <f t="shared" si="25"/>
        <v>4800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5328.0000000000009</v>
      </c>
      <c r="J51" s="38">
        <f t="shared" si="32"/>
        <v>5327.9999999999991</v>
      </c>
      <c r="K51" s="40">
        <f t="shared" si="33"/>
        <v>0.16086869093102754</v>
      </c>
      <c r="L51" s="22">
        <f t="shared" si="34"/>
        <v>0.17856424693344058</v>
      </c>
      <c r="M51" s="24">
        <f t="shared" si="35"/>
        <v>0.17856424693344056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1331.9999999999998</v>
      </c>
      <c r="AB51" s="156">
        <f>Poor!AB56</f>
        <v>0.25</v>
      </c>
      <c r="AC51" s="147">
        <f t="shared" si="41"/>
        <v>1331.9999999999998</v>
      </c>
      <c r="AD51" s="156">
        <f>Poor!AD56</f>
        <v>0.25</v>
      </c>
      <c r="AE51" s="147">
        <f t="shared" si="42"/>
        <v>1331.9999999999998</v>
      </c>
      <c r="AF51" s="122">
        <f t="shared" si="29"/>
        <v>0.25</v>
      </c>
      <c r="AG51" s="147">
        <f t="shared" si="36"/>
        <v>1331.9999999999998</v>
      </c>
      <c r="AH51" s="123">
        <f t="shared" si="37"/>
        <v>1</v>
      </c>
      <c r="AI51" s="112">
        <f t="shared" si="37"/>
        <v>5327.9999999999991</v>
      </c>
      <c r="AJ51" s="148">
        <f t="shared" si="38"/>
        <v>2663.9999999999995</v>
      </c>
      <c r="AK51" s="147">
        <f t="shared" si="39"/>
        <v>2663.9999999999995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Labour migration: no. people per HH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0.8</v>
      </c>
      <c r="F52" s="75">
        <f>Poor!F52</f>
        <v>1.18</v>
      </c>
      <c r="G52" s="75">
        <f>Poor!G52</f>
        <v>1.65</v>
      </c>
      <c r="H52" s="24">
        <f t="shared" si="30"/>
        <v>0.94399999999999995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(e.g. teachers, salaried staff, etc.)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6">
        <f>IF([1]Summ!C1091="",0,[1]Summ!C1091)</f>
        <v>20220</v>
      </c>
      <c r="C56" s="216">
        <f>IF([1]Summ!D1091="",0,[1]Summ!D1091)</f>
        <v>0</v>
      </c>
      <c r="D56" s="38">
        <f t="shared" si="25"/>
        <v>20220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23859.599999999999</v>
      </c>
      <c r="J56" s="38">
        <f t="shared" si="32"/>
        <v>23859.600000000002</v>
      </c>
      <c r="K56" s="40">
        <f t="shared" si="33"/>
        <v>0.67765936054695353</v>
      </c>
      <c r="L56" s="22">
        <f t="shared" si="34"/>
        <v>0.79963804544540507</v>
      </c>
      <c r="M56" s="24">
        <f t="shared" si="35"/>
        <v>0.79963804544540529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Remittances: no. times per year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29838</v>
      </c>
      <c r="C65" s="39">
        <f>SUM(C37:C64)</f>
        <v>-303</v>
      </c>
      <c r="D65" s="42">
        <f>SUM(D37:D64)</f>
        <v>29535</v>
      </c>
      <c r="E65" s="32"/>
      <c r="F65" s="32"/>
      <c r="G65" s="32"/>
      <c r="H65" s="31"/>
      <c r="I65" s="39">
        <f>SUM(I37:I64)</f>
        <v>34351.5</v>
      </c>
      <c r="J65" s="39">
        <f>SUM(J37:J64)</f>
        <v>34351.5</v>
      </c>
      <c r="K65" s="40">
        <f>SUM(K37:K64)</f>
        <v>1</v>
      </c>
      <c r="L65" s="22">
        <f>SUM(L37:L64)</f>
        <v>1.1716401903612841</v>
      </c>
      <c r="M65" s="24">
        <f>SUM(M37:M64)</f>
        <v>1.1512668409410818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2622.9749999999995</v>
      </c>
      <c r="AB65" s="137"/>
      <c r="AC65" s="153">
        <f>SUM(AC37:AC64)</f>
        <v>2622.9749999999995</v>
      </c>
      <c r="AD65" s="137"/>
      <c r="AE65" s="153">
        <f>SUM(AE37:AE64)</f>
        <v>2622.9749999999995</v>
      </c>
      <c r="AF65" s="137"/>
      <c r="AG65" s="153">
        <f>SUM(AG37:AG64)</f>
        <v>2622.9749999999995</v>
      </c>
      <c r="AH65" s="137"/>
      <c r="AI65" s="153">
        <f>SUM(AI37:AI64)</f>
        <v>10491.899999999998</v>
      </c>
      <c r="AJ65" s="153">
        <f>SUM(AJ37:AJ64)</f>
        <v>5245.9499999999989</v>
      </c>
      <c r="AK65" s="153">
        <f>SUM(AK37:AK64)</f>
        <v>5245.9499999999989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20998.795168409193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44">J124*I$83</f>
        <v>29398.313235772868</v>
      </c>
      <c r="K70" s="40">
        <f>B70/B$76</f>
        <v>0.70376014372307771</v>
      </c>
      <c r="L70" s="22">
        <f t="shared" ref="L70:L74" si="45">(L124*G$37*F$9/F$7)/B$130</f>
        <v>0.98526420121230884</v>
      </c>
      <c r="M70" s="24">
        <f>J70/B$76</f>
        <v>0.98526420121230873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7349.5783089432171</v>
      </c>
      <c r="AB70" s="156">
        <f>Poor!AB70</f>
        <v>0.25</v>
      </c>
      <c r="AC70" s="147">
        <f>$J70*AB70</f>
        <v>7349.5783089432171</v>
      </c>
      <c r="AD70" s="156">
        <f>Poor!AD70</f>
        <v>0.25</v>
      </c>
      <c r="AE70" s="147">
        <f>$J70*AD70</f>
        <v>7349.5783089432171</v>
      </c>
      <c r="AF70" s="156">
        <f>Poor!AF70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4953.1867642271327</v>
      </c>
      <c r="J71" s="51">
        <f t="shared" si="44"/>
        <v>4953.1867642271327</v>
      </c>
      <c r="K71" s="40">
        <f t="shared" ref="K71:K72" si="47">B71/B$76</f>
        <v>0.57573117054315526</v>
      </c>
      <c r="L71" s="22">
        <f t="shared" si="45"/>
        <v>0.18637598914897555</v>
      </c>
      <c r="M71" s="24">
        <f t="shared" ref="M71:M72" si="48">J71/B$76</f>
        <v>0.16600263972877313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0.92982103358133927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1775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5.948790133386956E-2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188.505</v>
      </c>
      <c r="AB73" s="156">
        <f>Poor!AB73</f>
        <v>0.09</v>
      </c>
      <c r="AC73" s="147">
        <f>$H$73*$B$73*AB73</f>
        <v>188.505</v>
      </c>
      <c r="AD73" s="156">
        <f>Poor!AD73</f>
        <v>0.23</v>
      </c>
      <c r="AE73" s="147">
        <f>$H$73*$B$73*AD73</f>
        <v>481.73500000000001</v>
      </c>
      <c r="AF73" s="156">
        <f>Poor!AF73</f>
        <v>0.59</v>
      </c>
      <c r="AG73" s="147">
        <f>$H$73*$B$73*AF73</f>
        <v>1235.7549999999999</v>
      </c>
      <c r="AH73" s="155">
        <f>SUM(Z73,AB73,AD73,AF73)</f>
        <v>1</v>
      </c>
      <c r="AI73" s="147">
        <f>SUM(AA73,AC73,AE73,AG73)</f>
        <v>2094.5</v>
      </c>
      <c r="AJ73" s="148">
        <f>(AA73+AC73)</f>
        <v>377.01</v>
      </c>
      <c r="AK73" s="147">
        <f>(AE73+AG73)</f>
        <v>1717.4899999999998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4953.1867642271327</v>
      </c>
      <c r="J74" s="51">
        <f t="shared" si="44"/>
        <v>3405.9302702780665</v>
      </c>
      <c r="K74" s="40">
        <f>B74/B$76</f>
        <v>0.14723488931353881</v>
      </c>
      <c r="L74" s="22">
        <f t="shared" si="45"/>
        <v>9.2631182305864618E-2</v>
      </c>
      <c r="M74" s="24">
        <f>J74/B$76</f>
        <v>0.11414740499624862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-4726.6033089432176</v>
      </c>
      <c r="AB74" s="156"/>
      <c r="AC74" s="147">
        <f>AC30*$I$83/4</f>
        <v>-4726.6033089432176</v>
      </c>
      <c r="AD74" s="156"/>
      <c r="AE74" s="147">
        <f>AE30*$I$83/4</f>
        <v>-4726.6033089432176</v>
      </c>
      <c r="AF74" s="156"/>
      <c r="AG74" s="147">
        <f>AG30*$I$83/4</f>
        <v>-4726.6033089432176</v>
      </c>
      <c r="AH74" s="155"/>
      <c r="AI74" s="147">
        <f>SUM(AA74,AC74,AE74,AG74)</f>
        <v>-18906.41323577287</v>
      </c>
      <c r="AJ74" s="148">
        <f>(AA74+AC74)</f>
        <v>-9453.2066178864352</v>
      </c>
      <c r="AK74" s="147">
        <f>(AE74+AG74)</f>
        <v>-9453.2066178864352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29838</v>
      </c>
      <c r="C76" s="39"/>
      <c r="D76" s="38"/>
      <c r="E76" s="32"/>
      <c r="F76" s="32"/>
      <c r="G76" s="32"/>
      <c r="H76" s="31"/>
      <c r="I76" s="39">
        <f>I130*I$83</f>
        <v>34351.5</v>
      </c>
      <c r="J76" s="51">
        <f t="shared" si="44"/>
        <v>34351.5</v>
      </c>
      <c r="K76" s="40">
        <f>SUM(K70:K75)</f>
        <v>2.4160351384949807</v>
      </c>
      <c r="L76" s="22">
        <f>SUM(L70:L75)</f>
        <v>1.2642713726671488</v>
      </c>
      <c r="M76" s="24">
        <f>SUM(M70:M75)</f>
        <v>1.2654142459373303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2622.9749999999995</v>
      </c>
      <c r="AB76" s="137"/>
      <c r="AC76" s="153">
        <f>AC65</f>
        <v>2622.9749999999995</v>
      </c>
      <c r="AD76" s="137"/>
      <c r="AE76" s="153">
        <f>AE65</f>
        <v>2622.9749999999995</v>
      </c>
      <c r="AF76" s="137"/>
      <c r="AG76" s="153">
        <f>AG65</f>
        <v>2622.9749999999995</v>
      </c>
      <c r="AH76" s="137"/>
      <c r="AI76" s="153">
        <f>SUM(AA76,AC76,AE76,AG76)</f>
        <v>10491.899999999998</v>
      </c>
      <c r="AJ76" s="154">
        <f>SUM(AA76,AC76)</f>
        <v>5245.9499999999989</v>
      </c>
      <c r="AK76" s="154">
        <f>SUM(AE76,AG76)</f>
        <v>5245.9499999999989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20270.826666666657</v>
      </c>
      <c r="J77" s="100">
        <f t="shared" si="44"/>
        <v>18723.570172717598</v>
      </c>
      <c r="K77" s="40"/>
      <c r="L77" s="22">
        <f>-(L131*G$37*F$9/F$7)/B$130</f>
        <v>-0.67936278124092286</v>
      </c>
      <c r="M77" s="24">
        <f>-J77/B$76</f>
        <v>-0.62750754650839868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4726.6033089432167</v>
      </c>
      <c r="AB77" s="112"/>
      <c r="AC77" s="111">
        <f>AC31*$I$83/4</f>
        <v>6243.2388473010942</v>
      </c>
      <c r="AD77" s="112"/>
      <c r="AE77" s="111">
        <f>AE31*$I$83/4</f>
        <v>6747.5827140388819</v>
      </c>
      <c r="AF77" s="112"/>
      <c r="AG77" s="111">
        <f>AG31*$I$83/4</f>
        <v>6754.8164670017477</v>
      </c>
      <c r="AH77" s="110"/>
      <c r="AI77" s="154">
        <f>SUM(AA77,AC77,AE77,AG77)</f>
        <v>24472.241337284941</v>
      </c>
      <c r="AJ77" s="153">
        <f>SUM(AA77,AC77)</f>
        <v>10969.842156244311</v>
      </c>
      <c r="AK77" s="160">
        <f>SUM(AE77,AG77)</f>
        <v>13502.39918104063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-4726.6033089432176</v>
      </c>
      <c r="AB79" s="112"/>
      <c r="AC79" s="112">
        <f>AA79-AA74+AC65-AC70</f>
        <v>-4726.6033089432176</v>
      </c>
      <c r="AD79" s="112"/>
      <c r="AE79" s="112">
        <f>AC79-AC74+AE65-AE70</f>
        <v>-4726.6033089432176</v>
      </c>
      <c r="AF79" s="112"/>
      <c r="AG79" s="112">
        <f>AE79-AE74+AG65-AG70</f>
        <v>-4726.6033089432176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 (irrigated):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 season 2: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 (sweet potato): no. local meas</v>
      </c>
      <c r="B97" s="75">
        <f t="shared" si="51"/>
        <v>0.12888905860834371</v>
      </c>
      <c r="C97" s="75">
        <f t="shared" si="51"/>
        <v>-0.12888905860834371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0.12888905860834371</v>
      </c>
      <c r="L97" s="22">
        <f t="shared" si="57"/>
        <v>0.10936041336465527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1.7786690087951432E-2</v>
      </c>
      <c r="C98" s="75">
        <f t="shared" si="51"/>
        <v>-1.7786690087951432E-2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1.7786690087951432E-2</v>
      </c>
      <c r="L98" s="22">
        <f t="shared" si="57"/>
        <v>1.5091737044322427E-2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Rape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cashcrop (cabbage):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FISHING -- see worksheet Data 3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0.7151515151515152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WILD FOODS -- see worksheet Data 3</v>
      </c>
      <c r="B102" s="75">
        <f t="shared" si="51"/>
        <v>0.17271133853518059</v>
      </c>
      <c r="C102" s="75">
        <f t="shared" si="51"/>
        <v>0.10762236393796701</v>
      </c>
      <c r="D102" s="24">
        <f t="shared" si="52"/>
        <v>0.28033370247314759</v>
      </c>
      <c r="H102" s="24">
        <f t="shared" si="53"/>
        <v>0.7151515151515152</v>
      </c>
      <c r="I102" s="22">
        <f t="shared" si="54"/>
        <v>0.20048107207170557</v>
      </c>
      <c r="J102" s="24">
        <f>IF(I$32&lt;=1+I131,I102,L102+J$33*(I102-L102))</f>
        <v>0.20048107207170557</v>
      </c>
      <c r="K102" s="22">
        <f t="shared" si="56"/>
        <v>0.17271133853518059</v>
      </c>
      <c r="L102" s="22">
        <f t="shared" si="57"/>
        <v>0.12351477543728068</v>
      </c>
      <c r="M102" s="227">
        <f t="shared" si="49"/>
        <v>0.20048107207170557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Agricultural casual work -- see Data2</v>
      </c>
      <c r="B103" s="75">
        <f t="shared" si="51"/>
        <v>0.11600015274750934</v>
      </c>
      <c r="C103" s="75">
        <f t="shared" si="51"/>
        <v>0</v>
      </c>
      <c r="D103" s="24">
        <f t="shared" si="52"/>
        <v>0.11600015274750934</v>
      </c>
      <c r="H103" s="24">
        <f t="shared" si="53"/>
        <v>0.67272727272727284</v>
      </c>
      <c r="I103" s="22">
        <f t="shared" si="54"/>
        <v>7.8036466393779022E-2</v>
      </c>
      <c r="J103" s="24">
        <f>IF(I$32&lt;=1+I131,I103,L103+J$33*(I103-L103))</f>
        <v>7.8036466393779022E-2</v>
      </c>
      <c r="K103" s="22">
        <f t="shared" si="56"/>
        <v>0.11600015274750934</v>
      </c>
      <c r="L103" s="22">
        <f t="shared" si="57"/>
        <v>7.8036466393779022E-2</v>
      </c>
      <c r="M103" s="227">
        <f t="shared" si="49"/>
        <v>7.8036466393779022E-2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Construction casual work -- see Data2</v>
      </c>
      <c r="B104" s="75">
        <f t="shared" si="51"/>
        <v>0.18560024439601494</v>
      </c>
      <c r="C104" s="75">
        <f t="shared" si="51"/>
        <v>0</v>
      </c>
      <c r="D104" s="24">
        <f t="shared" si="52"/>
        <v>0.18560024439601494</v>
      </c>
      <c r="H104" s="24">
        <f t="shared" si="53"/>
        <v>0.67272727272727284</v>
      </c>
      <c r="I104" s="22">
        <f t="shared" si="54"/>
        <v>0.12485834623004644</v>
      </c>
      <c r="J104" s="24">
        <f>IF(I$32&lt;=1+I131,I104,L104+J$33*(I104-L104))</f>
        <v>0.12485834623004644</v>
      </c>
      <c r="K104" s="22">
        <f t="shared" si="56"/>
        <v>0.18560024439601494</v>
      </c>
      <c r="L104" s="22">
        <f t="shared" si="57"/>
        <v>0.12485834623004644</v>
      </c>
      <c r="M104" s="227">
        <f t="shared" si="49"/>
        <v>0.12485834623004644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Domestic casual work -- see Data2</v>
      </c>
      <c r="B105" s="75">
        <f t="shared" si="51"/>
        <v>0.61866748132004978</v>
      </c>
      <c r="C105" s="75">
        <f t="shared" si="51"/>
        <v>0</v>
      </c>
      <c r="D105" s="24">
        <f t="shared" si="52"/>
        <v>0.61866748132004978</v>
      </c>
      <c r="H105" s="24">
        <f t="shared" si="53"/>
        <v>0.67272727272727284</v>
      </c>
      <c r="I105" s="22">
        <f t="shared" si="54"/>
        <v>0.41619448743348808</v>
      </c>
      <c r="J105" s="24">
        <f>IF(I$32&lt;=1+I131,I105,L105+J$33*(I105-L105))</f>
        <v>0.41619448743348808</v>
      </c>
      <c r="K105" s="22">
        <f t="shared" si="56"/>
        <v>0.61866748132004978</v>
      </c>
      <c r="L105" s="22">
        <f t="shared" si="57"/>
        <v>0.41619448743348808</v>
      </c>
      <c r="M105" s="227">
        <f t="shared" si="49"/>
        <v>0.41619448743348808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Labour migration: no. people per HH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0.57212121212121214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(e.g. teachers, salaried staff,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0.57212121212121214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0.48484848484848486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2.6061367650607101</v>
      </c>
      <c r="C110" s="75">
        <f t="shared" si="51"/>
        <v>0</v>
      </c>
      <c r="D110" s="24">
        <f t="shared" si="59"/>
        <v>2.6061367650607101</v>
      </c>
      <c r="H110" s="24">
        <f t="shared" si="60"/>
        <v>0.7151515151515152</v>
      </c>
      <c r="I110" s="22">
        <f t="shared" si="61"/>
        <v>1.8637826562252353</v>
      </c>
      <c r="J110" s="24">
        <f t="shared" si="62"/>
        <v>1.8637826562252353</v>
      </c>
      <c r="K110" s="22">
        <f t="shared" si="63"/>
        <v>2.6061367650607101</v>
      </c>
      <c r="L110" s="22">
        <f t="shared" si="64"/>
        <v>1.8637826562252353</v>
      </c>
      <c r="M110" s="227">
        <f t="shared" si="65"/>
        <v>1.8637826562252353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Remittances: no. times per year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0.67272727272727284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3.8457917307557601</v>
      </c>
      <c r="C119" s="22">
        <f>SUM(C91:C118)</f>
        <v>-3.9053384758328119E-2</v>
      </c>
      <c r="D119" s="24">
        <f>SUM(D91:D118)</f>
        <v>3.8067383459974318</v>
      </c>
      <c r="E119" s="22"/>
      <c r="F119" s="2"/>
      <c r="G119" s="2"/>
      <c r="H119" s="31"/>
      <c r="I119" s="22">
        <f>SUM(I91:I118)</f>
        <v>2.6833530283542544</v>
      </c>
      <c r="J119" s="24">
        <f>SUM(J91:J118)</f>
        <v>2.6833530283542544</v>
      </c>
      <c r="K119" s="22">
        <f>SUM(K91:K118)</f>
        <v>3.8457917307557601</v>
      </c>
      <c r="L119" s="22">
        <f>SUM(L91:L118)</f>
        <v>2.7308388821288072</v>
      </c>
      <c r="M119" s="57">
        <f t="shared" si="49"/>
        <v>2.6833530283542544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66"/>
        <v>2.2964369197769554</v>
      </c>
      <c r="N124" s="58"/>
      <c r="O124" s="174">
        <f>B124*H124</f>
        <v>2.2964369197769554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0.38691610857729897</v>
      </c>
      <c r="J125" s="236">
        <f>IF(SUMPRODUCT($B$124:$B125,$H$124:$H125)&lt;J$119,($B125*$H125),IF(SUMPRODUCT($B$124:$B124,$H$124:$H124)&lt;J$119,J$119-SUMPRODUCT($B$124:$B124,$H$124:$H124),0))</f>
        <v>0.38691610857729897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0.4344019623518518</v>
      </c>
      <c r="M125" s="239">
        <f t="shared" si="66"/>
        <v>0.38691610857729897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0.22877807902981009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0.22877807902981009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0.16361098985162179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0.56623471980074724</v>
      </c>
      <c r="C128" s="2"/>
      <c r="D128" s="31"/>
      <c r="E128" s="2"/>
      <c r="F128" s="2"/>
      <c r="G128" s="2"/>
      <c r="H128" s="24"/>
      <c r="I128" s="29">
        <f>(I30)</f>
        <v>0.38691610857729897</v>
      </c>
      <c r="J128" s="227">
        <f>(J30)</f>
        <v>0.26605281589200103</v>
      </c>
      <c r="K128" s="29">
        <f>(B128)</f>
        <v>0.56623471980074724</v>
      </c>
      <c r="L128" s="29">
        <f>IF(L124=L119,0,(L119-L124)/(B119-B124)*K128)</f>
        <v>0.21590317268001422</v>
      </c>
      <c r="M128" s="239">
        <f t="shared" si="66"/>
        <v>0.26605281589200103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3.8457917307557601</v>
      </c>
      <c r="C130" s="2"/>
      <c r="D130" s="31"/>
      <c r="E130" s="2"/>
      <c r="F130" s="2"/>
      <c r="G130" s="2"/>
      <c r="H130" s="24"/>
      <c r="I130" s="29">
        <f>(I119)</f>
        <v>2.6833530283542544</v>
      </c>
      <c r="J130" s="227">
        <f>(J119)</f>
        <v>2.6833530283542544</v>
      </c>
      <c r="K130" s="29">
        <f>(B130)</f>
        <v>3.8457917307557601</v>
      </c>
      <c r="L130" s="29">
        <f>(L119)</f>
        <v>2.7308388821288072</v>
      </c>
      <c r="M130" s="239">
        <f t="shared" si="66"/>
        <v>2.6833530283542544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1.5834471310785307</v>
      </c>
      <c r="J131" s="236">
        <f>IF(SUMPRODUCT($B124:$B125,$H124:$H125)&gt;(J119-J128),SUMPRODUCT($B124:$B125,$H124:$H125)+J128-J119,0)</f>
        <v>1.4625838383932335</v>
      </c>
      <c r="K131" s="29"/>
      <c r="L131" s="29">
        <f>IF(I131&lt;SUM(L126:L127),0,I131-(SUM(L126:L127)))</f>
        <v>1.5834471310785307</v>
      </c>
      <c r="M131" s="236">
        <f>IF(I131&lt;SUM(M126:M127),0,I131-(SUM(M126:M127)))</f>
        <v>1.5834471310785307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5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ZALOI: 59302</v>
      </c>
      <c r="B1" s="243" t="str">
        <f>[1]WB!$A$2</f>
        <v>Lowveld Open Access Irrigated Cropping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1.4077658779576585E-2</v>
      </c>
      <c r="C6" s="215">
        <f>IF([1]Summ!F1044="",0,[1]Summ!F1044)</f>
        <v>0</v>
      </c>
      <c r="D6" s="24">
        <f t="shared" ref="D6:D16" si="0">SUM(B6,C6)</f>
        <v>1.4077658779576585E-2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7.0388293897882927E-3</v>
      </c>
      <c r="J6" s="24">
        <f t="shared" ref="J6:J13" si="3">IF(I$32&lt;=1+I$131,I6,B6*H6+J$33*(I6-B6*H6))</f>
        <v>7.0388293897882927E-3</v>
      </c>
      <c r="K6" s="22">
        <f t="shared" ref="K6:K31" si="4">B6</f>
        <v>1.4077658779576585E-2</v>
      </c>
      <c r="L6" s="22">
        <f t="shared" ref="L6:L29" si="5">IF(K6="","",K6*H6)</f>
        <v>7.0388293897882927E-3</v>
      </c>
      <c r="M6" s="223">
        <f t="shared" ref="M6:M31" si="6">J6</f>
        <v>7.0388293897882927E-3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2.8155317559153171E-2</v>
      </c>
      <c r="Z6" s="116">
        <v>0.17</v>
      </c>
      <c r="AA6" s="121">
        <f>$M6*Z6*4</f>
        <v>4.7864039850560392E-3</v>
      </c>
      <c r="AB6" s="116">
        <v>0.17</v>
      </c>
      <c r="AC6" s="121">
        <f t="shared" ref="AC6:AC29" si="7">$M6*AB6*4</f>
        <v>4.7864039850560392E-3</v>
      </c>
      <c r="AD6" s="116">
        <v>0.33</v>
      </c>
      <c r="AE6" s="121">
        <f t="shared" ref="AE6:AE29" si="8">$M6*AD6*4</f>
        <v>9.2912547945205471E-3</v>
      </c>
      <c r="AF6" s="122">
        <f>1-SUM(Z6,AB6,AD6)</f>
        <v>0.32999999999999996</v>
      </c>
      <c r="AG6" s="121">
        <f>$M6*AF6*4</f>
        <v>9.2912547945205454E-3</v>
      </c>
      <c r="AH6" s="123">
        <f>SUM(Z6,AB6,AD6,AF6)</f>
        <v>1</v>
      </c>
      <c r="AI6" s="183">
        <f>SUM(AA6,AC6,AE6,AG6)/4</f>
        <v>7.0388293897882927E-3</v>
      </c>
      <c r="AJ6" s="120">
        <f>(AA6+AC6)/2</f>
        <v>4.7864039850560392E-3</v>
      </c>
      <c r="AK6" s="119">
        <f>(AE6+AG6)/2</f>
        <v>9.2912547945205454E-3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9.3851058530510581E-3</v>
      </c>
      <c r="C7" s="215">
        <f>IF([1]Summ!F1045="",0,[1]Summ!F1045)</f>
        <v>0</v>
      </c>
      <c r="D7" s="24">
        <f t="shared" si="0"/>
        <v>9.3851058530510581E-3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4.6925529265255291E-3</v>
      </c>
      <c r="J7" s="24">
        <f t="shared" si="3"/>
        <v>4.6925529265255291E-3</v>
      </c>
      <c r="K7" s="22">
        <f t="shared" si="4"/>
        <v>9.3851058530510581E-3</v>
      </c>
      <c r="L7" s="22">
        <f t="shared" si="5"/>
        <v>4.6925529265255291E-3</v>
      </c>
      <c r="M7" s="223">
        <f t="shared" si="6"/>
        <v>4.6925529265255291E-3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4695.3507878055107</v>
      </c>
      <c r="S7" s="221">
        <f>IF($B$81=0,0,(SUMIF($N$6:$N$28,$U7,L$6:L$28)+SUMIF($N$91:$N$118,$U7,L$91:L$118))*$I$83*Poor!$B$81/$B$81)</f>
        <v>5656.0792496829454</v>
      </c>
      <c r="T7" s="221">
        <f>IF($B$81=0,0,(SUMIF($N$6:$N$28,$U7,M$6:M$28)+SUMIF($N$91:$N$118,$U7,M$91:M$118))*$I$83*Poor!$B$81/$B$81)</f>
        <v>5855.1574914273951</v>
      </c>
      <c r="U7" s="222">
        <v>1</v>
      </c>
      <c r="V7" s="56"/>
      <c r="W7" s="115"/>
      <c r="X7" s="124">
        <v>4</v>
      </c>
      <c r="Y7" s="183">
        <f t="shared" ref="Y7:Y29" si="9">M7*4</f>
        <v>1.8770211706102116E-2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1.8770211706102116E-2</v>
      </c>
      <c r="AH7" s="123">
        <f t="shared" ref="AH7:AH30" si="12">SUM(Z7,AB7,AD7,AF7)</f>
        <v>1</v>
      </c>
      <c r="AI7" s="183">
        <f t="shared" ref="AI7:AI30" si="13">SUM(AA7,AC7,AE7,AG7)/4</f>
        <v>4.6925529265255291E-3</v>
      </c>
      <c r="AJ7" s="120">
        <f t="shared" ref="AJ7:AJ31" si="14">(AA7+AC7)/2</f>
        <v>0</v>
      </c>
      <c r="AK7" s="119">
        <f t="shared" ref="AK7:AK31" si="15">(AE7+AG7)/2</f>
        <v>9.3851058530510581E-3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3893.9208216150018</v>
      </c>
      <c r="S8" s="221">
        <f>IF($B$81=0,0,(SUMIF($N$6:$N$28,$U8,L$6:L$28)+SUMIF($N$91:$N$118,$U8,L$91:L$118))*$I$83*Poor!$B$81/$B$81)</f>
        <v>3820.599999999999</v>
      </c>
      <c r="T8" s="221">
        <f>IF($B$81=0,0,(SUMIF($N$6:$N$28,$U8,M$6:M$28)+SUMIF($N$91:$N$118,$U8,M$91:M$118))*$I$83*Poor!$B$81/$B$81)</f>
        <v>3501.3831075116036</v>
      </c>
      <c r="U8" s="222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4.1666666666666664E-2</v>
      </c>
      <c r="C9" s="215">
        <f>IF([1]Summ!F1047="",0,[1]Summ!F1047)</f>
        <v>0</v>
      </c>
      <c r="D9" s="24">
        <f t="shared" si="0"/>
        <v>4.1666666666666664E-2</v>
      </c>
      <c r="E9" s="26">
        <v>1</v>
      </c>
      <c r="F9" s="28"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3">
        <f t="shared" si="6"/>
        <v>4.1666666666666664E-2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264.98815561722739</v>
      </c>
      <c r="S9" s="221">
        <f>IF($B$81=0,0,(SUMIF($N$6:$N$28,$U9,L$6:L$28)+SUMIF($N$91:$N$118,$U9,L$91:L$118))*$I$83*Poor!$B$81/$B$81)</f>
        <v>150.18172241243082</v>
      </c>
      <c r="T9" s="221">
        <f>IF($B$81=0,0,(SUMIF($N$6:$N$28,$U9,M$6:M$28)+SUMIF($N$91:$N$118,$U9,M$91:M$118))*$I$83*Poor!$B$81/$B$81)</f>
        <v>150.18172241243082</v>
      </c>
      <c r="U9" s="222">
        <v>3</v>
      </c>
      <c r="V9" s="56"/>
      <c r="W9" s="115"/>
      <c r="X9" s="124">
        <v>1</v>
      </c>
      <c r="Y9" s="183">
        <f t="shared" si="9"/>
        <v>0.16666666666666666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0.16666666666666666</v>
      </c>
      <c r="AH9" s="123">
        <f t="shared" si="12"/>
        <v>1</v>
      </c>
      <c r="AI9" s="183">
        <f t="shared" si="13"/>
        <v>4.1666666666666664E-2</v>
      </c>
      <c r="AJ9" s="120">
        <f t="shared" si="14"/>
        <v>0</v>
      </c>
      <c r="AK9" s="119">
        <f t="shared" si="15"/>
        <v>8.3333333333333329E-2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0.24545473458904107</v>
      </c>
      <c r="C10" s="215">
        <f>IF([1]Summ!F1048="",0,[1]Summ!F1048)</f>
        <v>4.7316575342465722E-2</v>
      </c>
      <c r="D10" s="24">
        <f t="shared" si="0"/>
        <v>0.2927713099315068</v>
      </c>
      <c r="E10" s="26">
        <v>1.0900000000000001</v>
      </c>
      <c r="H10" s="24">
        <f t="shared" si="1"/>
        <v>1.0900000000000001</v>
      </c>
      <c r="I10" s="22">
        <f t="shared" si="2"/>
        <v>0.31912072782534245</v>
      </c>
      <c r="J10" s="24">
        <f t="shared" si="3"/>
        <v>0.27185483534922439</v>
      </c>
      <c r="K10" s="22">
        <f t="shared" si="4"/>
        <v>0.24545473458904107</v>
      </c>
      <c r="L10" s="22">
        <f t="shared" si="5"/>
        <v>0.26754566070205477</v>
      </c>
      <c r="M10" s="223">
        <f t="shared" si="6"/>
        <v>0.27185483534922439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1.0874193413968976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1.0874193413968976</v>
      </c>
      <c r="AH10" s="123">
        <f t="shared" si="12"/>
        <v>1</v>
      </c>
      <c r="AI10" s="183">
        <f t="shared" si="13"/>
        <v>0.27185483534922439</v>
      </c>
      <c r="AJ10" s="120">
        <f t="shared" si="14"/>
        <v>0</v>
      </c>
      <c r="AK10" s="119">
        <f t="shared" si="15"/>
        <v>0.54370967069844878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Maize (irrigated): kg produced</v>
      </c>
      <c r="B11" s="215">
        <f>IF([1]Summ!E1049="",0,[1]Summ!E1049)</f>
        <v>4.4359289383561637E-2</v>
      </c>
      <c r="C11" s="215">
        <f>IF([1]Summ!F1049="",0,[1]Summ!F1049)</f>
        <v>4.7316575342465764E-2</v>
      </c>
      <c r="D11" s="24">
        <f t="shared" si="0"/>
        <v>9.1675864726027401E-2</v>
      </c>
      <c r="E11" s="26"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5.2660800075251826E-2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5.2660800075251826E-2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2911.3426703663563</v>
      </c>
      <c r="S11" s="221">
        <f>IF($B$81=0,0,(SUMIF($N$6:$N$28,$U11,L$6:L$28)+SUMIF($N$91:$N$118,$U11,L$91:L$118))*$I$83*Poor!$B$81/$B$81)</f>
        <v>1887.9999999999998</v>
      </c>
      <c r="T11" s="221">
        <f>IF($B$81=0,0,(SUMIF($N$6:$N$28,$U11,M$6:M$28)+SUMIF($N$91:$N$118,$U11,M$91:M$118))*$I$83*Poor!$B$81/$B$81)</f>
        <v>1887.9999999999998</v>
      </c>
      <c r="U11" s="222">
        <v>5</v>
      </c>
      <c r="V11" s="56"/>
      <c r="W11" s="115"/>
      <c r="X11" s="124">
        <v>1</v>
      </c>
      <c r="Y11" s="183">
        <f t="shared" si="9"/>
        <v>0.21064320030100731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0.21064320030100731</v>
      </c>
      <c r="AH11" s="123">
        <f t="shared" si="12"/>
        <v>1</v>
      </c>
      <c r="AI11" s="183">
        <f t="shared" si="13"/>
        <v>5.2660800075251826E-2</v>
      </c>
      <c r="AJ11" s="120">
        <f t="shared" si="14"/>
        <v>0</v>
      </c>
      <c r="AK11" s="119">
        <f t="shared" si="15"/>
        <v>0.10532160015050365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Cowpeas: kg produced</v>
      </c>
      <c r="B12" s="215">
        <f>IF([1]Summ!E1050="",0,[1]Summ!E1050)</f>
        <v>2.2159277708592774E-3</v>
      </c>
      <c r="C12" s="215">
        <f>IF([1]Summ!F1050="",0,[1]Summ!F1050)</f>
        <v>0</v>
      </c>
      <c r="D12" s="24">
        <f t="shared" si="0"/>
        <v>2.2159277708592774E-3</v>
      </c>
      <c r="E12" s="26">
        <v>1</v>
      </c>
      <c r="H12" s="24">
        <f t="shared" si="1"/>
        <v>1</v>
      </c>
      <c r="I12" s="22">
        <f t="shared" si="2"/>
        <v>2.2159277708592774E-3</v>
      </c>
      <c r="J12" s="24">
        <f t="shared" si="3"/>
        <v>2.2159277708592774E-3</v>
      </c>
      <c r="K12" s="22">
        <f t="shared" si="4"/>
        <v>2.2159277708592774E-3</v>
      </c>
      <c r="L12" s="22">
        <f t="shared" si="5"/>
        <v>2.2159277708592774E-3</v>
      </c>
      <c r="M12" s="223">
        <f t="shared" si="6"/>
        <v>2.2159277708592774E-3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3391.7142109768047</v>
      </c>
      <c r="S12" s="221">
        <f>IF($B$81=0,0,(SUMIF($N$6:$N$28,$U12,L$6:L$28)+SUMIF($N$91:$N$118,$U12,L$91:L$118))*$I$83*Poor!$B$81/$B$81)</f>
        <v>2749.3999999999996</v>
      </c>
      <c r="T12" s="221">
        <f>IF($B$81=0,0,(SUMIF($N$6:$N$28,$U12,M$6:M$28)+SUMIF($N$91:$N$118,$U12,M$91:M$118))*$I$83*Poor!$B$81/$B$81)</f>
        <v>2967.0391463116785</v>
      </c>
      <c r="U12" s="222">
        <v>6</v>
      </c>
      <c r="V12" s="56"/>
      <c r="W12" s="117"/>
      <c r="X12" s="118"/>
      <c r="Y12" s="183">
        <f t="shared" si="9"/>
        <v>8.8637110834371095E-3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5.9386864259028636E-3</v>
      </c>
      <c r="AF12" s="122">
        <f>1-SUM(Z12,AB12,AD12)</f>
        <v>0.32999999999999996</v>
      </c>
      <c r="AG12" s="121">
        <f>$M12*AF12*4</f>
        <v>2.9250246575342458E-3</v>
      </c>
      <c r="AH12" s="123">
        <f t="shared" si="12"/>
        <v>1</v>
      </c>
      <c r="AI12" s="183">
        <f t="shared" si="13"/>
        <v>2.2159277708592774E-3</v>
      </c>
      <c r="AJ12" s="120">
        <f t="shared" si="14"/>
        <v>0</v>
      </c>
      <c r="AK12" s="119">
        <f t="shared" si="15"/>
        <v>4.4318555417185547E-3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 season 2: kg produced</v>
      </c>
      <c r="B13" s="215">
        <f>IF([1]Summ!E1051="",0,[1]Summ!E1051)</f>
        <v>7.1805835927770869E-3</v>
      </c>
      <c r="C13" s="215">
        <f>IF([1]Summ!F1051="",0,[1]Summ!F1051)</f>
        <v>0</v>
      </c>
      <c r="D13" s="24">
        <f t="shared" si="0"/>
        <v>7.1805835927770869E-3</v>
      </c>
      <c r="E13" s="26">
        <v>1</v>
      </c>
      <c r="H13" s="24">
        <f t="shared" si="1"/>
        <v>1</v>
      </c>
      <c r="I13" s="22">
        <f t="shared" si="2"/>
        <v>7.1805835927770869E-3</v>
      </c>
      <c r="J13" s="24">
        <f t="shared" si="3"/>
        <v>7.1805835927770869E-3</v>
      </c>
      <c r="K13" s="22">
        <f t="shared" si="4"/>
        <v>7.1805835927770869E-3</v>
      </c>
      <c r="L13" s="22">
        <f t="shared" si="5"/>
        <v>7.1805835927770869E-3</v>
      </c>
      <c r="M13" s="224">
        <f t="shared" si="6"/>
        <v>7.1805835927770869E-3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21404.918573139941</v>
      </c>
      <c r="S13" s="221">
        <f>IF($B$81=0,0,(SUMIF($N$6:$N$28,$U13,L$6:L$28)+SUMIF($N$91:$N$118,$U13,L$91:L$118))*$I$83*Poor!$B$81/$B$81)</f>
        <v>16656.524348169609</v>
      </c>
      <c r="T13" s="221">
        <f>IF($B$81=0,0,(SUMIF($N$6:$N$28,$U13,M$6:M$28)+SUMIF($N$91:$N$118,$U13,M$91:M$118))*$I$83*Poor!$B$81/$B$81)</f>
        <v>16656.524348169609</v>
      </c>
      <c r="U13" s="222">
        <v>7</v>
      </c>
      <c r="V13" s="56"/>
      <c r="W13" s="110"/>
      <c r="X13" s="118"/>
      <c r="Y13" s="183">
        <f t="shared" si="9"/>
        <v>2.8722334371108348E-2</v>
      </c>
      <c r="Z13" s="116">
        <v>1</v>
      </c>
      <c r="AA13" s="121">
        <f>$M13*Z13*4</f>
        <v>2.8722334371108348E-2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7.1805835927770869E-3</v>
      </c>
      <c r="AJ13" s="120">
        <f t="shared" si="14"/>
        <v>1.4361167185554174E-2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</v>
      </c>
      <c r="B14" s="215">
        <f>IF([1]Summ!E1052="",0,[1]Summ!E1052)</f>
        <v>1.1168041718555417E-2</v>
      </c>
      <c r="C14" s="215">
        <f>IF([1]Summ!F1052="",0,[1]Summ!F1052)</f>
        <v>0</v>
      </c>
      <c r="D14" s="24">
        <f t="shared" si="0"/>
        <v>1.1168041718555417E-2</v>
      </c>
      <c r="E14" s="26"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20961.667226637765</v>
      </c>
      <c r="S14" s="221">
        <f>IF($B$81=0,0,(SUMIF($N$6:$N$28,$U14,L$6:L$28)+SUMIF($N$91:$N$118,$U14,L$91:L$118))*$I$83*Poor!$B$81/$B$81)</f>
        <v>13593.599999999999</v>
      </c>
      <c r="T14" s="221">
        <f>IF($B$81=0,0,(SUMIF($N$6:$N$28,$U14,M$6:M$28)+SUMIF($N$91:$N$118,$U14,M$91:M$118))*$I$83*Poor!$B$81/$B$81)</f>
        <v>13593.599999999999</v>
      </c>
      <c r="U14" s="222">
        <v>8</v>
      </c>
      <c r="V14" s="56"/>
      <c r="W14" s="110"/>
      <c r="X14" s="118"/>
      <c r="Y14" s="183">
        <f>M14*4</f>
        <v>4.4672166874221667E-2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4.4672166874221667E-2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root crops (sweet potato): no. local meas</v>
      </c>
      <c r="B15" s="215">
        <f>IF([1]Summ!E1053="",0,[1]Summ!E1053)</f>
        <v>2.0432157534246573E-2</v>
      </c>
      <c r="C15" s="215">
        <f>IF([1]Summ!F1053="",0,[1]Summ!F1053)</f>
        <v>4.6436721668742215E-2</v>
      </c>
      <c r="D15" s="24">
        <f t="shared" si="0"/>
        <v>6.6868879202988785E-2</v>
      </c>
      <c r="E15" s="26">
        <v>1</v>
      </c>
      <c r="F15" s="22"/>
      <c r="H15" s="24">
        <f t="shared" si="1"/>
        <v>1</v>
      </c>
      <c r="I15" s="22">
        <f t="shared" si="2"/>
        <v>6.6868879202988785E-2</v>
      </c>
      <c r="J15" s="24">
        <f>IF(I$32&lt;=1+I131,I15,B15*H15+J$33*(I15-B15*H15))</f>
        <v>2.4312015668687355E-2</v>
      </c>
      <c r="K15" s="22">
        <f t="shared" si="4"/>
        <v>2.0432157534246573E-2</v>
      </c>
      <c r="L15" s="22">
        <f t="shared" si="5"/>
        <v>2.0432157534246573E-2</v>
      </c>
      <c r="M15" s="225">
        <f t="shared" si="6"/>
        <v>2.4312015668687355E-2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9.7248062674749419E-2</v>
      </c>
      <c r="Z15" s="116">
        <v>0.25</v>
      </c>
      <c r="AA15" s="121">
        <f t="shared" si="16"/>
        <v>2.4312015668687355E-2</v>
      </c>
      <c r="AB15" s="116">
        <v>0.25</v>
      </c>
      <c r="AC15" s="121">
        <f t="shared" si="7"/>
        <v>2.4312015668687355E-2</v>
      </c>
      <c r="AD15" s="116">
        <v>0.25</v>
      </c>
      <c r="AE15" s="121">
        <f t="shared" si="8"/>
        <v>2.4312015668687355E-2</v>
      </c>
      <c r="AF15" s="122">
        <f t="shared" si="10"/>
        <v>0.25</v>
      </c>
      <c r="AG15" s="121">
        <f t="shared" si="11"/>
        <v>2.4312015668687355E-2</v>
      </c>
      <c r="AH15" s="123">
        <f t="shared" si="12"/>
        <v>1</v>
      </c>
      <c r="AI15" s="183">
        <f t="shared" si="13"/>
        <v>2.4312015668687355E-2</v>
      </c>
      <c r="AJ15" s="120">
        <f t="shared" si="14"/>
        <v>2.4312015668687355E-2</v>
      </c>
      <c r="AK15" s="119">
        <f t="shared" si="15"/>
        <v>2.4312015668687355E-2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Groundnuts (dry): no. local meas</v>
      </c>
      <c r="B16" s="215">
        <f>IF([1]Summ!E1054="",0,[1]Summ!E1054)</f>
        <v>2.2532689912826899E-2</v>
      </c>
      <c r="C16" s="215">
        <f>IF([1]Summ!F1054="",0,[1]Summ!F1054)</f>
        <v>3.3799034869240345E-2</v>
      </c>
      <c r="D16" s="24">
        <f t="shared" si="0"/>
        <v>5.6331724782067244E-2</v>
      </c>
      <c r="E16" s="26">
        <v>1</v>
      </c>
      <c r="F16" s="22"/>
      <c r="H16" s="24">
        <f t="shared" si="1"/>
        <v>1</v>
      </c>
      <c r="I16" s="22">
        <f t="shared" si="2"/>
        <v>5.6331724782067244E-2</v>
      </c>
      <c r="J16" s="24">
        <f>IF(I$32&lt;=1+I131,I16,B16*H16+J$33*(I16-B16*H16))</f>
        <v>2.5356650254151777E-2</v>
      </c>
      <c r="K16" s="22">
        <f t="shared" si="4"/>
        <v>2.2532689912826899E-2</v>
      </c>
      <c r="L16" s="22">
        <f t="shared" si="5"/>
        <v>2.2532689912826899E-2</v>
      </c>
      <c r="M16" s="223">
        <f t="shared" si="6"/>
        <v>2.5356650254151777E-2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9345.4099718760026</v>
      </c>
      <c r="S16" s="221">
        <f>IF($B$81=0,0,(SUMIF($N$6:$N$28,$U16,L$6:L$28)+SUMIF($N$91:$N$118,$U16,L$91:L$118))*$I$83*Poor!$B$81/$B$81)</f>
        <v>5136</v>
      </c>
      <c r="T16" s="221">
        <f>IF($B$81=0,0,(SUMIF($N$6:$N$28,$U16,M$6:M$28)+SUMIF($N$91:$N$118,$U16,M$91:M$118))*$I$83*Poor!$B$81/$B$81)</f>
        <v>5221.8241092928019</v>
      </c>
      <c r="U16" s="222">
        <v>10</v>
      </c>
      <c r="V16" s="56"/>
      <c r="W16" s="110"/>
      <c r="X16" s="118"/>
      <c r="Y16" s="183">
        <f t="shared" si="9"/>
        <v>0.10142660101660711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0.10142660101660711</v>
      </c>
      <c r="AH16" s="123">
        <f t="shared" si="12"/>
        <v>1</v>
      </c>
      <c r="AI16" s="183">
        <f t="shared" si="13"/>
        <v>2.5356650254151777E-2</v>
      </c>
      <c r="AJ16" s="120">
        <f t="shared" si="14"/>
        <v>0</v>
      </c>
      <c r="AK16" s="119">
        <f t="shared" si="15"/>
        <v>5.0713300508303555E-2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Rape</v>
      </c>
      <c r="B17" s="215">
        <f>IF([1]Summ!E1055="",0,[1]Summ!E1055)</f>
        <v>2.072890722291407E-2</v>
      </c>
      <c r="C17" s="215">
        <f>IF([1]Summ!F1055="",0,[1]Summ!F1055)</f>
        <v>2.7377801992528039E-3</v>
      </c>
      <c r="D17" s="24">
        <f>SUM(B17,C17)</f>
        <v>2.3466687422166874E-2</v>
      </c>
      <c r="E17" s="26">
        <v>1</v>
      </c>
      <c r="F17" s="22"/>
      <c r="H17" s="24">
        <f t="shared" si="1"/>
        <v>1</v>
      </c>
      <c r="I17" s="22">
        <f t="shared" si="2"/>
        <v>2.3466687422166874E-2</v>
      </c>
      <c r="J17" s="24">
        <f t="shared" ref="J17:J25" si="17">IF(I$32&lt;=1+I131,I17,B17*H17+J$33*(I17-B17*H17))</f>
        <v>2.0957652887867675E-2</v>
      </c>
      <c r="K17" s="22">
        <f t="shared" si="4"/>
        <v>2.072890722291407E-2</v>
      </c>
      <c r="L17" s="22">
        <f t="shared" si="5"/>
        <v>2.072890722291407E-2</v>
      </c>
      <c r="M17" s="224">
        <f t="shared" si="6"/>
        <v>2.0957652887867675E-2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1397.4444817758508</v>
      </c>
      <c r="S17" s="221">
        <f>IF($B$81=0,0,(SUMIF($N$6:$N$28,$U17,L$6:L$28)+SUMIF($N$91:$N$118,$U17,L$91:L$118))*$I$83*Poor!$B$81/$B$81)</f>
        <v>906.24</v>
      </c>
      <c r="T17" s="221">
        <f>IF($B$81=0,0,(SUMIF($N$6:$N$28,$U17,M$6:M$28)+SUMIF($N$91:$N$118,$U17,M$91:M$118))*$I$83*Poor!$B$81/$B$81)</f>
        <v>906.24</v>
      </c>
      <c r="U17" s="222">
        <v>11</v>
      </c>
      <c r="V17" s="56"/>
      <c r="W17" s="110"/>
      <c r="X17" s="118"/>
      <c r="Y17" s="183">
        <f t="shared" si="9"/>
        <v>8.3830611551470702E-2</v>
      </c>
      <c r="Z17" s="116">
        <v>0.29409999999999997</v>
      </c>
      <c r="AA17" s="121">
        <f t="shared" si="16"/>
        <v>2.465458285728753E-2</v>
      </c>
      <c r="AB17" s="116">
        <v>0.17649999999999999</v>
      </c>
      <c r="AC17" s="121">
        <f t="shared" si="7"/>
        <v>1.4796102938834578E-2</v>
      </c>
      <c r="AD17" s="116">
        <v>0.23530000000000001</v>
      </c>
      <c r="AE17" s="121">
        <f t="shared" si="8"/>
        <v>1.9725342898061056E-2</v>
      </c>
      <c r="AF17" s="122">
        <f t="shared" si="10"/>
        <v>0.29410000000000003</v>
      </c>
      <c r="AG17" s="121">
        <f t="shared" si="11"/>
        <v>2.4654582857287537E-2</v>
      </c>
      <c r="AH17" s="123">
        <f t="shared" si="12"/>
        <v>1</v>
      </c>
      <c r="AI17" s="183">
        <f t="shared" si="13"/>
        <v>2.0957652887867675E-2</v>
      </c>
      <c r="AJ17" s="120">
        <f t="shared" si="14"/>
        <v>1.9725342898061056E-2</v>
      </c>
      <c r="AK17" s="119">
        <f t="shared" si="15"/>
        <v>2.2189962877674295E-2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840.32640377186965</v>
      </c>
      <c r="S18" s="221">
        <f>IF($B$81=0,0,(SUMIF($N$6:$N$28,$U18,L$6:L$28)+SUMIF($N$91:$N$118,$U18,L$91:L$118))*$I$83*Poor!$B$81/$B$81)</f>
        <v>952.50798220128877</v>
      </c>
      <c r="T18" s="221">
        <f>IF($B$81=0,0,(SUMIF($N$6:$N$28,$U18,M$6:M$28)+SUMIF($N$91:$N$118,$U18,M$91:M$118))*$I$83*Poor!$B$81/$B$81)</f>
        <v>952.50798220128877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Labour: Weeding, ploughing</v>
      </c>
      <c r="B19" s="215">
        <f>IF([1]Summ!E1057="",0,[1]Summ!E1057)</f>
        <v>7.9846720890410949E-2</v>
      </c>
      <c r="C19" s="215">
        <f>IF([1]Summ!F1057="",0,[1]Summ!F1057)</f>
        <v>0</v>
      </c>
      <c r="D19" s="24">
        <f t="shared" si="18"/>
        <v>7.9846720890410949E-2</v>
      </c>
      <c r="E19" s="26">
        <v>1</v>
      </c>
      <c r="F19" s="22"/>
      <c r="H19" s="24">
        <f t="shared" si="19"/>
        <v>1</v>
      </c>
      <c r="I19" s="22">
        <f t="shared" si="20"/>
        <v>7.9846720890410949E-2</v>
      </c>
      <c r="J19" s="24">
        <f t="shared" si="17"/>
        <v>7.9846720890410949E-2</v>
      </c>
      <c r="K19" s="22">
        <f t="shared" si="21"/>
        <v>7.9846720890410949E-2</v>
      </c>
      <c r="L19" s="22">
        <f t="shared" si="22"/>
        <v>7.9846720890410949E-2</v>
      </c>
      <c r="M19" s="224">
        <f t="shared" si="23"/>
        <v>7.9846720890410949E-2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79.938093611196948</v>
      </c>
      <c r="S19" s="221">
        <f>IF($B$81=0,0,(SUMIF($N$6:$N$28,$U19,L$6:L$28)+SUMIF($N$91:$N$118,$U19,L$91:L$118))*$I$83*Poor!$B$81/$B$81)</f>
        <v>90.60963918883327</v>
      </c>
      <c r="T19" s="221">
        <f>IF($B$81=0,0,(SUMIF($N$6:$N$28,$U19,M$6:M$28)+SUMIF($N$91:$N$118,$U19,M$91:M$118))*$I$83*Poor!$B$81/$B$81)</f>
        <v>90.60963918883327</v>
      </c>
      <c r="U19" s="222">
        <v>13</v>
      </c>
      <c r="V19" s="56"/>
      <c r="W19" s="110"/>
      <c r="X19" s="118"/>
      <c r="Y19" s="183">
        <f t="shared" si="24"/>
        <v>0.3193868835616438</v>
      </c>
      <c r="Z19" s="116">
        <v>2.2940999999999998</v>
      </c>
      <c r="AA19" s="121">
        <f t="shared" si="25"/>
        <v>0.73270544957876693</v>
      </c>
      <c r="AB19" s="116">
        <v>2.1764999999999999</v>
      </c>
      <c r="AC19" s="121">
        <f t="shared" si="26"/>
        <v>0.69514555207191764</v>
      </c>
      <c r="AD19" s="116">
        <v>2.2353000000000001</v>
      </c>
      <c r="AE19" s="121">
        <f t="shared" si="27"/>
        <v>0.71392550082534245</v>
      </c>
      <c r="AF19" s="122">
        <f t="shared" si="28"/>
        <v>-5.7058999999999997</v>
      </c>
      <c r="AG19" s="121">
        <f t="shared" si="29"/>
        <v>-1.8223896189143833</v>
      </c>
      <c r="AH19" s="123">
        <f t="shared" si="30"/>
        <v>1</v>
      </c>
      <c r="AI19" s="183">
        <f t="shared" si="31"/>
        <v>7.9846720890410949E-2</v>
      </c>
      <c r="AJ19" s="120">
        <f t="shared" si="32"/>
        <v>0.71392550082534223</v>
      </c>
      <c r="AK19" s="119">
        <f t="shared" si="33"/>
        <v>-0.55423205904452044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Gifts/remittances: cereal</v>
      </c>
      <c r="B20" s="215">
        <f>IF([1]Summ!E1058="",0,[1]Summ!E1058)</f>
        <v>7.0779339975093397E-3</v>
      </c>
      <c r="C20" s="215">
        <f>IF([1]Summ!F1058="",0,[1]Summ!F1058)</f>
        <v>0</v>
      </c>
      <c r="D20" s="24">
        <f t="shared" si="18"/>
        <v>7.0779339975093397E-3</v>
      </c>
      <c r="E20" s="26">
        <v>1</v>
      </c>
      <c r="F20" s="22"/>
      <c r="H20" s="24">
        <f t="shared" si="19"/>
        <v>1</v>
      </c>
      <c r="I20" s="22">
        <f t="shared" si="20"/>
        <v>7.0779339975093397E-3</v>
      </c>
      <c r="J20" s="24">
        <f t="shared" si="17"/>
        <v>7.0779339975093397E-3</v>
      </c>
      <c r="K20" s="22">
        <f t="shared" si="21"/>
        <v>7.0779339975093397E-3</v>
      </c>
      <c r="L20" s="22">
        <f t="shared" si="22"/>
        <v>7.0779339975093397E-3</v>
      </c>
      <c r="M20" s="224">
        <f t="shared" si="23"/>
        <v>7.0779339975093397E-3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23859.600000000002</v>
      </c>
      <c r="T20" s="221">
        <f>IF($B$81=0,0,(SUMIF($N$6:$N$28,$U20,M$6:M$28)+SUMIF($N$91:$N$118,$U20,M$91:M$118))*$I$83*Poor!$B$81/$B$81)</f>
        <v>23859.600000000002</v>
      </c>
      <c r="U20" s="222">
        <v>14</v>
      </c>
      <c r="V20" s="56"/>
      <c r="W20" s="110"/>
      <c r="X20" s="118"/>
      <c r="Y20" s="183">
        <f t="shared" si="24"/>
        <v>2.8311735990037359E-2</v>
      </c>
      <c r="Z20" s="116">
        <v>3.2940999999999998</v>
      </c>
      <c r="AA20" s="121">
        <f t="shared" si="25"/>
        <v>9.326168952478206E-2</v>
      </c>
      <c r="AB20" s="116">
        <v>3.1764999999999999</v>
      </c>
      <c r="AC20" s="121">
        <f t="shared" si="26"/>
        <v>8.9932229372353664E-2</v>
      </c>
      <c r="AD20" s="116">
        <v>3.2353000000000001</v>
      </c>
      <c r="AE20" s="121">
        <f t="shared" si="27"/>
        <v>9.1596959448567869E-2</v>
      </c>
      <c r="AF20" s="122">
        <f t="shared" si="28"/>
        <v>-8.7058999999999997</v>
      </c>
      <c r="AG20" s="121">
        <f t="shared" si="29"/>
        <v>-0.24647914235566623</v>
      </c>
      <c r="AH20" s="123">
        <f t="shared" si="30"/>
        <v>1</v>
      </c>
      <c r="AI20" s="183">
        <f t="shared" si="31"/>
        <v>7.0779339975093405E-3</v>
      </c>
      <c r="AJ20" s="120">
        <f t="shared" si="32"/>
        <v>9.1596959448567855E-2</v>
      </c>
      <c r="AK20" s="119">
        <f t="shared" si="33"/>
        <v>-7.7441091453549188E-2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6987.2224088792545</v>
      </c>
      <c r="S21" s="221">
        <f>IF($B$81=0,0,(SUMIF($N$6:$N$28,$U21,L$6:L$28)+SUMIF($N$91:$N$118,$U21,L$91:L$118))*$I$83*Poor!$B$81/$B$81)</f>
        <v>5327.9999999999991</v>
      </c>
      <c r="T21" s="221">
        <f>IF($B$81=0,0,(SUMIF($N$6:$N$28,$U21,M$6:M$28)+SUMIF($N$91:$N$118,$U21,M$91:M$118))*$I$83*Poor!$B$81/$B$81)</f>
        <v>5327.9999999999991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105607.91820347664</v>
      </c>
      <c r="S23" s="179">
        <f>SUM(S7:S22)</f>
        <v>80787.342941655108</v>
      </c>
      <c r="T23" s="179">
        <f>SUM(T7:T22)</f>
        <v>80970.667546515644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7.4404761904761904E-2</v>
      </c>
      <c r="C26" s="215">
        <f>IF([1]Summ!F1064="",0,[1]Summ!F1064)</f>
        <v>0</v>
      </c>
      <c r="D26" s="24">
        <f>SUM(B26,C26)</f>
        <v>7.4404761904761904E-2</v>
      </c>
      <c r="E26" s="26">
        <v>1</v>
      </c>
      <c r="F26" s="22"/>
      <c r="H26" s="24">
        <f t="shared" si="1"/>
        <v>1</v>
      </c>
      <c r="I26" s="22">
        <f t="shared" si="2"/>
        <v>7.4404761904761904E-2</v>
      </c>
      <c r="J26" s="24">
        <f>IF(I$32&lt;=1+I131,I26,B26*H26+J$33*(I26-B26*H26))</f>
        <v>7.4404761904761904E-2</v>
      </c>
      <c r="K26" s="22">
        <f t="shared" si="4"/>
        <v>7.4404761904761904E-2</v>
      </c>
      <c r="L26" s="22">
        <f t="shared" si="5"/>
        <v>7.4404761904761904E-2</v>
      </c>
      <c r="M26" s="223">
        <f t="shared" si="6"/>
        <v>7.4404761904761904E-2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0.29761904761904762</v>
      </c>
      <c r="Z26" s="116">
        <v>0.25</v>
      </c>
      <c r="AA26" s="121">
        <f t="shared" si="16"/>
        <v>7.4404761904761904E-2</v>
      </c>
      <c r="AB26" s="116">
        <v>0.25</v>
      </c>
      <c r="AC26" s="121">
        <f t="shared" si="7"/>
        <v>7.4404761904761904E-2</v>
      </c>
      <c r="AD26" s="116">
        <v>0.25</v>
      </c>
      <c r="AE26" s="121">
        <f t="shared" si="8"/>
        <v>7.4404761904761904E-2</v>
      </c>
      <c r="AF26" s="122">
        <f t="shared" si="10"/>
        <v>0.25</v>
      </c>
      <c r="AG26" s="121">
        <f t="shared" si="11"/>
        <v>7.4404761904761904E-2</v>
      </c>
      <c r="AH26" s="123">
        <f t="shared" si="12"/>
        <v>1</v>
      </c>
      <c r="AI26" s="183">
        <f t="shared" si="13"/>
        <v>7.4404761904761904E-2</v>
      </c>
      <c r="AJ26" s="120">
        <f t="shared" si="14"/>
        <v>7.4404761904761904E-2</v>
      </c>
      <c r="AK26" s="119">
        <f t="shared" si="15"/>
        <v>7.4404761904761904E-2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2.4110076276463267E-2</v>
      </c>
      <c r="C27" s="215">
        <f>IF([1]Summ!F1065="",0,[1]Summ!F1065)</f>
        <v>-2.4110076276463267E-2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2.2095643039110286E-2</v>
      </c>
      <c r="K27" s="22">
        <f t="shared" si="4"/>
        <v>2.4110076276463267E-2</v>
      </c>
      <c r="L27" s="22">
        <f t="shared" si="5"/>
        <v>2.4110076276463267E-2</v>
      </c>
      <c r="M27" s="225">
        <f t="shared" si="6"/>
        <v>2.2095643039110286E-2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8.8382572156441144E-2</v>
      </c>
      <c r="Z27" s="116">
        <v>0.25</v>
      </c>
      <c r="AA27" s="121">
        <f t="shared" si="16"/>
        <v>2.2095643039110286E-2</v>
      </c>
      <c r="AB27" s="116">
        <v>0.25</v>
      </c>
      <c r="AC27" s="121">
        <f t="shared" si="7"/>
        <v>2.2095643039110286E-2</v>
      </c>
      <c r="AD27" s="116">
        <v>0.25</v>
      </c>
      <c r="AE27" s="121">
        <f t="shared" si="8"/>
        <v>2.2095643039110286E-2</v>
      </c>
      <c r="AF27" s="122">
        <f t="shared" si="10"/>
        <v>0.25</v>
      </c>
      <c r="AG27" s="121">
        <f t="shared" si="11"/>
        <v>2.2095643039110286E-2</v>
      </c>
      <c r="AH27" s="123">
        <f t="shared" si="12"/>
        <v>1</v>
      </c>
      <c r="AI27" s="183">
        <f t="shared" si="13"/>
        <v>2.2095643039110286E-2</v>
      </c>
      <c r="AJ27" s="120">
        <f t="shared" si="14"/>
        <v>2.2095643039110286E-2</v>
      </c>
      <c r="AK27" s="119">
        <f t="shared" si="15"/>
        <v>2.2095643039110286E-2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9.6733393991282668E-2</v>
      </c>
      <c r="C29" s="215">
        <f>IF([1]Summ!F1067="",0,[1]Summ!F1067)</f>
        <v>0.12790337995071438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0.10741991429872905</v>
      </c>
      <c r="K29" s="22">
        <f t="shared" si="4"/>
        <v>9.6733393991282668E-2</v>
      </c>
      <c r="L29" s="22">
        <f t="shared" si="5"/>
        <v>9.6733393991282668E-2</v>
      </c>
      <c r="M29" s="223">
        <f t="shared" si="6"/>
        <v>0.10741991429872905</v>
      </c>
      <c r="N29" s="228"/>
      <c r="P29" s="22"/>
      <c r="V29" s="56"/>
      <c r="W29" s="110"/>
      <c r="X29" s="118"/>
      <c r="Y29" s="183">
        <f t="shared" si="9"/>
        <v>0.42967965719491619</v>
      </c>
      <c r="Z29" s="116">
        <v>0.25</v>
      </c>
      <c r="AA29" s="121">
        <f t="shared" si="16"/>
        <v>0.10741991429872905</v>
      </c>
      <c r="AB29" s="116">
        <v>0.25</v>
      </c>
      <c r="AC29" s="121">
        <f t="shared" si="7"/>
        <v>0.10741991429872905</v>
      </c>
      <c r="AD29" s="116">
        <v>0.25</v>
      </c>
      <c r="AE29" s="121">
        <f t="shared" si="8"/>
        <v>0.10741991429872905</v>
      </c>
      <c r="AF29" s="122">
        <f t="shared" si="10"/>
        <v>0.25</v>
      </c>
      <c r="AG29" s="121">
        <f t="shared" si="11"/>
        <v>0.10741991429872905</v>
      </c>
      <c r="AH29" s="123">
        <f t="shared" si="12"/>
        <v>1</v>
      </c>
      <c r="AI29" s="183">
        <f t="shared" si="13"/>
        <v>0.10741991429872905</v>
      </c>
      <c r="AJ29" s="120">
        <f t="shared" si="14"/>
        <v>0.10741991429872905</v>
      </c>
      <c r="AK29" s="119">
        <f t="shared" si="15"/>
        <v>0.10741991429872905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0.59392078206724785</v>
      </c>
      <c r="C30" s="103"/>
      <c r="D30" s="24">
        <f>(D119-B124)</f>
        <v>6.1490011641084692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3.3846209582733962</v>
      </c>
      <c r="J30" s="230">
        <f>IF(I$32&lt;=1,I30,1-SUM(J6:J29))</f>
        <v>0.24005046956912324</v>
      </c>
      <c r="K30" s="22">
        <f t="shared" si="4"/>
        <v>0.59392078206724785</v>
      </c>
      <c r="L30" s="22">
        <f>IF(L124=L119,0,IF(K30="",0,(L119-L124)/(B119-B124)*K30))</f>
        <v>0.33405416601113957</v>
      </c>
      <c r="M30" s="175">
        <f t="shared" si="6"/>
        <v>0.24005046956912324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0.96020187827649295</v>
      </c>
      <c r="Z30" s="122">
        <f>IF($Y30=0,0,AA30/($Y$30))</f>
        <v>-0.11701997024831305</v>
      </c>
      <c r="AA30" s="187">
        <f>IF(AA79*4/$I$83+SUM(AA6:AA29)&lt;1,AA79*4/$I$83,1-SUM(AA6:AA29))</f>
        <v>-0.11236279522828951</v>
      </c>
      <c r="AB30" s="122">
        <f>IF($Y30=0,0,AC30/($Y$30))</f>
        <v>-8.0779669263818091E-2</v>
      </c>
      <c r="AC30" s="187">
        <f>IF(AC79*4/$I$83+SUM(AC6:AC29)&lt;1,AC79*4/$I$83,1-SUM(AC6:AC29))</f>
        <v>-7.7564790153672014E-2</v>
      </c>
      <c r="AD30" s="122">
        <f>IF($Y30=0,0,AE30/($Y$30))</f>
        <v>-7.1557951362284211E-2</v>
      </c>
      <c r="AE30" s="187">
        <f>IF(AE79*4/$I$83+SUM(AE6:AE29)&lt;1,AE79*4/$I$83,1-SUM(AE6:AE29))</f>
        <v>-6.8710079303683225E-2</v>
      </c>
      <c r="AF30" s="122">
        <f>IF($Y30=0,0,AG30/($Y$30))</f>
        <v>1.2693575908744157</v>
      </c>
      <c r="AG30" s="187">
        <f>IF(AG79*4/$I$83+SUM(AG6:AG29)&lt;1,AG79*4/$I$83,1-SUM(AG6:AG29))</f>
        <v>1.2188395429621379</v>
      </c>
      <c r="AH30" s="123">
        <f t="shared" si="12"/>
        <v>1.0000000000000004</v>
      </c>
      <c r="AI30" s="183">
        <f t="shared" si="13"/>
        <v>0.24005046956912329</v>
      </c>
      <c r="AJ30" s="120">
        <f t="shared" si="14"/>
        <v>-9.4963792690980764E-2</v>
      </c>
      <c r="AK30" s="119">
        <f t="shared" si="15"/>
        <v>0.57506473182922735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-6.9780695936864312E-2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1.1102230246251565E-16</v>
      </c>
      <c r="AH31" s="123"/>
      <c r="AI31" s="182">
        <f>SUM(AA31,AC31,AE31,AG31)/4</f>
        <v>2.7755575615628914E-17</v>
      </c>
      <c r="AJ31" s="135">
        <f t="shared" si="14"/>
        <v>0</v>
      </c>
      <c r="AK31" s="136">
        <f t="shared" si="15"/>
        <v>5.5511151231257827E-17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1.3152954321517523</v>
      </c>
      <c r="C32" s="29">
        <f>SUM(C6:C31)</f>
        <v>0.28139999109641795</v>
      </c>
      <c r="D32" s="24">
        <f>SUM(D6:D30)</f>
        <v>7.1517758052893914</v>
      </c>
      <c r="E32" s="2"/>
      <c r="F32" s="2"/>
      <c r="H32" s="17"/>
      <c r="I32" s="22">
        <f>SUM(I6:I30)</f>
        <v>4.4102644628571825</v>
      </c>
      <c r="J32" s="17"/>
      <c r="L32" s="22">
        <f>SUM(L6:L30)</f>
        <v>1.0697806959368643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11545.690017064364</v>
      </c>
      <c r="T32" s="233">
        <f t="shared" si="50"/>
        <v>11362.365412203828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0.99999999999999989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8.3551508267914937E-2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6">
        <f>IF([1]Summ!E1072="",0,[1]Summ!E1072)</f>
        <v>2000</v>
      </c>
      <c r="C37" s="216">
        <f>IF([1]Summ!F1072="",0,[1]Summ!F1072)</f>
        <v>0</v>
      </c>
      <c r="D37" s="38">
        <f>SUM(B37,C37)</f>
        <v>2000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1888</v>
      </c>
      <c r="J37" s="38">
        <f t="shared" ref="J37:J49" si="53">J91*I$83</f>
        <v>1887.9999999999998</v>
      </c>
      <c r="K37" s="40">
        <f t="shared" ref="K37:K49" si="54">(B37/B$65)</f>
        <v>2.9459419649432907E-2</v>
      </c>
      <c r="L37" s="22">
        <f t="shared" ref="L37:L49" si="55">(K37*H37)</f>
        <v>2.7809692149064664E-2</v>
      </c>
      <c r="M37" s="24">
        <f t="shared" ref="M37:M49" si="56">J37/B$65</f>
        <v>2.780969214906466E-2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1887.9999999999998</v>
      </c>
      <c r="AH37" s="123">
        <f>SUM(Z37,AB37,AD37,AF37)</f>
        <v>1</v>
      </c>
      <c r="AI37" s="112">
        <f>SUM(AA37,AC37,AE37,AG37)</f>
        <v>1887.9999999999998</v>
      </c>
      <c r="AJ37" s="148">
        <f>(AA37+AC37)</f>
        <v>0</v>
      </c>
      <c r="AK37" s="147">
        <f>(AE37+AG37)</f>
        <v>1887.9999999999998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300</v>
      </c>
      <c r="C40" s="216">
        <f>IF([1]Summ!F1075="",0,[1]Summ!F1075)</f>
        <v>-300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419.55011951494845</v>
      </c>
      <c r="K40" s="40">
        <f t="shared" si="54"/>
        <v>4.4189129474149361E-3</v>
      </c>
      <c r="L40" s="22">
        <f t="shared" si="55"/>
        <v>6.743261157755193E-3</v>
      </c>
      <c r="M40" s="24">
        <f t="shared" si="56"/>
        <v>6.1798515173802984E-3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419.55011951494845</v>
      </c>
      <c r="AH40" s="123">
        <f t="shared" si="61"/>
        <v>1</v>
      </c>
      <c r="AI40" s="112">
        <f t="shared" si="61"/>
        <v>419.55011951494845</v>
      </c>
      <c r="AJ40" s="148">
        <f t="shared" si="62"/>
        <v>0</v>
      </c>
      <c r="AK40" s="147">
        <f t="shared" si="63"/>
        <v>419.55011951494845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 (irrigated): kg produced</v>
      </c>
      <c r="B41" s="216">
        <f>IF([1]Summ!E1076="",0,[1]Summ!E1076)</f>
        <v>300</v>
      </c>
      <c r="C41" s="216">
        <f>IF([1]Summ!F1076="",0,[1]Summ!F1076)</f>
        <v>-300</v>
      </c>
      <c r="D41" s="38">
        <f t="shared" si="58"/>
        <v>0</v>
      </c>
      <c r="E41" s="75">
        <f>E11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419.55011951494845</v>
      </c>
      <c r="K41" s="40">
        <f t="shared" si="54"/>
        <v>4.4189129474149361E-3</v>
      </c>
      <c r="L41" s="22">
        <f t="shared" si="55"/>
        <v>6.743261157755193E-3</v>
      </c>
      <c r="M41" s="24">
        <f t="shared" si="56"/>
        <v>6.1798515173802984E-3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419.55011951494845</v>
      </c>
      <c r="AH41" s="123">
        <f t="shared" si="61"/>
        <v>1</v>
      </c>
      <c r="AI41" s="112">
        <f t="shared" si="61"/>
        <v>419.55011951494845</v>
      </c>
      <c r="AJ41" s="148">
        <f t="shared" si="62"/>
        <v>0</v>
      </c>
      <c r="AK41" s="147">
        <f t="shared" si="63"/>
        <v>419.55011951494845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 season 2: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E13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 (sweet potato): no. local meas</v>
      </c>
      <c r="B43" s="216">
        <f>IF([1]Summ!E1078="",0,[1]Summ!E1078)</f>
        <v>1000</v>
      </c>
      <c r="C43" s="216">
        <f>IF([1]Summ!F1078="",0,[1]Summ!F1078)</f>
        <v>-1000</v>
      </c>
      <c r="D43" s="38">
        <f t="shared" si="58"/>
        <v>0</v>
      </c>
      <c r="E43" s="75">
        <f>E15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1283.0278884249187</v>
      </c>
      <c r="K43" s="40">
        <f t="shared" si="54"/>
        <v>1.4729709824716454E-2</v>
      </c>
      <c r="L43" s="22">
        <f t="shared" si="55"/>
        <v>2.0621593754603033E-2</v>
      </c>
      <c r="M43" s="24">
        <f t="shared" si="56"/>
        <v>1.8898628493517731E-2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320.75697210622968</v>
      </c>
      <c r="AB43" s="116">
        <v>0.25</v>
      </c>
      <c r="AC43" s="147">
        <f t="shared" si="65"/>
        <v>320.75697210622968</v>
      </c>
      <c r="AD43" s="116">
        <v>0.25</v>
      </c>
      <c r="AE43" s="147">
        <f t="shared" si="66"/>
        <v>320.75697210622968</v>
      </c>
      <c r="AF43" s="122">
        <f t="shared" si="57"/>
        <v>0.25</v>
      </c>
      <c r="AG43" s="147">
        <f t="shared" si="60"/>
        <v>320.75697210622968</v>
      </c>
      <c r="AH43" s="123">
        <f t="shared" si="61"/>
        <v>1</v>
      </c>
      <c r="AI43" s="112">
        <f t="shared" si="61"/>
        <v>1283.0278884249187</v>
      </c>
      <c r="AJ43" s="148">
        <f t="shared" si="62"/>
        <v>641.51394421245936</v>
      </c>
      <c r="AK43" s="147">
        <f t="shared" si="63"/>
        <v>641.51394421245936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900</v>
      </c>
      <c r="C44" s="216">
        <f>IF([1]Summ!F1079="",0,[1]Summ!F1079)</f>
        <v>-900</v>
      </c>
      <c r="D44" s="38">
        <f t="shared" si="58"/>
        <v>0</v>
      </c>
      <c r="E44" s="75">
        <f>E16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1154.7250995824272</v>
      </c>
      <c r="K44" s="40">
        <f t="shared" si="54"/>
        <v>1.3256738842244807E-2</v>
      </c>
      <c r="L44" s="22">
        <f t="shared" si="55"/>
        <v>1.8559434379142731E-2</v>
      </c>
      <c r="M44" s="24">
        <f t="shared" si="56"/>
        <v>1.7008765644165962E-2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288.6812748956068</v>
      </c>
      <c r="AB44" s="116">
        <v>0.25</v>
      </c>
      <c r="AC44" s="147">
        <f t="shared" si="65"/>
        <v>288.6812748956068</v>
      </c>
      <c r="AD44" s="116">
        <v>0.25</v>
      </c>
      <c r="AE44" s="147">
        <f t="shared" si="66"/>
        <v>288.6812748956068</v>
      </c>
      <c r="AF44" s="122">
        <f t="shared" si="57"/>
        <v>0.25</v>
      </c>
      <c r="AG44" s="147">
        <f t="shared" si="60"/>
        <v>288.6812748956068</v>
      </c>
      <c r="AH44" s="123">
        <f t="shared" si="61"/>
        <v>1</v>
      </c>
      <c r="AI44" s="112">
        <f t="shared" si="61"/>
        <v>1154.7250995824272</v>
      </c>
      <c r="AJ44" s="148">
        <f t="shared" si="62"/>
        <v>577.36254979121361</v>
      </c>
      <c r="AK44" s="147">
        <f t="shared" si="63"/>
        <v>577.36254979121361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Rape</v>
      </c>
      <c r="B45" s="216">
        <f>IF([1]Summ!E1080="",0,[1]Summ!E1080)</f>
        <v>175</v>
      </c>
      <c r="C45" s="216">
        <f>IF([1]Summ!F1080="",0,[1]Summ!F1080)</f>
        <v>-175</v>
      </c>
      <c r="D45" s="38">
        <f t="shared" si="58"/>
        <v>0</v>
      </c>
      <c r="E45" s="75">
        <f>E17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224.52988047436082</v>
      </c>
      <c r="K45" s="40">
        <f t="shared" si="54"/>
        <v>2.5776992193253792E-3</v>
      </c>
      <c r="L45" s="22">
        <f t="shared" si="55"/>
        <v>3.6087789070555305E-3</v>
      </c>
      <c r="M45" s="24">
        <f t="shared" si="56"/>
        <v>3.3072599863656037E-3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56.132470118590206</v>
      </c>
      <c r="AB45" s="116">
        <v>0.25</v>
      </c>
      <c r="AC45" s="147">
        <f t="shared" si="65"/>
        <v>56.132470118590206</v>
      </c>
      <c r="AD45" s="116">
        <v>0.25</v>
      </c>
      <c r="AE45" s="147">
        <f t="shared" si="66"/>
        <v>56.132470118590206</v>
      </c>
      <c r="AF45" s="122">
        <f t="shared" si="57"/>
        <v>0.25</v>
      </c>
      <c r="AG45" s="147">
        <f t="shared" si="60"/>
        <v>56.132470118590206</v>
      </c>
      <c r="AH45" s="123">
        <f t="shared" si="61"/>
        <v>1</v>
      </c>
      <c r="AI45" s="112">
        <f t="shared" si="61"/>
        <v>224.52988047436082</v>
      </c>
      <c r="AJ45" s="148">
        <f t="shared" si="62"/>
        <v>112.26494023718041</v>
      </c>
      <c r="AK45" s="147">
        <f t="shared" si="63"/>
        <v>112.26494023718041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cashcrop (cabbage): kg produced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FISHING -- see worksheet Data 3</v>
      </c>
      <c r="B47" s="216">
        <f>IF([1]Summ!E1082="",0,[1]Summ!E1082)</f>
        <v>1250</v>
      </c>
      <c r="C47" s="216">
        <f>IF([1]Summ!F1082="",0,[1]Summ!F1082)</f>
        <v>1937.5</v>
      </c>
      <c r="D47" s="38">
        <f t="shared" si="58"/>
        <v>3187.5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3761.25</v>
      </c>
      <c r="J47" s="38">
        <f t="shared" si="53"/>
        <v>1666.0196357775208</v>
      </c>
      <c r="K47" s="40">
        <f t="shared" si="54"/>
        <v>1.8412137280895566E-2</v>
      </c>
      <c r="L47" s="22">
        <f t="shared" si="55"/>
        <v>2.1726321991456767E-2</v>
      </c>
      <c r="M47" s="24">
        <f t="shared" si="56"/>
        <v>2.4539985797282674E-2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416.50490894438019</v>
      </c>
      <c r="AB47" s="116">
        <v>0.25</v>
      </c>
      <c r="AC47" s="147">
        <f t="shared" si="65"/>
        <v>416.50490894438019</v>
      </c>
      <c r="AD47" s="116">
        <v>0.25</v>
      </c>
      <c r="AE47" s="147">
        <f t="shared" si="66"/>
        <v>416.50490894438019</v>
      </c>
      <c r="AF47" s="122">
        <f t="shared" si="57"/>
        <v>0.25</v>
      </c>
      <c r="AG47" s="147">
        <f t="shared" si="60"/>
        <v>416.50490894438019</v>
      </c>
      <c r="AH47" s="123">
        <f t="shared" si="61"/>
        <v>1</v>
      </c>
      <c r="AI47" s="112">
        <f t="shared" si="61"/>
        <v>1666.0196357775208</v>
      </c>
      <c r="AJ47" s="148">
        <f t="shared" si="62"/>
        <v>833.00981788876038</v>
      </c>
      <c r="AK47" s="147">
        <f t="shared" si="63"/>
        <v>833.00981788876038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WILD FOODS -- see worksheet Data 3</v>
      </c>
      <c r="B48" s="216">
        <f>IF([1]Summ!E1083="",0,[1]Summ!E1083)</f>
        <v>1080</v>
      </c>
      <c r="C48" s="216">
        <f>IF([1]Summ!F1083="",0,[1]Summ!F1083)</f>
        <v>270</v>
      </c>
      <c r="D48" s="38">
        <f>SUM(B48,C48)</f>
        <v>1350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1593</v>
      </c>
      <c r="J48" s="38">
        <f t="shared" si="53"/>
        <v>1301.0195105341575</v>
      </c>
      <c r="K48" s="40">
        <f t="shared" si="54"/>
        <v>1.5908086610693768E-2</v>
      </c>
      <c r="L48" s="22">
        <f t="shared" si="55"/>
        <v>1.8771542200618645E-2</v>
      </c>
      <c r="M48" s="24">
        <f t="shared" si="56"/>
        <v>1.9163639866462769E-2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325.25487763353937</v>
      </c>
      <c r="AB48" s="116">
        <v>0.25</v>
      </c>
      <c r="AC48" s="147">
        <f t="shared" si="65"/>
        <v>325.25487763353937</v>
      </c>
      <c r="AD48" s="116">
        <v>0.25</v>
      </c>
      <c r="AE48" s="147">
        <f t="shared" si="66"/>
        <v>325.25487763353937</v>
      </c>
      <c r="AF48" s="122">
        <f t="shared" si="57"/>
        <v>0.25</v>
      </c>
      <c r="AG48" s="147">
        <f t="shared" si="60"/>
        <v>325.25487763353937</v>
      </c>
      <c r="AH48" s="123">
        <f t="shared" si="61"/>
        <v>1</v>
      </c>
      <c r="AI48" s="112">
        <f t="shared" si="61"/>
        <v>1301.0195105341575</v>
      </c>
      <c r="AJ48" s="148">
        <f t="shared" si="62"/>
        <v>650.50975526707873</v>
      </c>
      <c r="AK48" s="147">
        <f t="shared" si="63"/>
        <v>650.50975526707873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Agricultural casual work -- see Data2</v>
      </c>
      <c r="B49" s="216">
        <f>IF([1]Summ!E1084="",0,[1]Summ!E1084)</f>
        <v>2085</v>
      </c>
      <c r="C49" s="216">
        <f>IF([1]Summ!F1084="",0,[1]Summ!F1084)</f>
        <v>0</v>
      </c>
      <c r="D49" s="38">
        <f t="shared" ref="D49:D64" si="67">SUM(B49,C49)</f>
        <v>2085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2314.3500000000004</v>
      </c>
      <c r="J49" s="38">
        <f t="shared" si="53"/>
        <v>2314.35</v>
      </c>
      <c r="K49" s="40">
        <f t="shared" si="54"/>
        <v>3.0711444984533806E-2</v>
      </c>
      <c r="L49" s="22">
        <f t="shared" si="55"/>
        <v>3.4089703932832525E-2</v>
      </c>
      <c r="M49" s="24">
        <f t="shared" si="56"/>
        <v>3.4089703932832519E-2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578.58749999999998</v>
      </c>
      <c r="AB49" s="116">
        <v>0.25</v>
      </c>
      <c r="AC49" s="147">
        <f t="shared" si="65"/>
        <v>578.58749999999998</v>
      </c>
      <c r="AD49" s="116">
        <v>0.25</v>
      </c>
      <c r="AE49" s="147">
        <f t="shared" si="66"/>
        <v>578.58749999999998</v>
      </c>
      <c r="AF49" s="122">
        <f t="shared" si="57"/>
        <v>0.25</v>
      </c>
      <c r="AG49" s="147">
        <f t="shared" si="60"/>
        <v>578.58749999999998</v>
      </c>
      <c r="AH49" s="123">
        <f t="shared" si="61"/>
        <v>1</v>
      </c>
      <c r="AI49" s="112">
        <f t="shared" si="61"/>
        <v>2314.35</v>
      </c>
      <c r="AJ49" s="148">
        <f t="shared" si="62"/>
        <v>1157.175</v>
      </c>
      <c r="AK49" s="147">
        <f t="shared" si="63"/>
        <v>1157.175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Construction casual work -- see Data2</v>
      </c>
      <c r="B50" s="216">
        <f>IF([1]Summ!E1085="",0,[1]Summ!E1085)</f>
        <v>1440</v>
      </c>
      <c r="C50" s="216">
        <f>IF([1]Summ!F1085="",0,[1]Summ!F1085)</f>
        <v>0</v>
      </c>
      <c r="D50" s="38">
        <f t="shared" si="67"/>
        <v>1440</v>
      </c>
      <c r="E50" s="26">
        <v>1</v>
      </c>
      <c r="F50" s="26">
        <v>1.1100000000000001</v>
      </c>
      <c r="G50" s="22">
        <f t="shared" si="59"/>
        <v>1.65</v>
      </c>
      <c r="H50" s="24">
        <f t="shared" ref="H50:H64" si="68">(E50*F50)</f>
        <v>1.1100000000000001</v>
      </c>
      <c r="I50" s="39">
        <f t="shared" ref="I50:I64" si="69">D50*H50</f>
        <v>1598.4</v>
      </c>
      <c r="J50" s="38">
        <f t="shared" ref="J50:J64" si="70">J104*I$83</f>
        <v>1598.4</v>
      </c>
      <c r="K50" s="40">
        <f t="shared" ref="K50:K64" si="71">(B50/B$65)</f>
        <v>2.1210782147591693E-2</v>
      </c>
      <c r="L50" s="22">
        <f t="shared" ref="L50:L64" si="72">(K50*H50)</f>
        <v>2.3543968183826782E-2</v>
      </c>
      <c r="M50" s="24">
        <f t="shared" ref="M50:M64" si="73">J50/B$65</f>
        <v>2.3543968183826779E-2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Domestic casual work -- see Data2</v>
      </c>
      <c r="B51" s="216">
        <f>IF([1]Summ!E1086="",0,[1]Summ!E1086)</f>
        <v>10560</v>
      </c>
      <c r="C51" s="216">
        <f>IF([1]Summ!F1086="",0,[1]Summ!F1086)</f>
        <v>0</v>
      </c>
      <c r="D51" s="38">
        <f t="shared" si="67"/>
        <v>10560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11721.6</v>
      </c>
      <c r="J51" s="38">
        <f t="shared" si="70"/>
        <v>11721.6</v>
      </c>
      <c r="K51" s="40">
        <f t="shared" si="71"/>
        <v>0.15554573574900574</v>
      </c>
      <c r="L51" s="22">
        <f t="shared" si="72"/>
        <v>0.17265576668139637</v>
      </c>
      <c r="M51" s="24">
        <f t="shared" si="73"/>
        <v>0.17265576668139637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Labour migration: no. people per HH</v>
      </c>
      <c r="B52" s="216">
        <f>IF([1]Summ!E1087="",0,[1]Summ!E1087)</f>
        <v>14400</v>
      </c>
      <c r="C52" s="216">
        <f>IF([1]Summ!F1087="",0,[1]Summ!F1087)</f>
        <v>0</v>
      </c>
      <c r="D52" s="38">
        <f t="shared" si="67"/>
        <v>14400</v>
      </c>
      <c r="E52" s="26">
        <v>0.8</v>
      </c>
      <c r="F52" s="26">
        <v>1.18</v>
      </c>
      <c r="G52" s="22">
        <f t="shared" si="59"/>
        <v>1.65</v>
      </c>
      <c r="H52" s="24">
        <f t="shared" si="68"/>
        <v>0.94399999999999995</v>
      </c>
      <c r="I52" s="39">
        <f t="shared" si="69"/>
        <v>13593.599999999999</v>
      </c>
      <c r="J52" s="38">
        <f t="shared" si="70"/>
        <v>13593.599999999999</v>
      </c>
      <c r="K52" s="40">
        <f t="shared" si="71"/>
        <v>0.21210782147591692</v>
      </c>
      <c r="L52" s="22">
        <f t="shared" si="72"/>
        <v>0.20022978347326556</v>
      </c>
      <c r="M52" s="24">
        <f t="shared" si="73"/>
        <v>0.20022978347326556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(e.g. teachers, salaried staff, etc.)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1.18</v>
      </c>
      <c r="G53" s="22">
        <f t="shared" si="59"/>
        <v>1.65</v>
      </c>
      <c r="H53" s="24">
        <f t="shared" si="68"/>
        <v>0.94399999999999995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6">
        <f>IF([1]Summ!E1089="",0,[1]Summ!E1089)</f>
        <v>6420</v>
      </c>
      <c r="C54" s="216">
        <f>IF([1]Summ!F1089="",0,[1]Summ!F1089)</f>
        <v>1284</v>
      </c>
      <c r="D54" s="38">
        <f t="shared" si="67"/>
        <v>7704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6163.2000000000007</v>
      </c>
      <c r="J54" s="38">
        <f t="shared" si="70"/>
        <v>5221.8241092928019</v>
      </c>
      <c r="K54" s="40">
        <f t="shared" si="71"/>
        <v>9.4564737074679633E-2</v>
      </c>
      <c r="L54" s="22">
        <f t="shared" si="72"/>
        <v>7.5651789659743715E-2</v>
      </c>
      <c r="M54" s="24">
        <f t="shared" si="73"/>
        <v>7.6915953885591429E-2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6">
        <f>IF([1]Summ!E1090="",0,[1]Summ!E1090)</f>
        <v>960</v>
      </c>
      <c r="C55" s="216">
        <f>IF([1]Summ!F1090="",0,[1]Summ!F1090)</f>
        <v>0</v>
      </c>
      <c r="D55" s="38">
        <f t="shared" si="67"/>
        <v>960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906.24</v>
      </c>
      <c r="J55" s="38">
        <f t="shared" si="70"/>
        <v>906.24</v>
      </c>
      <c r="K55" s="40">
        <f t="shared" si="71"/>
        <v>1.4140521431727796E-2</v>
      </c>
      <c r="L55" s="22">
        <f t="shared" si="72"/>
        <v>1.3348652231551038E-2</v>
      </c>
      <c r="M55" s="24">
        <f t="shared" si="73"/>
        <v>1.3348652231551038E-2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226.56</v>
      </c>
      <c r="AB55" s="116">
        <v>0.25</v>
      </c>
      <c r="AC55" s="147">
        <f t="shared" si="65"/>
        <v>226.56</v>
      </c>
      <c r="AD55" s="116">
        <v>0.25</v>
      </c>
      <c r="AE55" s="147">
        <f t="shared" si="66"/>
        <v>226.56</v>
      </c>
      <c r="AF55" s="122">
        <f t="shared" si="57"/>
        <v>0.25</v>
      </c>
      <c r="AG55" s="147">
        <f t="shared" si="60"/>
        <v>226.56</v>
      </c>
      <c r="AH55" s="123">
        <f t="shared" si="61"/>
        <v>1</v>
      </c>
      <c r="AI55" s="112">
        <f t="shared" si="61"/>
        <v>906.24</v>
      </c>
      <c r="AJ55" s="148">
        <f t="shared" si="62"/>
        <v>453.12</v>
      </c>
      <c r="AK55" s="147">
        <f t="shared" si="63"/>
        <v>453.12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6">
        <f>IF([1]Summ!E1091="",0,[1]Summ!E1091)</f>
        <v>20220</v>
      </c>
      <c r="C56" s="216">
        <f>IF([1]Summ!F1091="",0,[1]Summ!F1091)</f>
        <v>0</v>
      </c>
      <c r="D56" s="38">
        <f t="shared" si="67"/>
        <v>20220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23859.599999999999</v>
      </c>
      <c r="J56" s="38">
        <f t="shared" si="70"/>
        <v>23859.600000000002</v>
      </c>
      <c r="K56" s="40">
        <f t="shared" si="71"/>
        <v>0.29783473265576665</v>
      </c>
      <c r="L56" s="22">
        <f t="shared" si="72"/>
        <v>0.35144498453380463</v>
      </c>
      <c r="M56" s="24">
        <f t="shared" si="73"/>
        <v>0.35144498453380474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5964.9000000000005</v>
      </c>
      <c r="AB56" s="116">
        <v>0.25</v>
      </c>
      <c r="AC56" s="147">
        <f t="shared" si="65"/>
        <v>5964.9000000000005</v>
      </c>
      <c r="AD56" s="116">
        <v>0.25</v>
      </c>
      <c r="AE56" s="147">
        <f t="shared" si="66"/>
        <v>5964.9000000000005</v>
      </c>
      <c r="AF56" s="122">
        <f t="shared" si="57"/>
        <v>0.25</v>
      </c>
      <c r="AG56" s="147">
        <f t="shared" si="60"/>
        <v>5964.9000000000005</v>
      </c>
      <c r="AH56" s="123">
        <f t="shared" si="61"/>
        <v>1</v>
      </c>
      <c r="AI56" s="112">
        <f t="shared" si="61"/>
        <v>23859.600000000002</v>
      </c>
      <c r="AJ56" s="148">
        <f t="shared" si="62"/>
        <v>11929.800000000001</v>
      </c>
      <c r="AK56" s="147">
        <f t="shared" si="63"/>
        <v>11929.800000000001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Remittances: no. times per year</v>
      </c>
      <c r="B57" s="216">
        <f>IF([1]Summ!E1092="",0,[1]Summ!E1092)</f>
        <v>4800</v>
      </c>
      <c r="C57" s="216">
        <f>IF([1]Summ!F1092="",0,[1]Summ!F1092)</f>
        <v>0</v>
      </c>
      <c r="D57" s="38">
        <f t="shared" si="67"/>
        <v>4800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5328.0000000000009</v>
      </c>
      <c r="J57" s="38">
        <f t="shared" si="70"/>
        <v>5327.9999999999991</v>
      </c>
      <c r="K57" s="40">
        <f t="shared" si="71"/>
        <v>7.0702607158638978E-2</v>
      </c>
      <c r="L57" s="22">
        <f t="shared" si="72"/>
        <v>7.8479893946089271E-2</v>
      </c>
      <c r="M57" s="24">
        <f t="shared" si="73"/>
        <v>7.8479893946089244E-2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1331.9999999999998</v>
      </c>
      <c r="AB57" s="116">
        <v>0.25</v>
      </c>
      <c r="AC57" s="147">
        <f t="shared" si="65"/>
        <v>1331.9999999999998</v>
      </c>
      <c r="AD57" s="116">
        <v>0.25</v>
      </c>
      <c r="AE57" s="147">
        <f t="shared" si="66"/>
        <v>1331.9999999999998</v>
      </c>
      <c r="AF57" s="122">
        <f t="shared" si="57"/>
        <v>0.25</v>
      </c>
      <c r="AG57" s="147">
        <f t="shared" si="60"/>
        <v>1331.9999999999998</v>
      </c>
      <c r="AH57" s="123">
        <f t="shared" si="61"/>
        <v>1</v>
      </c>
      <c r="AI57" s="112">
        <f t="shared" si="61"/>
        <v>5327.9999999999991</v>
      </c>
      <c r="AJ57" s="148">
        <f t="shared" si="62"/>
        <v>2663.9999999999995</v>
      </c>
      <c r="AK57" s="147">
        <f t="shared" si="63"/>
        <v>2663.9999999999995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67890</v>
      </c>
      <c r="C65" s="41">
        <f>SUM(C37:C64)</f>
        <v>816.5</v>
      </c>
      <c r="D65" s="42">
        <f>SUM(D37:D64)</f>
        <v>68706.5</v>
      </c>
      <c r="E65" s="32"/>
      <c r="F65" s="32"/>
      <c r="G65" s="32"/>
      <c r="H65" s="31"/>
      <c r="I65" s="39">
        <f>SUM(I37:I64)</f>
        <v>72727.239999999991</v>
      </c>
      <c r="J65" s="39">
        <f>SUM(J37:J64)</f>
        <v>72900.036363116087</v>
      </c>
      <c r="K65" s="40">
        <f>SUM(K37:K64)</f>
        <v>1</v>
      </c>
      <c r="L65" s="22">
        <f>SUM(L37:L64)</f>
        <v>1.0740284283399617</v>
      </c>
      <c r="M65" s="24">
        <f>SUM(M37:M64)</f>
        <v>1.0737963818399778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9509.3780036983462</v>
      </c>
      <c r="AB65" s="137"/>
      <c r="AC65" s="153">
        <f>SUM(AC37:AC64)</f>
        <v>9509.3780036983462</v>
      </c>
      <c r="AD65" s="137"/>
      <c r="AE65" s="153">
        <f>SUM(AE37:AE64)</f>
        <v>9509.3780036983462</v>
      </c>
      <c r="AF65" s="137"/>
      <c r="AG65" s="153">
        <f>SUM(AG37:AG64)</f>
        <v>12236.478242728244</v>
      </c>
      <c r="AH65" s="137"/>
      <c r="AI65" s="153">
        <f>SUM(AI37:AI64)</f>
        <v>40764.612253823281</v>
      </c>
      <c r="AJ65" s="153">
        <f>SUM(AJ37:AJ64)</f>
        <v>19018.756007396692</v>
      </c>
      <c r="AK65" s="153">
        <f>SUM(AK37:AK64)</f>
        <v>21745.856246426592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20998.795168409193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75">J124*I$83</f>
        <v>29398.313235772868</v>
      </c>
      <c r="K70" s="40">
        <f>B70/B$76</f>
        <v>0.30930615949932527</v>
      </c>
      <c r="L70" s="22">
        <f t="shared" ref="L70:L75" si="76">(L124*G$37*F$9/F$7)/B$130</f>
        <v>0.43302862329905545</v>
      </c>
      <c r="M70" s="24">
        <f>J70/B$76</f>
        <v>0.43302862329905534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7349.5783089432171</v>
      </c>
      <c r="AB70" s="116">
        <v>0.25</v>
      </c>
      <c r="AC70" s="147">
        <f>$J70*AB70</f>
        <v>7349.5783089432171</v>
      </c>
      <c r="AD70" s="116">
        <v>0.25</v>
      </c>
      <c r="AE70" s="147">
        <f>$J70*AD70</f>
        <v>7349.5783089432171</v>
      </c>
      <c r="AF70" s="122">
        <f>1-SUM(Z70,AB70,AD70)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17178.666666666668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20270.826666666664</v>
      </c>
      <c r="J71" s="51">
        <f t="shared" si="75"/>
        <v>20270.826666666664</v>
      </c>
      <c r="K71" s="40">
        <f t="shared" ref="K71:K72" si="78">B71/B$76</f>
        <v>0.25303677517552908</v>
      </c>
      <c r="L71" s="22">
        <f t="shared" si="76"/>
        <v>0.29858339470712431</v>
      </c>
      <c r="M71" s="24">
        <f t="shared" ref="M71:M72" si="79">J71/B$76</f>
        <v>0.29858339470712425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20157.840616637575</v>
      </c>
      <c r="K72" s="40">
        <f t="shared" si="78"/>
        <v>0.40866106937693325</v>
      </c>
      <c r="L72" s="22">
        <f t="shared" si="76"/>
        <v>0.27942534170509647</v>
      </c>
      <c r="M72" s="24">
        <f t="shared" si="79"/>
        <v>0.29691914297595484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5.5751951686551775E-2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401.96699999999998</v>
      </c>
      <c r="AB73" s="116">
        <v>0.09</v>
      </c>
      <c r="AC73" s="147">
        <f>$H$73*$B$73*AB73</f>
        <v>401.96699999999998</v>
      </c>
      <c r="AD73" s="116">
        <v>0.23</v>
      </c>
      <c r="AE73" s="147">
        <f>$H$73*$B$73*AD73</f>
        <v>1027.249</v>
      </c>
      <c r="AF73" s="122">
        <f>1-SUM(Z73,AB73,AD73)</f>
        <v>0.59</v>
      </c>
      <c r="AG73" s="147">
        <f>$H$73*$B$73*AF73</f>
        <v>2635.1170000000002</v>
      </c>
      <c r="AH73" s="155">
        <f>SUM(Z73,AB73,AD73,AF73)</f>
        <v>1</v>
      </c>
      <c r="AI73" s="147">
        <f>SUM(AA73,AC73,AE73,AG73)</f>
        <v>4466.3</v>
      </c>
      <c r="AJ73" s="148">
        <f>(AA73+AC73)</f>
        <v>803.93399999999997</v>
      </c>
      <c r="AK73" s="147">
        <f>(AE73+AG73)</f>
        <v>3662.366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4608</v>
      </c>
      <c r="C74" s="46"/>
      <c r="D74" s="38"/>
      <c r="E74" s="32"/>
      <c r="F74" s="32"/>
      <c r="G74" s="32"/>
      <c r="H74" s="31"/>
      <c r="I74" s="39">
        <f>I128*I$83</f>
        <v>43328.92676422713</v>
      </c>
      <c r="J74" s="51">
        <f t="shared" si="75"/>
        <v>3073.0558440389805</v>
      </c>
      <c r="K74" s="40">
        <f>B74/B$76</f>
        <v>6.7874502872293421E-2</v>
      </c>
      <c r="L74" s="22">
        <f t="shared" si="76"/>
        <v>6.299106862868574E-2</v>
      </c>
      <c r="M74" s="24">
        <f>J74/B$76</f>
        <v>4.5265220857843284E-2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-359.60890344084601</v>
      </c>
      <c r="AB74" s="156"/>
      <c r="AC74" s="147">
        <f>AC30*$I$83/4</f>
        <v>-248.24043471071218</v>
      </c>
      <c r="AD74" s="156"/>
      <c r="AE74" s="147">
        <f>AE30*$I$83/4</f>
        <v>-219.9015806213246</v>
      </c>
      <c r="AF74" s="156"/>
      <c r="AG74" s="147">
        <f>AG30*$I$83/4</f>
        <v>3900.8067628118638</v>
      </c>
      <c r="AH74" s="155"/>
      <c r="AI74" s="147">
        <f>SUM(AA74,AC74,AE74,AG74)</f>
        <v>3073.0558440389809</v>
      </c>
      <c r="AJ74" s="148">
        <f>(AA74+AC74)</f>
        <v>-607.84933815155819</v>
      </c>
      <c r="AK74" s="147">
        <f>(AE74+AG74)</f>
        <v>3680.9051821905391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3505.5017691691387</v>
      </c>
      <c r="AB75" s="158"/>
      <c r="AC75" s="149">
        <f>AA75+AC65-SUM(AC70,AC74)</f>
        <v>5913.5418986349805</v>
      </c>
      <c r="AD75" s="158"/>
      <c r="AE75" s="149">
        <f>AC75+AE65-SUM(AE70,AE74)</f>
        <v>8293.2431740114353</v>
      </c>
      <c r="AF75" s="158"/>
      <c r="AG75" s="149">
        <f>IF(SUM(AG6:AG29)+((AG65-AG70-$J$75)*4/I$83)&lt;1,0,AG65-AG70-$J$75-(1-SUM(AG6:AG29))*I$83/4)</f>
        <v>986.09317097316352</v>
      </c>
      <c r="AH75" s="134"/>
      <c r="AI75" s="149">
        <f>AI76-SUM(AI70,AI74)</f>
        <v>8293.2431740114407</v>
      </c>
      <c r="AJ75" s="151">
        <f>AJ76-SUM(AJ70,AJ74)</f>
        <v>4927.4487276618165</v>
      </c>
      <c r="AK75" s="149">
        <f>AJ75+AK76-SUM(AK70,AK74)</f>
        <v>8293.2431740114371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67890</v>
      </c>
      <c r="C76" s="46"/>
      <c r="D76" s="38"/>
      <c r="E76" s="32"/>
      <c r="F76" s="32"/>
      <c r="G76" s="32"/>
      <c r="H76" s="31"/>
      <c r="I76" s="39">
        <f>I130*I$83</f>
        <v>72727.239999999991</v>
      </c>
      <c r="J76" s="51">
        <f t="shared" si="75"/>
        <v>72900.036363116087</v>
      </c>
      <c r="K76" s="40">
        <f>SUM(K70:K75)</f>
        <v>1.0946304586106326</v>
      </c>
      <c r="L76" s="22">
        <f>SUM(L70:L75)</f>
        <v>1.0740284283399619</v>
      </c>
      <c r="M76" s="24">
        <f>SUM(M70:M75)</f>
        <v>1.0737963818399776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9509.3780036983462</v>
      </c>
      <c r="AB76" s="137"/>
      <c r="AC76" s="153">
        <f>AC65</f>
        <v>9509.3780036983462</v>
      </c>
      <c r="AD76" s="137"/>
      <c r="AE76" s="153">
        <f>AE65</f>
        <v>9509.3780036983462</v>
      </c>
      <c r="AF76" s="137"/>
      <c r="AG76" s="153">
        <f>AG65</f>
        <v>12236.478242728244</v>
      </c>
      <c r="AH76" s="137"/>
      <c r="AI76" s="153">
        <f>SUM(AA76,AC76,AE76,AG76)</f>
        <v>40764.612253823288</v>
      </c>
      <c r="AJ76" s="154">
        <f>SUM(AA76,AC76)</f>
        <v>19018.756007396692</v>
      </c>
      <c r="AK76" s="154">
        <f>SUM(AE76,AG76)</f>
        <v>21745.856246426592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20270.826666666657</v>
      </c>
      <c r="J77" s="100">
        <f t="shared" si="75"/>
        <v>0</v>
      </c>
      <c r="K77" s="40"/>
      <c r="L77" s="22">
        <f>-(L131*G$37*F$9/F$7)/B$130</f>
        <v>-1.9158053002027726E-2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3.5531875444098421E-13</v>
      </c>
      <c r="AH77" s="110"/>
      <c r="AI77" s="154">
        <f>SUM(AA77,AC77,AE77,AG77)</f>
        <v>3.5531875444098421E-13</v>
      </c>
      <c r="AJ77" s="153">
        <f>SUM(AA77,AC77)</f>
        <v>0</v>
      </c>
      <c r="AK77" s="160">
        <f>SUM(AE77,AG77)</f>
        <v>3.5531875444098421E-13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986.09317097316352</v>
      </c>
      <c r="AB78" s="112"/>
      <c r="AC78" s="112">
        <f>IF(AA75&lt;0,0,AA75)</f>
        <v>3505.5017691691387</v>
      </c>
      <c r="AD78" s="112"/>
      <c r="AE78" s="112">
        <f>AC75</f>
        <v>5913.5418986349805</v>
      </c>
      <c r="AF78" s="112"/>
      <c r="AG78" s="112">
        <f>AE75</f>
        <v>8293.2431740114353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3145.8928657282927</v>
      </c>
      <c r="AB79" s="112"/>
      <c r="AC79" s="112">
        <f>AA79-AA74+AC65-AC70</f>
        <v>5665.3014639242683</v>
      </c>
      <c r="AD79" s="112"/>
      <c r="AE79" s="112">
        <f>AC79-AC74+AE65-AE70</f>
        <v>8073.3415933901106</v>
      </c>
      <c r="AF79" s="112"/>
      <c r="AG79" s="112">
        <f>AE79-AE74+AG65-AG70</f>
        <v>13180.143107796464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0.58123152089493346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4.5714285714285712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7758.6104732032263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0.25777811721668742</v>
      </c>
      <c r="C91" s="60">
        <f t="shared" si="81"/>
        <v>0</v>
      </c>
      <c r="D91" s="24">
        <f>SUM(B91,C91)</f>
        <v>0.25777811721668742</v>
      </c>
      <c r="H91" s="24">
        <f>(E37*F37/G37*F$7/F$9)</f>
        <v>0.57212121212121214</v>
      </c>
      <c r="I91" s="22">
        <f t="shared" ref="I91" si="82">(D91*H91)</f>
        <v>0.1474803288803351</v>
      </c>
      <c r="J91" s="24">
        <f>IF(I$32&lt;=1+I$131,I91,L91+J$33*(I91-L91))</f>
        <v>0.1474803288803351</v>
      </c>
      <c r="K91" s="22">
        <f t="shared" ref="K91" si="83">IF(B91="",0,B91)</f>
        <v>0.25777811721668742</v>
      </c>
      <c r="L91" s="22">
        <f t="shared" ref="L91" si="84">(K91*H91)</f>
        <v>0.1474803288803351</v>
      </c>
      <c r="M91" s="226">
        <f t="shared" si="80"/>
        <v>0.1474803288803351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0.57212121212121214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3.8666717582503111E-2</v>
      </c>
      <c r="C94" s="60">
        <f t="shared" si="81"/>
        <v>-3.8666717582503111E-2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3.2772981783818066E-2</v>
      </c>
      <c r="K94" s="22">
        <f t="shared" si="90"/>
        <v>3.8666717582503111E-2</v>
      </c>
      <c r="L94" s="22">
        <f t="shared" si="91"/>
        <v>3.5760855170242273E-2</v>
      </c>
      <c r="M94" s="226">
        <f t="shared" si="92"/>
        <v>3.2772981783818066E-2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 (irrigated): kg produced</v>
      </c>
      <c r="B95" s="60">
        <f t="shared" si="81"/>
        <v>3.8666717582503111E-2</v>
      </c>
      <c r="C95" s="60">
        <f t="shared" si="81"/>
        <v>-3.8666717582503111E-2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3.2772981783818066E-2</v>
      </c>
      <c r="K95" s="22">
        <f t="shared" si="90"/>
        <v>3.8666717582503111E-2</v>
      </c>
      <c r="L95" s="22">
        <f t="shared" si="91"/>
        <v>3.5760855170242273E-2</v>
      </c>
      <c r="M95" s="226">
        <f t="shared" si="92"/>
        <v>3.2772981783818066E-2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 season 2: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 (sweet potato): no. local meas</v>
      </c>
      <c r="B97" s="60">
        <f t="shared" si="81"/>
        <v>0.12888905860834371</v>
      </c>
      <c r="C97" s="60">
        <f t="shared" si="81"/>
        <v>-0.12888905860834371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0.10022318588323567</v>
      </c>
      <c r="K97" s="22">
        <f t="shared" si="90"/>
        <v>0.12888905860834371</v>
      </c>
      <c r="L97" s="22">
        <f t="shared" si="91"/>
        <v>0.10936041336465527</v>
      </c>
      <c r="M97" s="226">
        <f t="shared" si="92"/>
        <v>0.10022318588323567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0.11600015274750934</v>
      </c>
      <c r="C98" s="60">
        <f t="shared" si="81"/>
        <v>-0.11600015274750934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9.0200867294912127E-2</v>
      </c>
      <c r="K98" s="22">
        <f t="shared" si="90"/>
        <v>0.11600015274750934</v>
      </c>
      <c r="L98" s="22">
        <f t="shared" si="91"/>
        <v>9.8424372028189752E-2</v>
      </c>
      <c r="M98" s="226">
        <f t="shared" si="92"/>
        <v>9.0200867294912127E-2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Rape</v>
      </c>
      <c r="B99" s="60">
        <f t="shared" si="81"/>
        <v>2.2555585256460151E-2</v>
      </c>
      <c r="C99" s="60">
        <f t="shared" si="81"/>
        <v>-2.2555585256460151E-2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1.7539057529566245E-2</v>
      </c>
      <c r="K99" s="22">
        <f t="shared" si="90"/>
        <v>2.2555585256460151E-2</v>
      </c>
      <c r="L99" s="22">
        <f t="shared" si="91"/>
        <v>1.9138072338814673E-2</v>
      </c>
      <c r="M99" s="226">
        <f t="shared" si="92"/>
        <v>1.7539057529566245E-2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cashcrop (cabbage):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FISHING -- see worksheet Data 3</v>
      </c>
      <c r="B101" s="60">
        <f t="shared" si="81"/>
        <v>0.16111132326042965</v>
      </c>
      <c r="C101" s="60">
        <f t="shared" si="81"/>
        <v>0.24972255105366595</v>
      </c>
      <c r="D101" s="24">
        <f t="shared" si="86"/>
        <v>0.41083387431409557</v>
      </c>
      <c r="H101" s="24">
        <f t="shared" si="87"/>
        <v>0.7151515151515152</v>
      </c>
      <c r="I101" s="22">
        <f t="shared" si="88"/>
        <v>0.2938084676912926</v>
      </c>
      <c r="J101" s="24">
        <f t="shared" si="89"/>
        <v>0.13014042574447293</v>
      </c>
      <c r="K101" s="22">
        <f t="shared" si="90"/>
        <v>0.16111132326042965</v>
      </c>
      <c r="L101" s="22">
        <f t="shared" si="91"/>
        <v>0.11521900693776183</v>
      </c>
      <c r="M101" s="226">
        <f t="shared" si="92"/>
        <v>0.13014042574447293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WILD FOODS -- see worksheet Data 3</v>
      </c>
      <c r="B102" s="60">
        <f t="shared" si="81"/>
        <v>0.1392001832970112</v>
      </c>
      <c r="C102" s="60">
        <f t="shared" si="81"/>
        <v>3.48000458242528E-2</v>
      </c>
      <c r="D102" s="24">
        <f t="shared" si="86"/>
        <v>0.17400022912126401</v>
      </c>
      <c r="H102" s="24">
        <f t="shared" si="87"/>
        <v>0.7151515151515152</v>
      </c>
      <c r="I102" s="22">
        <f t="shared" si="88"/>
        <v>0.12443652749278275</v>
      </c>
      <c r="J102" s="24">
        <f t="shared" si="89"/>
        <v>0.10162859390535497</v>
      </c>
      <c r="K102" s="22">
        <f t="shared" si="90"/>
        <v>0.1392001832970112</v>
      </c>
      <c r="L102" s="22">
        <f t="shared" si="91"/>
        <v>9.9549221994226195E-2</v>
      </c>
      <c r="M102" s="226">
        <f t="shared" si="92"/>
        <v>0.10162859390535497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Agricultural casual work -- see Data2</v>
      </c>
      <c r="B103" s="60">
        <f t="shared" si="81"/>
        <v>0.26873368719839663</v>
      </c>
      <c r="C103" s="60">
        <f t="shared" si="81"/>
        <v>0</v>
      </c>
      <c r="D103" s="24">
        <f t="shared" si="86"/>
        <v>0.26873368719839663</v>
      </c>
      <c r="H103" s="24">
        <f t="shared" si="87"/>
        <v>0.67272727272727284</v>
      </c>
      <c r="I103" s="22">
        <f t="shared" si="88"/>
        <v>0.1807844804789214</v>
      </c>
      <c r="J103" s="24">
        <f t="shared" si="89"/>
        <v>0.1807844804789214</v>
      </c>
      <c r="K103" s="22">
        <f t="shared" si="90"/>
        <v>0.26873368719839663</v>
      </c>
      <c r="L103" s="22">
        <f t="shared" si="91"/>
        <v>0.1807844804789214</v>
      </c>
      <c r="M103" s="226">
        <f t="shared" si="92"/>
        <v>0.1807844804789214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Construction casual work -- see Data2</v>
      </c>
      <c r="B104" s="60">
        <f t="shared" si="81"/>
        <v>0.18560024439601494</v>
      </c>
      <c r="C104" s="60">
        <f t="shared" si="81"/>
        <v>0</v>
      </c>
      <c r="D104" s="24">
        <f t="shared" si="86"/>
        <v>0.18560024439601494</v>
      </c>
      <c r="H104" s="24">
        <f t="shared" si="87"/>
        <v>0.67272727272727284</v>
      </c>
      <c r="I104" s="22">
        <f t="shared" si="88"/>
        <v>0.12485834623004644</v>
      </c>
      <c r="J104" s="24">
        <f t="shared" si="89"/>
        <v>0.12485834623004644</v>
      </c>
      <c r="K104" s="22">
        <f t="shared" si="90"/>
        <v>0.18560024439601494</v>
      </c>
      <c r="L104" s="22">
        <f t="shared" si="91"/>
        <v>0.12485834623004644</v>
      </c>
      <c r="M104" s="226">
        <f t="shared" si="92"/>
        <v>0.12485834623004644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Domestic casual work -- see Data2</v>
      </c>
      <c r="B105" s="60">
        <f t="shared" si="81"/>
        <v>1.3610684589041095</v>
      </c>
      <c r="C105" s="60">
        <f t="shared" si="81"/>
        <v>0</v>
      </c>
      <c r="D105" s="24">
        <f t="shared" si="86"/>
        <v>1.3610684589041095</v>
      </c>
      <c r="H105" s="24">
        <f t="shared" si="87"/>
        <v>0.67272727272727284</v>
      </c>
      <c r="I105" s="22">
        <f t="shared" si="88"/>
        <v>0.91562787235367382</v>
      </c>
      <c r="J105" s="24">
        <f t="shared" si="89"/>
        <v>0.91562787235367382</v>
      </c>
      <c r="K105" s="22">
        <f t="shared" si="90"/>
        <v>1.3610684589041095</v>
      </c>
      <c r="L105" s="22">
        <f t="shared" si="91"/>
        <v>0.91562787235367382</v>
      </c>
      <c r="M105" s="226">
        <f t="shared" si="92"/>
        <v>0.91562787235367382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Labour migration: no. people per HH</v>
      </c>
      <c r="B106" s="60">
        <f t="shared" si="81"/>
        <v>1.8560024439601495</v>
      </c>
      <c r="C106" s="60">
        <f t="shared" si="81"/>
        <v>0</v>
      </c>
      <c r="D106" s="24">
        <f t="shared" si="86"/>
        <v>1.8560024439601495</v>
      </c>
      <c r="H106" s="24">
        <f t="shared" si="87"/>
        <v>0.57212121212121214</v>
      </c>
      <c r="I106" s="22">
        <f t="shared" si="88"/>
        <v>1.0618583679384128</v>
      </c>
      <c r="J106" s="24">
        <f t="shared" si="89"/>
        <v>1.0618583679384128</v>
      </c>
      <c r="K106" s="22">
        <f t="shared" si="90"/>
        <v>1.8560024439601495</v>
      </c>
      <c r="L106" s="22">
        <f t="shared" si="91"/>
        <v>1.0618583679384128</v>
      </c>
      <c r="M106" s="226">
        <f t="shared" si="92"/>
        <v>1.0618583679384128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(e.g. teachers, salaried staff,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0.57212121212121214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0.82746775626556668</v>
      </c>
      <c r="C108" s="60">
        <f t="shared" si="81"/>
        <v>0.16549355125311332</v>
      </c>
      <c r="D108" s="24">
        <f t="shared" si="86"/>
        <v>0.99296130751868006</v>
      </c>
      <c r="H108" s="24">
        <f t="shared" si="87"/>
        <v>0.48484848484848486</v>
      </c>
      <c r="I108" s="22">
        <f t="shared" si="88"/>
        <v>0.48143578546360244</v>
      </c>
      <c r="J108" s="24">
        <f t="shared" si="89"/>
        <v>0.40790060222127411</v>
      </c>
      <c r="K108" s="22">
        <f t="shared" si="90"/>
        <v>0.82746775626556668</v>
      </c>
      <c r="L108" s="22">
        <f t="shared" si="91"/>
        <v>0.40119648788633538</v>
      </c>
      <c r="M108" s="226">
        <f t="shared" si="92"/>
        <v>0.40790060222127411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0.12373349626400997</v>
      </c>
      <c r="C109" s="60">
        <f t="shared" si="81"/>
        <v>0</v>
      </c>
      <c r="D109" s="24">
        <f t="shared" si="86"/>
        <v>0.12373349626400997</v>
      </c>
      <c r="H109" s="24">
        <f t="shared" si="87"/>
        <v>0.57212121212121214</v>
      </c>
      <c r="I109" s="22">
        <f t="shared" si="88"/>
        <v>7.079055786256086E-2</v>
      </c>
      <c r="J109" s="24">
        <f t="shared" si="89"/>
        <v>7.079055786256086E-2</v>
      </c>
      <c r="K109" s="22">
        <f t="shared" si="90"/>
        <v>0.12373349626400997</v>
      </c>
      <c r="L109" s="22">
        <f t="shared" si="91"/>
        <v>7.079055786256086E-2</v>
      </c>
      <c r="M109" s="226">
        <f t="shared" si="92"/>
        <v>7.079055786256086E-2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2.6061367650607101</v>
      </c>
      <c r="C110" s="60">
        <f t="shared" si="81"/>
        <v>0</v>
      </c>
      <c r="D110" s="24">
        <f t="shared" si="86"/>
        <v>2.6061367650607101</v>
      </c>
      <c r="H110" s="24">
        <f t="shared" si="87"/>
        <v>0.7151515151515152</v>
      </c>
      <c r="I110" s="22">
        <f t="shared" si="88"/>
        <v>1.8637826562252353</v>
      </c>
      <c r="J110" s="24">
        <f t="shared" si="89"/>
        <v>1.8637826562252353</v>
      </c>
      <c r="K110" s="22">
        <f t="shared" si="90"/>
        <v>2.6061367650607101</v>
      </c>
      <c r="L110" s="22">
        <f t="shared" si="91"/>
        <v>1.8637826562252353</v>
      </c>
      <c r="M110" s="226">
        <f t="shared" si="92"/>
        <v>1.8637826562252353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Remittances: no. times per year</v>
      </c>
      <c r="B111" s="60">
        <f t="shared" si="81"/>
        <v>0.61866748132004978</v>
      </c>
      <c r="C111" s="60">
        <f t="shared" si="81"/>
        <v>0</v>
      </c>
      <c r="D111" s="24">
        <f t="shared" si="86"/>
        <v>0.61866748132004978</v>
      </c>
      <c r="H111" s="24">
        <f t="shared" si="87"/>
        <v>0.67272727272727284</v>
      </c>
      <c r="I111" s="22">
        <f t="shared" si="88"/>
        <v>0.41619448743348808</v>
      </c>
      <c r="J111" s="24">
        <f t="shared" si="89"/>
        <v>0.41619448743348808</v>
      </c>
      <c r="K111" s="22">
        <f t="shared" si="90"/>
        <v>0.61866748132004978</v>
      </c>
      <c r="L111" s="22">
        <f t="shared" si="91"/>
        <v>0.41619448743348808</v>
      </c>
      <c r="M111" s="226">
        <f t="shared" si="92"/>
        <v>0.41619448743348808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8.7502781889204542</v>
      </c>
      <c r="C119" s="29">
        <f>SUM(C91:C118)</f>
        <v>0.1052379163537126</v>
      </c>
      <c r="D119" s="24">
        <f>SUM(D91:D118)</f>
        <v>8.855516105274166</v>
      </c>
      <c r="E119" s="22"/>
      <c r="F119" s="2"/>
      <c r="G119" s="2"/>
      <c r="H119" s="31"/>
      <c r="I119" s="22">
        <f>SUM(I91:I118)</f>
        <v>5.6810578780503516</v>
      </c>
      <c r="J119" s="24">
        <f>SUM(J91:J118)</f>
        <v>5.6945557935491262</v>
      </c>
      <c r="K119" s="22">
        <f>SUM(K91:K118)</f>
        <v>8.7502781889204542</v>
      </c>
      <c r="L119" s="22">
        <f>SUM(L91:L118)</f>
        <v>5.6957863822931412</v>
      </c>
      <c r="M119" s="57">
        <f t="shared" si="80"/>
        <v>5.6945557935491262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93"/>
        <v>2.2964369197769554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239">
        <f t="shared" si="93"/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1.5746212731245164</v>
      </c>
      <c r="K126" s="29">
        <f t="shared" ref="K126:K127" si="94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1.4818481654265154</v>
      </c>
      <c r="M126" s="239">
        <f t="shared" si="93"/>
        <v>1.5746212731245164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0.48784508683258099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0.48784508683258099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0.59392078206724785</v>
      </c>
      <c r="C128" s="56"/>
      <c r="D128" s="31"/>
      <c r="E128" s="2"/>
      <c r="F128" s="2"/>
      <c r="G128" s="2"/>
      <c r="H128" s="24"/>
      <c r="I128" s="29">
        <f>(I30)</f>
        <v>3.3846209582733962</v>
      </c>
      <c r="J128" s="227">
        <f>(J30)</f>
        <v>0.24005046956912324</v>
      </c>
      <c r="K128" s="29">
        <f>(B128)</f>
        <v>0.59392078206724785</v>
      </c>
      <c r="L128" s="29">
        <f>IF(L124=L119,0,(L119-L124)/(B119-B124)*K128)</f>
        <v>0.33405416601113957</v>
      </c>
      <c r="M128" s="239">
        <f t="shared" si="93"/>
        <v>0.24005046956912324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8.7502781889204542</v>
      </c>
      <c r="C130" s="56"/>
      <c r="D130" s="31"/>
      <c r="E130" s="2"/>
      <c r="F130" s="2"/>
      <c r="G130" s="2"/>
      <c r="H130" s="24"/>
      <c r="I130" s="29">
        <f>(I119)</f>
        <v>5.6810578780503516</v>
      </c>
      <c r="J130" s="227">
        <f>(J119)</f>
        <v>5.6945557935491262</v>
      </c>
      <c r="K130" s="29">
        <f>(B130)</f>
        <v>8.7502781889204542</v>
      </c>
      <c r="L130" s="29">
        <f>(L119)</f>
        <v>5.6957863822931412</v>
      </c>
      <c r="M130" s="239">
        <f t="shared" si="93"/>
        <v>5.6945557935491262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1.5834471310785307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0.10159896565201532</v>
      </c>
      <c r="M131" s="236">
        <f>IF(I131&lt;SUM(M126:M127),0,I131-(SUM(M126:M127)))</f>
        <v>8.82585795401436E-3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2.8155317559153167E-2</v>
      </c>
      <c r="C6" s="102">
        <f>IF([1]Summ!$I1044="",0,[1]Summ!$I1044)</f>
        <v>0</v>
      </c>
      <c r="D6" s="24">
        <f t="shared" ref="D6:D29" si="0">(B6+C6)</f>
        <v>2.8155317559153167E-2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1.4077658779576584E-2</v>
      </c>
      <c r="J6" s="24">
        <f t="shared" ref="J6:J13" si="3">IF(I$32&lt;=1+I$131,I6,B6*H6+J$33*(I6-B6*H6))</f>
        <v>1.4077658779576584E-2</v>
      </c>
      <c r="K6" s="22">
        <f t="shared" ref="K6:K31" si="4">B6</f>
        <v>2.8155317559153167E-2</v>
      </c>
      <c r="L6" s="22">
        <f t="shared" ref="L6:L29" si="5">IF(K6="","",K6*H6)</f>
        <v>1.4077658779576584E-2</v>
      </c>
      <c r="M6" s="223">
        <f t="shared" ref="M6:M31" si="6">J6</f>
        <v>1.4077658779576584E-2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5.6310635118306335E-2</v>
      </c>
      <c r="Z6" s="156">
        <f>Poor!Z6</f>
        <v>0.17</v>
      </c>
      <c r="AA6" s="121">
        <f>$M6*Z6*4</f>
        <v>9.5728079701120784E-3</v>
      </c>
      <c r="AB6" s="156">
        <f>Poor!AB6</f>
        <v>0.17</v>
      </c>
      <c r="AC6" s="121">
        <f t="shared" ref="AC6:AC29" si="7">$M6*AB6*4</f>
        <v>9.5728079701120784E-3</v>
      </c>
      <c r="AD6" s="156">
        <f>Poor!AD6</f>
        <v>0.33</v>
      </c>
      <c r="AE6" s="121">
        <f t="shared" ref="AE6:AE29" si="8">$M6*AD6*4</f>
        <v>1.8582509589041091E-2</v>
      </c>
      <c r="AF6" s="122">
        <f>1-SUM(Z6,AB6,AD6)</f>
        <v>0.32999999999999996</v>
      </c>
      <c r="AG6" s="121">
        <f>$M6*AF6*4</f>
        <v>1.8582509589041087E-2</v>
      </c>
      <c r="AH6" s="123">
        <f>SUM(Z6,AB6,AD6,AF6)</f>
        <v>1</v>
      </c>
      <c r="AI6" s="183">
        <f>SUM(AA6,AC6,AE6,AG6)/4</f>
        <v>1.4077658779576584E-2</v>
      </c>
      <c r="AJ6" s="120">
        <f>(AA6+AC6)/2</f>
        <v>9.5728079701120784E-3</v>
      </c>
      <c r="AK6" s="119">
        <f>(AE6+AG6)/2</f>
        <v>1.8582509589041091E-2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1.8770211706102116E-2</v>
      </c>
      <c r="C7" s="102">
        <f>IF([1]Summ!$I1045="",0,[1]Summ!$I1045)</f>
        <v>0</v>
      </c>
      <c r="D7" s="24">
        <f t="shared" si="0"/>
        <v>1.8770211706102116E-2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9.3851058530510581E-3</v>
      </c>
      <c r="J7" s="24">
        <f t="shared" si="3"/>
        <v>9.3851058530510581E-3</v>
      </c>
      <c r="K7" s="22">
        <f t="shared" si="4"/>
        <v>1.8770211706102116E-2</v>
      </c>
      <c r="L7" s="22">
        <f t="shared" si="5"/>
        <v>9.3851058530510581E-3</v>
      </c>
      <c r="M7" s="223">
        <f t="shared" si="6"/>
        <v>9.3851058530510581E-3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5493.7993359155798</v>
      </c>
      <c r="S7" s="221">
        <f>IF($B$81=0,0,(SUMIF($N$6:$N$28,$U7,L$6:L$28)+SUMIF($N$91:$N$118,$U7,L$91:L$118))*$I$83*Poor!$B$81/$B$81)</f>
        <v>6653.114473321586</v>
      </c>
      <c r="T7" s="221">
        <f>IF($B$81=0,0,(SUMIF($N$6:$N$28,$U7,M$6:M$28)+SUMIF($N$91:$N$118,$U7,M$91:M$118))*$I$83*Poor!$B$81/$B$81)</f>
        <v>9465.5099630268978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3.7540423412204232E-2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3.7540423412204232E-2</v>
      </c>
      <c r="AH7" s="123">
        <f t="shared" ref="AH7:AH30" si="12">SUM(Z7,AB7,AD7,AF7)</f>
        <v>1</v>
      </c>
      <c r="AI7" s="183">
        <f t="shared" ref="AI7:AI30" si="13">SUM(AA7,AC7,AE7,AG7)/4</f>
        <v>9.3851058530510581E-3</v>
      </c>
      <c r="AJ7" s="120">
        <f t="shared" ref="AJ7:AJ31" si="14">(AA7+AC7)/2</f>
        <v>0</v>
      </c>
      <c r="AK7" s="119">
        <f t="shared" ref="AK7:AK31" si="15">(AE7+AG7)/2</f>
        <v>1.8770211706102116E-2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5.906425124533001E-3</v>
      </c>
      <c r="C8" s="102">
        <f>IF([1]Summ!$I1046="",0,[1]Summ!$I1046)</f>
        <v>0</v>
      </c>
      <c r="D8" s="24">
        <f t="shared" si="0"/>
        <v>5.906425124533001E-3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2.9532125622665005E-3</v>
      </c>
      <c r="J8" s="24">
        <f t="shared" si="3"/>
        <v>2.9532125622665005E-3</v>
      </c>
      <c r="K8" s="22">
        <f t="shared" si="4"/>
        <v>5.906425124533001E-3</v>
      </c>
      <c r="L8" s="22">
        <f t="shared" si="5"/>
        <v>2.9532125622665005E-3</v>
      </c>
      <c r="M8" s="223">
        <f t="shared" si="6"/>
        <v>2.9532125622665005E-3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7824.2334266095804</v>
      </c>
      <c r="S8" s="221">
        <f>IF($B$81=0,0,(SUMIF($N$6:$N$28,$U8,L$6:L$28)+SUMIF($N$91:$N$118,$U8,L$91:L$118))*$I$83*Poor!$B$81/$B$81)</f>
        <v>7676.1999999999989</v>
      </c>
      <c r="T8" s="221">
        <f>IF($B$81=0,0,(SUMIF($N$6:$N$28,$U8,M$6:M$28)+SUMIF($N$91:$N$118,$U8,M$91:M$118))*$I$83*Poor!$B$81/$B$81)</f>
        <v>3587.630877318486</v>
      </c>
      <c r="U8" s="222">
        <v>2</v>
      </c>
      <c r="V8" s="56"/>
      <c r="W8" s="115"/>
      <c r="X8" s="118">
        <f>Poor!X8</f>
        <v>1</v>
      </c>
      <c r="Y8" s="183">
        <f t="shared" si="9"/>
        <v>1.1812850249066002E-2</v>
      </c>
      <c r="Z8" s="125">
        <f>IF($Y8=0,0,AA8/$Y8)</f>
        <v>0.28746217128742613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3.3957475816897256E-3</v>
      </c>
      <c r="AB8" s="125">
        <f>IF($Y8=0,0,AC8/$Y8)</f>
        <v>0.29083740132065727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3.4356186686284353E-3</v>
      </c>
      <c r="AD8" s="125">
        <f>IF($Y8=0,0,AE8/$Y8)</f>
        <v>0.2925498080499031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3.4558470728865086E-3</v>
      </c>
      <c r="AF8" s="122">
        <f t="shared" si="10"/>
        <v>0.12915061934201355</v>
      </c>
      <c r="AG8" s="121">
        <f t="shared" si="11"/>
        <v>1.5256369258613333E-3</v>
      </c>
      <c r="AH8" s="123">
        <f t="shared" si="12"/>
        <v>1</v>
      </c>
      <c r="AI8" s="183">
        <f t="shared" si="13"/>
        <v>2.9532125622665009E-3</v>
      </c>
      <c r="AJ8" s="120">
        <f t="shared" si="14"/>
        <v>3.4156831251590802E-3</v>
      </c>
      <c r="AK8" s="119">
        <f t="shared" si="15"/>
        <v>2.4907419993739207E-3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596.68339902004163</v>
      </c>
      <c r="S9" s="221">
        <f>IF($B$81=0,0,(SUMIF($N$6:$N$28,$U9,L$6:L$28)+SUMIF($N$91:$N$118,$U9,L$91:L$118))*$I$83*Poor!$B$81/$B$81)</f>
        <v>338.16960758493536</v>
      </c>
      <c r="T9" s="221">
        <f>IF($B$81=0,0,(SUMIF($N$6:$N$28,$U9,M$6:M$28)+SUMIF($N$91:$N$118,$U9,M$91:M$118))*$I$83*Poor!$B$81/$B$81)</f>
        <v>338.16960758493536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0.32530145547945205</v>
      </c>
      <c r="C10" s="102">
        <f>IF([1]Summ!$I1048="",0,[1]Summ!$I1048)</f>
        <v>0.14194972602739725</v>
      </c>
      <c r="D10" s="24">
        <f t="shared" si="0"/>
        <v>0.4672511815068493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0.50930378784246577</v>
      </c>
      <c r="J10" s="24">
        <f t="shared" si="3"/>
        <v>0.45106812016918024</v>
      </c>
      <c r="K10" s="22">
        <f t="shared" si="4"/>
        <v>0.32530145547945205</v>
      </c>
      <c r="L10" s="22">
        <f t="shared" si="5"/>
        <v>0.35457858647260276</v>
      </c>
      <c r="M10" s="223">
        <f t="shared" si="6"/>
        <v>0.45106812016918024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1.804272480676721</v>
      </c>
      <c r="Z10" s="125">
        <f>IF($Y10=0,0,AA10/$Y10)</f>
        <v>0.28746217128742613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0.51866008488948079</v>
      </c>
      <c r="AB10" s="125">
        <f>IF($Y10=0,0,AC10/$Y10)</f>
        <v>0.29083740132065733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0.52474991955439343</v>
      </c>
      <c r="AD10" s="125">
        <f>IF($Y10=0,0,AE10/$Y10)</f>
        <v>0.29254980804990305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0.52783956789169717</v>
      </c>
      <c r="AF10" s="122">
        <f t="shared" si="10"/>
        <v>0.12915061934201344</v>
      </c>
      <c r="AG10" s="121">
        <f t="shared" si="11"/>
        <v>0.2330229083411495</v>
      </c>
      <c r="AH10" s="123">
        <f t="shared" si="12"/>
        <v>1</v>
      </c>
      <c r="AI10" s="183">
        <f t="shared" si="13"/>
        <v>0.45106812016918024</v>
      </c>
      <c r="AJ10" s="120">
        <f t="shared" si="14"/>
        <v>0.52170500222193716</v>
      </c>
      <c r="AK10" s="119">
        <f t="shared" si="15"/>
        <v>0.38043123811642332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101">
        <f>IF([1]Summ!$H1049="",0,[1]Summ!$H1049)</f>
        <v>4.4359289383561637E-2</v>
      </c>
      <c r="C11" s="102">
        <f>IF([1]Summ!$I1049="",0,[1]Summ!$I1049)</f>
        <v>4.7316575342465764E-2</v>
      </c>
      <c r="D11" s="24">
        <f t="shared" si="0"/>
        <v>9.1675864726027401E-2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8.0514803326941359E-2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8.0514803326941359E-2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12809.907749611966</v>
      </c>
      <c r="S11" s="221">
        <f>IF($B$81=0,0,(SUMIF($N$6:$N$28,$U11,L$6:L$28)+SUMIF($N$91:$N$118,$U11,L$91:L$118))*$I$83*Poor!$B$81/$B$81)</f>
        <v>8307.1999999999989</v>
      </c>
      <c r="T11" s="221">
        <f>IF($B$81=0,0,(SUMIF($N$6:$N$28,$U11,M$6:M$28)+SUMIF($N$91:$N$118,$U11,M$91:M$118))*$I$83*Poor!$B$81/$B$81)</f>
        <v>9631.7661841578247</v>
      </c>
      <c r="U11" s="222">
        <v>5</v>
      </c>
      <c r="V11" s="56"/>
      <c r="W11" s="115"/>
      <c r="X11" s="118">
        <f>Poor!X11</f>
        <v>1</v>
      </c>
      <c r="Y11" s="183">
        <f t="shared" si="9"/>
        <v>0.32205921330776544</v>
      </c>
      <c r="Z11" s="125">
        <f>IF($Y11=0,0,AA11/$Y11)</f>
        <v>0.28746217128742618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9.2579840740570588E-2</v>
      </c>
      <c r="AB11" s="125">
        <f>IF($Y11=0,0,AC11/$Y11)</f>
        <v>0.29083740132065733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9.3666864669805755E-2</v>
      </c>
      <c r="AD11" s="125">
        <f>IF($Y11=0,0,AE11/$Y11)</f>
        <v>0.2925498080499031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9.4218361033889572E-2</v>
      </c>
      <c r="AF11" s="122">
        <f t="shared" si="10"/>
        <v>0.12915061934201333</v>
      </c>
      <c r="AG11" s="121">
        <f t="shared" si="11"/>
        <v>4.1594146863499486E-2</v>
      </c>
      <c r="AH11" s="123">
        <f t="shared" si="12"/>
        <v>1</v>
      </c>
      <c r="AI11" s="183">
        <f t="shared" si="13"/>
        <v>8.0514803326941359E-2</v>
      </c>
      <c r="AJ11" s="120">
        <f t="shared" si="14"/>
        <v>9.3123352705188178E-2</v>
      </c>
      <c r="AK11" s="119">
        <f t="shared" si="15"/>
        <v>6.7906253948694525E-2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101">
        <f>IF([1]Summ!$H1050="",0,[1]Summ!$H1050)</f>
        <v>9.9716749688667488E-3</v>
      </c>
      <c r="C12" s="102">
        <f>IF([1]Summ!$I1050="",0,[1]Summ!$I1050)</f>
        <v>0</v>
      </c>
      <c r="D12" s="24">
        <f t="shared" si="0"/>
        <v>9.9716749688667488E-3</v>
      </c>
      <c r="E12" s="75">
        <f>Poor!E12</f>
        <v>1</v>
      </c>
      <c r="H12" s="24">
        <f t="shared" si="1"/>
        <v>1</v>
      </c>
      <c r="I12" s="22">
        <f t="shared" si="2"/>
        <v>9.9716749688667488E-3</v>
      </c>
      <c r="J12" s="24">
        <f t="shared" si="3"/>
        <v>9.9716749688667488E-3</v>
      </c>
      <c r="K12" s="22">
        <f t="shared" si="4"/>
        <v>9.9716749688667488E-3</v>
      </c>
      <c r="L12" s="22">
        <f t="shared" si="5"/>
        <v>9.9716749688667488E-3</v>
      </c>
      <c r="M12" s="223">
        <f t="shared" si="6"/>
        <v>9.9716749688667488E-3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3.9886699875466995E-2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2.6724088916562888E-2</v>
      </c>
      <c r="AF12" s="122">
        <f>1-SUM(Z12,AB12,AD12)</f>
        <v>0.32999999999999996</v>
      </c>
      <c r="AG12" s="121">
        <f>$M12*AF12*4</f>
        <v>1.3162610958904107E-2</v>
      </c>
      <c r="AH12" s="123">
        <f t="shared" si="12"/>
        <v>1</v>
      </c>
      <c r="AI12" s="183">
        <f t="shared" si="13"/>
        <v>9.9716749688667488E-3</v>
      </c>
      <c r="AJ12" s="120">
        <f t="shared" si="14"/>
        <v>0</v>
      </c>
      <c r="AK12" s="119">
        <f t="shared" si="15"/>
        <v>1.9943349937733498E-2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101">
        <f>IF([1]Summ!$H1051="",0,[1]Summ!$H1051)</f>
        <v>0</v>
      </c>
      <c r="C13" s="102">
        <f>IF([1]Summ!$I1051="",0,[1]Summ!$I1051)</f>
        <v>1.6570577521793275E-2</v>
      </c>
      <c r="D13" s="24">
        <f t="shared" si="0"/>
        <v>1.6570577521793275E-2</v>
      </c>
      <c r="E13" s="75">
        <f>Poor!E13</f>
        <v>1</v>
      </c>
      <c r="H13" s="24">
        <f t="shared" si="1"/>
        <v>1</v>
      </c>
      <c r="I13" s="22">
        <f t="shared" si="2"/>
        <v>1.6570577521793275E-2</v>
      </c>
      <c r="J13" s="24">
        <f t="shared" si="3"/>
        <v>1.0333722522284913E-2</v>
      </c>
      <c r="K13" s="22">
        <f t="shared" si="4"/>
        <v>0</v>
      </c>
      <c r="L13" s="22">
        <f t="shared" si="5"/>
        <v>0</v>
      </c>
      <c r="M13" s="224">
        <f t="shared" si="6"/>
        <v>1.0333722522284913E-2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4.1334890089139653E-2</v>
      </c>
      <c r="Z13" s="156">
        <f>Poor!Z13</f>
        <v>1</v>
      </c>
      <c r="AA13" s="121">
        <f>$M13*Z13*4</f>
        <v>4.1334890089139653E-2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1.0333722522284913E-2</v>
      </c>
      <c r="AJ13" s="120">
        <f t="shared" si="14"/>
        <v>2.0667445044569827E-2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101">
        <f>IF([1]Summ!$H1052="",0,[1]Summ!$H1052)</f>
        <v>1.1168041718555417E-2</v>
      </c>
      <c r="C14" s="102">
        <f>IF([1]Summ!$I1052="",0,[1]Summ!$I1052)</f>
        <v>0</v>
      </c>
      <c r="D14" s="24">
        <f t="shared" si="0"/>
        <v>1.1168041718555417E-2</v>
      </c>
      <c r="E14" s="75">
        <f>Poor!E14</f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113542.36414428789</v>
      </c>
      <c r="S14" s="221">
        <f>IF($B$81=0,0,(SUMIF($N$6:$N$28,$U14,L$6:L$28)+SUMIF($N$91:$N$118,$U14,L$91:L$118))*$I$83*Poor!$B$81/$B$81)</f>
        <v>73632</v>
      </c>
      <c r="T14" s="221">
        <f>IF($B$81=0,0,(SUMIF($N$6:$N$28,$U14,M$6:M$28)+SUMIF($N$91:$N$118,$U14,M$91:M$118))*$I$83*Poor!$B$81/$B$81)</f>
        <v>73632</v>
      </c>
      <c r="U14" s="222">
        <v>8</v>
      </c>
      <c r="V14" s="56"/>
      <c r="W14" s="110"/>
      <c r="X14" s="118"/>
      <c r="Y14" s="183">
        <f>M14*4</f>
        <v>4.4672166874221667E-2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4.4672166874221667E-2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101">
        <f>IF([1]Summ!$H1053="",0,[1]Summ!$H1053)</f>
        <v>1.8574688667496887E-2</v>
      </c>
      <c r="C15" s="102">
        <f>IF([1]Summ!$I1053="",0,[1]Summ!$I1053)</f>
        <v>9.2873443337484457E-2</v>
      </c>
      <c r="D15" s="24">
        <f t="shared" si="0"/>
        <v>0.11144813200498134</v>
      </c>
      <c r="E15" s="75">
        <f>Poor!E15</f>
        <v>1</v>
      </c>
      <c r="F15" s="22"/>
      <c r="H15" s="24">
        <f t="shared" si="1"/>
        <v>1</v>
      </c>
      <c r="I15" s="22">
        <f t="shared" si="2"/>
        <v>0.11144813200498134</v>
      </c>
      <c r="J15" s="24">
        <f>IF(I$32&lt;=1+I131,I15,B15*H15+J$33*(I15-B15*H15))</f>
        <v>7.6492307523961023E-2</v>
      </c>
      <c r="K15" s="22">
        <f t="shared" si="4"/>
        <v>1.8574688667496887E-2</v>
      </c>
      <c r="L15" s="22">
        <f t="shared" si="5"/>
        <v>1.8574688667496887E-2</v>
      </c>
      <c r="M15" s="225">
        <f t="shared" si="6"/>
        <v>7.6492307523961023E-2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0.30596923009584409</v>
      </c>
      <c r="Z15" s="156">
        <f>Poor!Z15</f>
        <v>0.25</v>
      </c>
      <c r="AA15" s="121">
        <f t="shared" si="16"/>
        <v>7.6492307523961023E-2</v>
      </c>
      <c r="AB15" s="156">
        <f>Poor!AB15</f>
        <v>0.25</v>
      </c>
      <c r="AC15" s="121">
        <f t="shared" si="7"/>
        <v>7.6492307523961023E-2</v>
      </c>
      <c r="AD15" s="156">
        <f>Poor!AD15</f>
        <v>0.25</v>
      </c>
      <c r="AE15" s="121">
        <f t="shared" si="8"/>
        <v>7.6492307523961023E-2</v>
      </c>
      <c r="AF15" s="122">
        <f t="shared" si="10"/>
        <v>0.25</v>
      </c>
      <c r="AG15" s="121">
        <f t="shared" si="11"/>
        <v>7.6492307523961023E-2</v>
      </c>
      <c r="AH15" s="123">
        <f t="shared" si="12"/>
        <v>1</v>
      </c>
      <c r="AI15" s="183">
        <f t="shared" si="13"/>
        <v>7.6492307523961023E-2</v>
      </c>
      <c r="AJ15" s="120">
        <f t="shared" si="14"/>
        <v>7.6492307523961023E-2</v>
      </c>
      <c r="AK15" s="119">
        <f t="shared" si="15"/>
        <v>7.6492307523961023E-2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101">
        <f>IF([1]Summ!$H1054="",0,[1]Summ!$H1054)</f>
        <v>5.6331724782067244E-2</v>
      </c>
      <c r="C16" s="102">
        <f>IF([1]Summ!$I1054="",0,[1]Summ!$I1054)</f>
        <v>3.3799034869240352E-2</v>
      </c>
      <c r="D16" s="24">
        <f t="shared" si="0"/>
        <v>9.0130759651307596E-2</v>
      </c>
      <c r="E16" s="75">
        <f>Poor!E16</f>
        <v>1</v>
      </c>
      <c r="F16" s="22"/>
      <c r="H16" s="24">
        <f t="shared" si="1"/>
        <v>1</v>
      </c>
      <c r="I16" s="22">
        <f t="shared" si="2"/>
        <v>9.0130759651307596E-2</v>
      </c>
      <c r="J16" s="24">
        <f>IF(I$32&lt;=1+I131,I16,B16*H16+J$33*(I16-B16*H16))</f>
        <v>7.7409436008511218E-2</v>
      </c>
      <c r="K16" s="22">
        <f t="shared" si="4"/>
        <v>5.6331724782067244E-2</v>
      </c>
      <c r="L16" s="22">
        <f t="shared" si="5"/>
        <v>5.6331724782067244E-2</v>
      </c>
      <c r="M16" s="223">
        <f t="shared" si="6"/>
        <v>7.7409436008511218E-2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1746.8056022198136</v>
      </c>
      <c r="S16" s="221">
        <f>IF($B$81=0,0,(SUMIF($N$6:$N$28,$U16,L$6:L$28)+SUMIF($N$91:$N$118,$U16,L$91:L$118))*$I$83*Poor!$B$81/$B$81)</f>
        <v>959.99999999999977</v>
      </c>
      <c r="T16" s="221">
        <f>IF($B$81=0,0,(SUMIF($N$6:$N$28,$U16,M$6:M$28)+SUMIF($N$91:$N$118,$U16,M$91:M$118))*$I$83*Poor!$B$81/$B$81)</f>
        <v>1079.734796308052</v>
      </c>
      <c r="U16" s="222">
        <v>10</v>
      </c>
      <c r="V16" s="56"/>
      <c r="W16" s="110"/>
      <c r="X16" s="118"/>
      <c r="Y16" s="183">
        <f t="shared" si="9"/>
        <v>0.30963774403404487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0.30963774403404487</v>
      </c>
      <c r="AH16" s="123">
        <f t="shared" si="12"/>
        <v>1</v>
      </c>
      <c r="AI16" s="183">
        <f t="shared" si="13"/>
        <v>7.7409436008511218E-2</v>
      </c>
      <c r="AJ16" s="120">
        <f t="shared" si="14"/>
        <v>0</v>
      </c>
      <c r="AK16" s="119">
        <f t="shared" si="15"/>
        <v>0.15481887201702244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101">
        <f>IF([1]Summ!$H1055="",0,[1]Summ!$H1055)</f>
        <v>2.072890722291407E-2</v>
      </c>
      <c r="C17" s="102">
        <f>IF([1]Summ!$I1055="",0,[1]Summ!$I1055)</f>
        <v>2.7377801992528039E-3</v>
      </c>
      <c r="D17" s="24">
        <f t="shared" si="0"/>
        <v>2.3466687422166874E-2</v>
      </c>
      <c r="E17" s="75">
        <f>Poor!E17</f>
        <v>1</v>
      </c>
      <c r="F17" s="22"/>
      <c r="H17" s="24">
        <f t="shared" si="1"/>
        <v>1</v>
      </c>
      <c r="I17" s="22">
        <f t="shared" si="2"/>
        <v>2.3466687422166874E-2</v>
      </c>
      <c r="J17" s="24">
        <f t="shared" ref="J17:J25" si="17">IF(I$32&lt;=1+I131,I17,B17*H17+J$33*(I17-B17*H17))</f>
        <v>2.2436238235902364E-2</v>
      </c>
      <c r="K17" s="22">
        <f t="shared" si="4"/>
        <v>2.072890722291407E-2</v>
      </c>
      <c r="L17" s="22">
        <f t="shared" si="5"/>
        <v>2.072890722291407E-2</v>
      </c>
      <c r="M17" s="224">
        <f t="shared" si="6"/>
        <v>2.2436238235902364E-2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8.9744952943609457E-2</v>
      </c>
      <c r="Z17" s="156">
        <f>Poor!Z17</f>
        <v>0.29409999999999997</v>
      </c>
      <c r="AA17" s="121">
        <f t="shared" si="16"/>
        <v>2.639399066071554E-2</v>
      </c>
      <c r="AB17" s="156">
        <f>Poor!AB17</f>
        <v>0.17649999999999999</v>
      </c>
      <c r="AC17" s="121">
        <f t="shared" si="7"/>
        <v>1.5839984194547067E-2</v>
      </c>
      <c r="AD17" s="156">
        <f>Poor!AD17</f>
        <v>0.23530000000000001</v>
      </c>
      <c r="AE17" s="121">
        <f t="shared" si="8"/>
        <v>2.1116987427631306E-2</v>
      </c>
      <c r="AF17" s="122">
        <f t="shared" si="10"/>
        <v>0.29410000000000003</v>
      </c>
      <c r="AG17" s="121">
        <f t="shared" si="11"/>
        <v>2.6393990660715544E-2</v>
      </c>
      <c r="AH17" s="123">
        <f t="shared" si="12"/>
        <v>1</v>
      </c>
      <c r="AI17" s="183">
        <f t="shared" si="13"/>
        <v>2.2436238235902364E-2</v>
      </c>
      <c r="AJ17" s="120">
        <f t="shared" si="14"/>
        <v>2.1116987427631302E-2</v>
      </c>
      <c r="AK17" s="119">
        <f t="shared" si="15"/>
        <v>2.3755489044173426E-2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106.58412481492928</v>
      </c>
      <c r="S19" s="221">
        <f>IF($B$81=0,0,(SUMIF($N$6:$N$28,$U19,L$6:L$28)+SUMIF($N$91:$N$118,$U19,L$91:L$118))*$I$83*Poor!$B$81/$B$81)</f>
        <v>120.8128522517777</v>
      </c>
      <c r="T19" s="221">
        <f>IF($B$81=0,0,(SUMIF($N$6:$N$28,$U19,M$6:M$28)+SUMIF($N$91:$N$118,$U19,M$91:M$118))*$I$83*Poor!$B$81/$B$81)</f>
        <v>120.8128522517777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101">
        <f>IF([1]Summ!$H1058="",0,[1]Summ!$H1058)</f>
        <v>9.4372453300124535E-3</v>
      </c>
      <c r="C20" s="102">
        <f>IF([1]Summ!$I1058="",0,[1]Summ!$I1058)</f>
        <v>0</v>
      </c>
      <c r="D20" s="24">
        <f t="shared" si="18"/>
        <v>9.4372453300124535E-3</v>
      </c>
      <c r="E20" s="75">
        <f>Poor!E20</f>
        <v>1</v>
      </c>
      <c r="F20" s="22"/>
      <c r="H20" s="24">
        <f t="shared" si="19"/>
        <v>1</v>
      </c>
      <c r="I20" s="22">
        <f t="shared" si="20"/>
        <v>9.4372453300124535E-3</v>
      </c>
      <c r="J20" s="24">
        <f t="shared" si="17"/>
        <v>9.4372453300124535E-3</v>
      </c>
      <c r="K20" s="22">
        <f t="shared" si="21"/>
        <v>9.4372453300124535E-3</v>
      </c>
      <c r="L20" s="22">
        <f t="shared" si="22"/>
        <v>9.4372453300124535E-3</v>
      </c>
      <c r="M20" s="224">
        <f t="shared" si="23"/>
        <v>9.4372453300124535E-3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11092.215574095817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153212.59335657558</v>
      </c>
      <c r="S23" s="179">
        <f>SUM(S7:S22)</f>
        <v>106679.0969331583</v>
      </c>
      <c r="T23" s="179">
        <f>SUM(T7:T22)</f>
        <v>106847.22428064798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3.847124346201744E-2</v>
      </c>
      <c r="C27" s="102">
        <f>IF([1]Summ!$I1065="",0,[1]Summ!$I1065)</f>
        <v>-3.847124346201744E-2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1.447985544304798E-2</v>
      </c>
      <c r="K27" s="22">
        <f t="shared" si="4"/>
        <v>3.847124346201744E-2</v>
      </c>
      <c r="L27" s="22">
        <f t="shared" si="5"/>
        <v>3.847124346201744E-2</v>
      </c>
      <c r="M27" s="225">
        <f t="shared" si="6"/>
        <v>1.447985544304798E-2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5.791942177219192E-2</v>
      </c>
      <c r="Z27" s="156">
        <f>Poor!Z27</f>
        <v>0.25</v>
      </c>
      <c r="AA27" s="121">
        <f t="shared" si="16"/>
        <v>1.447985544304798E-2</v>
      </c>
      <c r="AB27" s="156">
        <f>Poor!AB27</f>
        <v>0.25</v>
      </c>
      <c r="AC27" s="121">
        <f t="shared" si="7"/>
        <v>1.447985544304798E-2</v>
      </c>
      <c r="AD27" s="156">
        <f>Poor!AD27</f>
        <v>0.25</v>
      </c>
      <c r="AE27" s="121">
        <f t="shared" si="8"/>
        <v>1.447985544304798E-2</v>
      </c>
      <c r="AF27" s="122">
        <f t="shared" si="10"/>
        <v>0.25</v>
      </c>
      <c r="AG27" s="121">
        <f t="shared" si="11"/>
        <v>1.447985544304798E-2</v>
      </c>
      <c r="AH27" s="123">
        <f t="shared" si="12"/>
        <v>1</v>
      </c>
      <c r="AI27" s="183">
        <f t="shared" si="13"/>
        <v>1.447985544304798E-2</v>
      </c>
      <c r="AJ27" s="120">
        <f t="shared" si="14"/>
        <v>1.447985544304798E-2</v>
      </c>
      <c r="AK27" s="119">
        <f t="shared" si="15"/>
        <v>1.447985544304798E-2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0.20458716080323786</v>
      </c>
      <c r="C29" s="102">
        <f>IF([1]Summ!$I1067="",0,[1]Summ!$I1067)</f>
        <v>2.0049613138759227E-2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0.21709047510128254</v>
      </c>
      <c r="K29" s="22">
        <f t="shared" si="4"/>
        <v>0.20458716080323786</v>
      </c>
      <c r="L29" s="22">
        <f t="shared" si="5"/>
        <v>0.20458716080323786</v>
      </c>
      <c r="M29" s="223">
        <f t="shared" si="6"/>
        <v>0.21709047510128254</v>
      </c>
      <c r="N29" s="228"/>
      <c r="P29" s="22"/>
      <c r="V29" s="56"/>
      <c r="W29" s="110"/>
      <c r="X29" s="118"/>
      <c r="Y29" s="183">
        <f t="shared" si="9"/>
        <v>0.86836190040513017</v>
      </c>
      <c r="Z29" s="156">
        <f>Poor!Z29</f>
        <v>0.25</v>
      </c>
      <c r="AA29" s="121">
        <f t="shared" si="16"/>
        <v>0.21709047510128254</v>
      </c>
      <c r="AB29" s="156">
        <f>Poor!AB29</f>
        <v>0.25</v>
      </c>
      <c r="AC29" s="121">
        <f t="shared" si="7"/>
        <v>0.21709047510128254</v>
      </c>
      <c r="AD29" s="156">
        <f>Poor!AD29</f>
        <v>0.25</v>
      </c>
      <c r="AE29" s="121">
        <f t="shared" si="8"/>
        <v>0.21709047510128254</v>
      </c>
      <c r="AF29" s="122">
        <f t="shared" si="10"/>
        <v>0.25</v>
      </c>
      <c r="AG29" s="121">
        <f t="shared" si="11"/>
        <v>0.21709047510128254</v>
      </c>
      <c r="AH29" s="123">
        <f t="shared" si="12"/>
        <v>1</v>
      </c>
      <c r="AI29" s="183">
        <f t="shared" si="13"/>
        <v>0.21709047510128254</v>
      </c>
      <c r="AJ29" s="120">
        <f t="shared" si="14"/>
        <v>0.21709047510128254</v>
      </c>
      <c r="AK29" s="119">
        <f t="shared" si="15"/>
        <v>0.21709047510128254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0.63544987546699883</v>
      </c>
      <c r="C30" s="103"/>
      <c r="D30" s="24">
        <f>(D119-B124)</f>
        <v>10.041901845785581</v>
      </c>
      <c r="E30" s="75">
        <f>Poor!E30</f>
        <v>1</v>
      </c>
      <c r="H30" s="96">
        <f>(E30*F$7/F$9)</f>
        <v>1</v>
      </c>
      <c r="I30" s="29">
        <f>IF(E30&gt;=1,I119-I124,MIN(I119-I124,B30*H30))</f>
        <v>5.1499761178872019</v>
      </c>
      <c r="J30" s="230">
        <f>IF(I$32&lt;=1,I30,1-SUM(J6:J29))</f>
        <v>-6.81789754344031E-3</v>
      </c>
      <c r="K30" s="22">
        <f t="shared" si="4"/>
        <v>0.63544987546699883</v>
      </c>
      <c r="L30" s="22">
        <f>IF(L124=L119,0,IF(K30="",0,(L119-L124)/(B119-B124)*K30))</f>
        <v>0.33780908057492448</v>
      </c>
      <c r="M30" s="175">
        <f t="shared" si="6"/>
        <v>-6.81789754344031E-3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-2.727159017376124E-2</v>
      </c>
      <c r="Z30" s="122">
        <f>IF($Y30=0,0,AA30/($Y$30))</f>
        <v>-4.0709874912000302E-15</v>
      </c>
      <c r="AA30" s="187">
        <f>IF(AA79*4/$I$84+SUM(AA6:AA29)&lt;1,AA79*4/$I$84,1-SUM(AA6:AA29))</f>
        <v>1.1102230246251565E-16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</v>
      </c>
      <c r="AE30" s="187">
        <f>IF(AE79*4/$I$84+SUM(AE6:AE29)&lt;1,AE79*4/$I$84,1-SUM(AE6:AE29))</f>
        <v>0</v>
      </c>
      <c r="AF30" s="122">
        <f>IF($Y30=0,0,AG30/($Y$30))</f>
        <v>-0.38418702684850398</v>
      </c>
      <c r="AG30" s="187">
        <f>IF(AG79*4/$I$84+SUM(AG6:AG29)&lt;1,AG79*4/$I$84,1-SUM(AG6:AG29))</f>
        <v>1.0477391146288206E-2</v>
      </c>
      <c r="AH30" s="123">
        <f t="shared" si="12"/>
        <v>-0.38418702684850803</v>
      </c>
      <c r="AI30" s="183">
        <f t="shared" si="13"/>
        <v>2.6193477865720793E-3</v>
      </c>
      <c r="AJ30" s="120">
        <f t="shared" si="14"/>
        <v>5.5511151231257827E-17</v>
      </c>
      <c r="AK30" s="119">
        <f t="shared" si="15"/>
        <v>5.2386955731441032E-3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-0.13642595662567181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1.4272132616749689</v>
      </c>
      <c r="C32" s="77">
        <f>SUM(C6:C31)</f>
        <v>0.31682550697437567</v>
      </c>
      <c r="D32" s="24">
        <f>SUM(D6:D30)</f>
        <v>11.150490738967926</v>
      </c>
      <c r="E32" s="2"/>
      <c r="F32" s="2"/>
      <c r="H32" s="17"/>
      <c r="I32" s="22">
        <f>SUM(I6:I30)</f>
        <v>6.2824524680356122</v>
      </c>
      <c r="J32" s="17"/>
      <c r="L32" s="22">
        <f>SUM(L6:L30)</f>
        <v>1.1364259566256718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3.9622510186799507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0.6236187307711043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2800</v>
      </c>
      <c r="C37" s="104">
        <f>IF([1]Summ!$I1072="",0,[1]Summ!$I1072)</f>
        <v>0</v>
      </c>
      <c r="D37" s="38">
        <f t="shared" ref="D37:D64" si="25">B37+C37</f>
        <v>2800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2643.2</v>
      </c>
      <c r="J37" s="38">
        <f>J91*I$83</f>
        <v>2643.2</v>
      </c>
      <c r="K37" s="40">
        <f>(B37/B$65)</f>
        <v>2.7724144759641568E-2</v>
      </c>
      <c r="L37" s="22">
        <f t="shared" ref="L37" si="28">(K37*H37)</f>
        <v>2.6171592653101639E-2</v>
      </c>
      <c r="M37" s="24">
        <f>J37/B$65</f>
        <v>2.6171592653101636E-2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2643.2</v>
      </c>
      <c r="AH37" s="123">
        <f>SUM(Z37,AB37,AD37,AF37)</f>
        <v>1</v>
      </c>
      <c r="AI37" s="112">
        <f>SUM(AA37,AC37,AE37,AG37)</f>
        <v>2643.2</v>
      </c>
      <c r="AJ37" s="148">
        <f>(AA37+AC37)</f>
        <v>0</v>
      </c>
      <c r="AK37" s="147">
        <f>(AE37+AG37)</f>
        <v>2643.2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2500</v>
      </c>
      <c r="D38" s="38">
        <f t="shared" si="25"/>
        <v>7500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7080</v>
      </c>
      <c r="J38" s="38">
        <f t="shared" ref="J38:J64" si="32">J92*I$83</f>
        <v>6191.7402046198067</v>
      </c>
      <c r="K38" s="40">
        <f t="shared" ref="K38:K64" si="33">(B38/B$65)</f>
        <v>4.9507401356502799E-2</v>
      </c>
      <c r="L38" s="22">
        <f t="shared" ref="L38:L64" si="34">(K38*H38)</f>
        <v>4.6734986880538641E-2</v>
      </c>
      <c r="M38" s="24">
        <f t="shared" ref="M38:M64" si="35">J38/B$65</f>
        <v>6.1307393481061505E-2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6191.7402046198067</v>
      </c>
      <c r="AH38" s="123">
        <f t="shared" ref="AH38:AI58" si="37">SUM(Z38,AB38,AD38,AF38)</f>
        <v>1</v>
      </c>
      <c r="AI38" s="112">
        <f t="shared" si="37"/>
        <v>6191.7402046198067</v>
      </c>
      <c r="AJ38" s="148">
        <f t="shared" ref="AJ38:AJ64" si="38">(AA38+AC38)</f>
        <v>0</v>
      </c>
      <c r="AK38" s="147">
        <f t="shared" ref="AK38:AK64" si="39">(AE38+AG38)</f>
        <v>6191.7402046198067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1000</v>
      </c>
      <c r="C39" s="104">
        <f>IF([1]Summ!$I1074="",0,[1]Summ!$I1074)</f>
        <v>-250</v>
      </c>
      <c r="D39" s="38">
        <f t="shared" si="25"/>
        <v>750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708</v>
      </c>
      <c r="J39" s="38">
        <f t="shared" si="32"/>
        <v>796.82597953801928</v>
      </c>
      <c r="K39" s="40">
        <f t="shared" si="33"/>
        <v>9.9014802713005591E-3</v>
      </c>
      <c r="L39" s="22">
        <f t="shared" si="34"/>
        <v>9.3469973761077275E-3</v>
      </c>
      <c r="M39" s="24">
        <f t="shared" si="35"/>
        <v>7.8897567160554419E-3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0.28746217128742613</v>
      </c>
      <c r="AA39" s="147">
        <f t="shared" ref="AA39:AA64" si="40">$J39*Z39</f>
        <v>229.0573262162292</v>
      </c>
      <c r="AB39" s="122">
        <f>AB8</f>
        <v>0.29083740132065727</v>
      </c>
      <c r="AC39" s="147">
        <f t="shared" ref="AC39:AC64" si="41">$J39*AB39</f>
        <v>231.74679719362476</v>
      </c>
      <c r="AD39" s="122">
        <f>AD8</f>
        <v>0.2925498080499031</v>
      </c>
      <c r="AE39" s="147">
        <f t="shared" ref="AE39:AE64" si="42">$J39*AD39</f>
        <v>233.11128736302356</v>
      </c>
      <c r="AF39" s="122">
        <f t="shared" si="29"/>
        <v>0.12915061934201355</v>
      </c>
      <c r="AG39" s="147">
        <f t="shared" si="36"/>
        <v>102.9105687651418</v>
      </c>
      <c r="AH39" s="123">
        <f t="shared" si="37"/>
        <v>1</v>
      </c>
      <c r="AI39" s="112">
        <f t="shared" si="37"/>
        <v>796.82597953801928</v>
      </c>
      <c r="AJ39" s="148">
        <f t="shared" si="38"/>
        <v>460.80412340985396</v>
      </c>
      <c r="AK39" s="147">
        <f t="shared" si="39"/>
        <v>336.02185612816538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900</v>
      </c>
      <c r="C40" s="104">
        <f>IF([1]Summ!$I1075="",0,[1]Summ!$I1075)</f>
        <v>-900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516.92203515896529</v>
      </c>
      <c r="K40" s="40">
        <f t="shared" si="33"/>
        <v>8.9113322441705042E-3</v>
      </c>
      <c r="L40" s="22">
        <f t="shared" si="34"/>
        <v>1.3598693004604191E-2</v>
      </c>
      <c r="M40" s="24">
        <f t="shared" si="35"/>
        <v>5.1182933329270291E-3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516.92203515896529</v>
      </c>
      <c r="AH40" s="123">
        <f t="shared" si="37"/>
        <v>1</v>
      </c>
      <c r="AI40" s="112">
        <f t="shared" si="37"/>
        <v>516.92203515896529</v>
      </c>
      <c r="AJ40" s="148">
        <f t="shared" si="38"/>
        <v>0</v>
      </c>
      <c r="AK40" s="147">
        <f t="shared" si="39"/>
        <v>516.92203515896529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 (irrigated): kg produced</v>
      </c>
      <c r="B41" s="104">
        <f>IF([1]Summ!$H1076="",0,[1]Summ!$H1076)</f>
        <v>300</v>
      </c>
      <c r="C41" s="104">
        <f>IF([1]Summ!$I1076="",0,[1]Summ!$I1076)</f>
        <v>-300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172.30734505298844</v>
      </c>
      <c r="K41" s="40">
        <f t="shared" si="33"/>
        <v>2.9704440813901676E-3</v>
      </c>
      <c r="L41" s="22">
        <f t="shared" si="34"/>
        <v>4.5328976682013963E-3</v>
      </c>
      <c r="M41" s="24">
        <f t="shared" si="35"/>
        <v>1.706097777642343E-3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0.28746217128742618</v>
      </c>
      <c r="AA41" s="147">
        <f t="shared" si="40"/>
        <v>49.531843537703807</v>
      </c>
      <c r="AB41" s="122">
        <f>AB11</f>
        <v>0.29083740132065733</v>
      </c>
      <c r="AC41" s="147">
        <f t="shared" si="41"/>
        <v>50.113420463672981</v>
      </c>
      <c r="AD41" s="122">
        <f>AD11</f>
        <v>0.2925498080499031</v>
      </c>
      <c r="AE41" s="147">
        <f t="shared" si="42"/>
        <v>50.408480720840188</v>
      </c>
      <c r="AF41" s="122">
        <f t="shared" si="29"/>
        <v>0.12915061934201333</v>
      </c>
      <c r="AG41" s="147">
        <f t="shared" si="36"/>
        <v>22.253600330771452</v>
      </c>
      <c r="AH41" s="123">
        <f t="shared" si="37"/>
        <v>1</v>
      </c>
      <c r="AI41" s="112">
        <f t="shared" si="37"/>
        <v>172.30734505298844</v>
      </c>
      <c r="AJ41" s="148">
        <f t="shared" si="38"/>
        <v>99.645264001376788</v>
      </c>
      <c r="AK41" s="147">
        <f t="shared" si="39"/>
        <v>72.662081051611636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 season 2: kg produced</v>
      </c>
      <c r="B42" s="104">
        <f>IF([1]Summ!$H1077="",0,[1]Summ!$H1077)</f>
        <v>300</v>
      </c>
      <c r="C42" s="104">
        <f>IF([1]Summ!$I1077="",0,[1]Summ!$I1077)</f>
        <v>-300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158.08013307613618</v>
      </c>
      <c r="K42" s="40">
        <f t="shared" si="33"/>
        <v>2.9704440813901676E-3</v>
      </c>
      <c r="L42" s="22">
        <f t="shared" si="34"/>
        <v>4.1586217139462341E-3</v>
      </c>
      <c r="M42" s="24">
        <f t="shared" si="35"/>
        <v>1.5652273189379294E-3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39.520033269034045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79.040066538068089</v>
      </c>
      <c r="AF42" s="122">
        <f t="shared" si="29"/>
        <v>0.25</v>
      </c>
      <c r="AG42" s="147">
        <f t="shared" si="36"/>
        <v>39.520033269034045</v>
      </c>
      <c r="AH42" s="123">
        <f t="shared" si="37"/>
        <v>1</v>
      </c>
      <c r="AI42" s="112">
        <f t="shared" si="37"/>
        <v>158.08013307613618</v>
      </c>
      <c r="AJ42" s="148">
        <f t="shared" si="38"/>
        <v>39.520033269034045</v>
      </c>
      <c r="AK42" s="147">
        <f t="shared" si="39"/>
        <v>118.56009980710213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 (sweet potato): no. local meas</v>
      </c>
      <c r="B43" s="104">
        <f>IF([1]Summ!$H1078="",0,[1]Summ!$H1078)</f>
        <v>2000</v>
      </c>
      <c r="C43" s="104">
        <f>IF([1]Summ!$I1078="",0,[1]Summ!$I1078)</f>
        <v>-2000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1053.8675538409077</v>
      </c>
      <c r="K43" s="40">
        <f t="shared" si="33"/>
        <v>1.9802960542601118E-2</v>
      </c>
      <c r="L43" s="22">
        <f t="shared" si="34"/>
        <v>2.7724144759641564E-2</v>
      </c>
      <c r="M43" s="24">
        <f t="shared" si="35"/>
        <v>1.0434848792919527E-2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263.46688846022693</v>
      </c>
      <c r="AB43" s="156">
        <f>Poor!AB43</f>
        <v>0.25</v>
      </c>
      <c r="AC43" s="147">
        <f t="shared" si="41"/>
        <v>263.46688846022693</v>
      </c>
      <c r="AD43" s="156">
        <f>Poor!AD43</f>
        <v>0.25</v>
      </c>
      <c r="AE43" s="147">
        <f t="shared" si="42"/>
        <v>263.46688846022693</v>
      </c>
      <c r="AF43" s="122">
        <f t="shared" si="29"/>
        <v>0.25</v>
      </c>
      <c r="AG43" s="147">
        <f t="shared" si="36"/>
        <v>263.46688846022693</v>
      </c>
      <c r="AH43" s="123">
        <f t="shared" si="37"/>
        <v>1</v>
      </c>
      <c r="AI43" s="112">
        <f t="shared" si="37"/>
        <v>1053.8675538409077</v>
      </c>
      <c r="AJ43" s="148">
        <f t="shared" si="38"/>
        <v>526.93377692045385</v>
      </c>
      <c r="AK43" s="147">
        <f t="shared" si="39"/>
        <v>526.93377692045385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900</v>
      </c>
      <c r="C44" s="104">
        <f>IF([1]Summ!$I1079="",0,[1]Summ!$I1079)</f>
        <v>-900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474.24039922840859</v>
      </c>
      <c r="K44" s="40">
        <f t="shared" si="33"/>
        <v>8.9113322441705042E-3</v>
      </c>
      <c r="L44" s="22">
        <f t="shared" si="34"/>
        <v>1.2475865141838705E-2</v>
      </c>
      <c r="M44" s="24">
        <f t="shared" si="35"/>
        <v>4.695681956813789E-3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118.56009980710215</v>
      </c>
      <c r="AB44" s="156">
        <f>Poor!AB44</f>
        <v>0.25</v>
      </c>
      <c r="AC44" s="147">
        <f t="shared" si="41"/>
        <v>118.56009980710215</v>
      </c>
      <c r="AD44" s="156">
        <f>Poor!AD44</f>
        <v>0.25</v>
      </c>
      <c r="AE44" s="147">
        <f t="shared" si="42"/>
        <v>118.56009980710215</v>
      </c>
      <c r="AF44" s="122">
        <f t="shared" si="29"/>
        <v>0.25</v>
      </c>
      <c r="AG44" s="147">
        <f t="shared" si="36"/>
        <v>118.56009980710215</v>
      </c>
      <c r="AH44" s="123">
        <f t="shared" si="37"/>
        <v>1</v>
      </c>
      <c r="AI44" s="112">
        <f t="shared" si="37"/>
        <v>474.24039922840859</v>
      </c>
      <c r="AJ44" s="148">
        <f t="shared" si="38"/>
        <v>237.1201996142043</v>
      </c>
      <c r="AK44" s="147">
        <f t="shared" si="39"/>
        <v>237.1201996142043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Rape</v>
      </c>
      <c r="B45" s="104">
        <f>IF([1]Summ!$H1080="",0,[1]Summ!$H1080)</f>
        <v>175</v>
      </c>
      <c r="C45" s="104">
        <f>IF([1]Summ!$I1080="",0,[1]Summ!$I1080)</f>
        <v>-175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92.213410961079433</v>
      </c>
      <c r="K45" s="40">
        <f t="shared" si="33"/>
        <v>1.732759047477598E-3</v>
      </c>
      <c r="L45" s="22">
        <f t="shared" si="34"/>
        <v>2.4258626664686372E-3</v>
      </c>
      <c r="M45" s="24">
        <f t="shared" si="35"/>
        <v>9.1304926938045878E-4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23.053352740269858</v>
      </c>
      <c r="AB45" s="156">
        <f>Poor!AB45</f>
        <v>0.25</v>
      </c>
      <c r="AC45" s="147">
        <f t="shared" si="41"/>
        <v>23.053352740269858</v>
      </c>
      <c r="AD45" s="156">
        <f>Poor!AD45</f>
        <v>0.25</v>
      </c>
      <c r="AE45" s="147">
        <f t="shared" si="42"/>
        <v>23.053352740269858</v>
      </c>
      <c r="AF45" s="122">
        <f t="shared" si="29"/>
        <v>0.25</v>
      </c>
      <c r="AG45" s="147">
        <f t="shared" si="36"/>
        <v>23.053352740269858</v>
      </c>
      <c r="AH45" s="123">
        <f t="shared" si="37"/>
        <v>1</v>
      </c>
      <c r="AI45" s="112">
        <f t="shared" si="37"/>
        <v>92.213410961079433</v>
      </c>
      <c r="AJ45" s="148">
        <f t="shared" si="38"/>
        <v>46.106705480539716</v>
      </c>
      <c r="AK45" s="147">
        <f t="shared" si="39"/>
        <v>46.106705480539716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cashcrop (cabbage): kg produced</v>
      </c>
      <c r="B46" s="104">
        <f>IF([1]Summ!$H1081="",0,[1]Summ!$H1081)</f>
        <v>800</v>
      </c>
      <c r="C46" s="104">
        <f>IF([1]Summ!$I1081="",0,[1]Summ!$I1081)</f>
        <v>0</v>
      </c>
      <c r="D46" s="38">
        <f t="shared" si="25"/>
        <v>800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1120</v>
      </c>
      <c r="J46" s="38">
        <f t="shared" si="32"/>
        <v>1120</v>
      </c>
      <c r="K46" s="40">
        <f t="shared" si="33"/>
        <v>7.9211842170404476E-3</v>
      </c>
      <c r="L46" s="22">
        <f t="shared" si="34"/>
        <v>1.1089657903856626E-2</v>
      </c>
      <c r="M46" s="24">
        <f t="shared" si="35"/>
        <v>1.1089657903856626E-2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280</v>
      </c>
      <c r="AB46" s="156">
        <f>Poor!AB46</f>
        <v>0.25</v>
      </c>
      <c r="AC46" s="147">
        <f t="shared" si="41"/>
        <v>280</v>
      </c>
      <c r="AD46" s="156">
        <f>Poor!AD46</f>
        <v>0.25</v>
      </c>
      <c r="AE46" s="147">
        <f t="shared" si="42"/>
        <v>280</v>
      </c>
      <c r="AF46" s="122">
        <f t="shared" si="29"/>
        <v>0.25</v>
      </c>
      <c r="AG46" s="147">
        <f t="shared" si="36"/>
        <v>280</v>
      </c>
      <c r="AH46" s="123">
        <f t="shared" si="37"/>
        <v>1</v>
      </c>
      <c r="AI46" s="112">
        <f t="shared" si="37"/>
        <v>1120</v>
      </c>
      <c r="AJ46" s="148">
        <f t="shared" si="38"/>
        <v>560</v>
      </c>
      <c r="AK46" s="147">
        <f t="shared" si="39"/>
        <v>560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FISHING -- see worksheet Data 3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WILD FOODS -- see worksheet Data 3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Agricultural casual work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Construction casual work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Domestic casual work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Labour migration: no. people per HH</v>
      </c>
      <c r="B52" s="104">
        <f>IF([1]Summ!$H1087="",0,[1]Summ!$H1087)</f>
        <v>42000</v>
      </c>
      <c r="C52" s="104">
        <f>IF([1]Summ!$I1087="",0,[1]Summ!$I1087)</f>
        <v>0</v>
      </c>
      <c r="D52" s="38">
        <f t="shared" si="25"/>
        <v>42000</v>
      </c>
      <c r="E52" s="75">
        <f>Poor!E52</f>
        <v>0.8</v>
      </c>
      <c r="F52" s="75">
        <f>Poor!F52</f>
        <v>1.18</v>
      </c>
      <c r="G52" s="75">
        <f>Poor!G52</f>
        <v>1.65</v>
      </c>
      <c r="H52" s="24">
        <f t="shared" si="30"/>
        <v>0.94399999999999995</v>
      </c>
      <c r="I52" s="39">
        <f t="shared" si="31"/>
        <v>39648</v>
      </c>
      <c r="J52" s="38">
        <f t="shared" si="32"/>
        <v>39648</v>
      </c>
      <c r="K52" s="40">
        <f t="shared" si="33"/>
        <v>0.4158621713946235</v>
      </c>
      <c r="L52" s="22">
        <f t="shared" si="34"/>
        <v>0.39257388979652458</v>
      </c>
      <c r="M52" s="24">
        <f t="shared" si="35"/>
        <v>0.39257388979652458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9912</v>
      </c>
      <c r="AB52" s="156">
        <f>Poor!AB57</f>
        <v>0.25</v>
      </c>
      <c r="AC52" s="147">
        <f t="shared" si="41"/>
        <v>9912</v>
      </c>
      <c r="AD52" s="156">
        <f>Poor!AD57</f>
        <v>0.25</v>
      </c>
      <c r="AE52" s="147">
        <f t="shared" si="42"/>
        <v>9912</v>
      </c>
      <c r="AF52" s="122">
        <f t="shared" si="29"/>
        <v>0.25</v>
      </c>
      <c r="AG52" s="147">
        <f t="shared" si="36"/>
        <v>9912</v>
      </c>
      <c r="AH52" s="123">
        <f t="shared" si="37"/>
        <v>1</v>
      </c>
      <c r="AI52" s="112">
        <f t="shared" si="37"/>
        <v>39648</v>
      </c>
      <c r="AJ52" s="148">
        <f t="shared" si="38"/>
        <v>19824</v>
      </c>
      <c r="AK52" s="147">
        <f t="shared" si="39"/>
        <v>19824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(e.g. teachers, salaried staff,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33984</v>
      </c>
      <c r="J53" s="38">
        <f t="shared" si="32"/>
        <v>33984</v>
      </c>
      <c r="K53" s="40">
        <f t="shared" si="33"/>
        <v>0.35645328976682011</v>
      </c>
      <c r="L53" s="22">
        <f t="shared" si="34"/>
        <v>0.33649190553987818</v>
      </c>
      <c r="M53" s="24">
        <f t="shared" si="35"/>
        <v>0.33649190553987823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1200</v>
      </c>
      <c r="C54" s="104">
        <f>IF([1]Summ!$I1089="",0,[1]Summ!$I1089)</f>
        <v>240</v>
      </c>
      <c r="D54" s="38">
        <f t="shared" si="25"/>
        <v>1440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1152</v>
      </c>
      <c r="J54" s="38">
        <f t="shared" si="32"/>
        <v>1079.734796308052</v>
      </c>
      <c r="K54" s="40">
        <f t="shared" si="33"/>
        <v>1.1881776325560671E-2</v>
      </c>
      <c r="L54" s="22">
        <f t="shared" si="34"/>
        <v>9.5054210604485368E-3</v>
      </c>
      <c r="M54" s="24">
        <f t="shared" si="35"/>
        <v>1.0690972783880905E-2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7620</v>
      </c>
      <c r="C56" s="104">
        <f>IF([1]Summ!$I1091="",0,[1]Summ!$I1091)</f>
        <v>0</v>
      </c>
      <c r="D56" s="38">
        <f t="shared" si="25"/>
        <v>7620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8991.6</v>
      </c>
      <c r="J56" s="38">
        <f t="shared" si="32"/>
        <v>8991.6</v>
      </c>
      <c r="K56" s="40">
        <f t="shared" si="33"/>
        <v>7.5449279667310257E-2</v>
      </c>
      <c r="L56" s="22">
        <f t="shared" si="34"/>
        <v>8.9030150007426104E-2</v>
      </c>
      <c r="M56" s="24">
        <f t="shared" si="35"/>
        <v>8.9030150007426118E-2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Remittances: no. times per year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100995</v>
      </c>
      <c r="C65" s="39">
        <f>SUM(C37:C64)</f>
        <v>-2085</v>
      </c>
      <c r="D65" s="42">
        <f>SUM(D37:D64)</f>
        <v>98910</v>
      </c>
      <c r="E65" s="32"/>
      <c r="F65" s="32"/>
      <c r="G65" s="32"/>
      <c r="H65" s="31"/>
      <c r="I65" s="39">
        <f>SUM(I37:I64)</f>
        <v>95326.8</v>
      </c>
      <c r="J65" s="39">
        <f>SUM(J37:J64)</f>
        <v>96922.731857784369</v>
      </c>
      <c r="K65" s="40">
        <f>SUM(K37:K64)</f>
        <v>1</v>
      </c>
      <c r="L65" s="22">
        <f>SUM(L37:L64)</f>
        <v>0.98586068617258271</v>
      </c>
      <c r="M65" s="24">
        <f>SUM(M37:M64)</f>
        <v>0.95967851733040599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10915.189544030565</v>
      </c>
      <c r="AB65" s="137"/>
      <c r="AC65" s="153">
        <f>SUM(AC37:AC64)</f>
        <v>10878.940558664897</v>
      </c>
      <c r="AD65" s="137"/>
      <c r="AE65" s="153">
        <f>SUM(AE37:AE64)</f>
        <v>10959.640175629531</v>
      </c>
      <c r="AF65" s="137"/>
      <c r="AG65" s="153">
        <f>SUM(AG37:AG64)</f>
        <v>20113.626783151318</v>
      </c>
      <c r="AH65" s="137"/>
      <c r="AI65" s="153">
        <f>SUM(AI37:AI64)</f>
        <v>52867.397061476309</v>
      </c>
      <c r="AJ65" s="153">
        <f>SUM(AJ37:AJ64)</f>
        <v>21794.130102695461</v>
      </c>
      <c r="AK65" s="153">
        <f>SUM(AK37:AK64)</f>
        <v>31073.266958780849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20998.795168409197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29398.313235772875</v>
      </c>
      <c r="J70" s="51">
        <f t="shared" ref="J70:J77" si="44">J124*I$83</f>
        <v>29398.313235772875</v>
      </c>
      <c r="K70" s="40">
        <f>B70/B$76</f>
        <v>0.20791915608108516</v>
      </c>
      <c r="L70" s="22">
        <f t="shared" ref="L70:L75" si="45">(L124*G$37*F$9/F$7)/B$130</f>
        <v>0.29108681851351931</v>
      </c>
      <c r="M70" s="24">
        <f>J70/B$76</f>
        <v>0.29108681851351925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7349.5783089432189</v>
      </c>
      <c r="AB70" s="156">
        <f>Poor!AB70</f>
        <v>0.25</v>
      </c>
      <c r="AC70" s="147">
        <f>$J70*AB70</f>
        <v>7349.5783089432189</v>
      </c>
      <c r="AD70" s="156">
        <f>Poor!AD70</f>
        <v>0.25</v>
      </c>
      <c r="AE70" s="147">
        <f>$J70*AD70</f>
        <v>7349.5783089432189</v>
      </c>
      <c r="AF70" s="156">
        <f>Poor!AF70</f>
        <v>0.25</v>
      </c>
      <c r="AG70" s="147">
        <f>$J70*AF70</f>
        <v>7349.5783089432189</v>
      </c>
      <c r="AH70" s="155">
        <f>SUM(Z70,AB70,AD70,AF70)</f>
        <v>1</v>
      </c>
      <c r="AI70" s="147">
        <f>SUM(AA70,AC70,AE70,AG70)</f>
        <v>29398.313235772875</v>
      </c>
      <c r="AJ70" s="148">
        <f>(AA70+AC70)</f>
        <v>14699.156617886438</v>
      </c>
      <c r="AK70" s="147">
        <f>(AE70+AG70)</f>
        <v>14699.156617886438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20270.826666666664</v>
      </c>
      <c r="J71" s="51">
        <f t="shared" si="44"/>
        <v>20270.826666666664</v>
      </c>
      <c r="K71" s="40">
        <f t="shared" ref="K71:K72" si="47">B71/B$76</f>
        <v>0.17009422908724856</v>
      </c>
      <c r="L71" s="22">
        <f t="shared" si="45"/>
        <v>0.20071119032295331</v>
      </c>
      <c r="M71" s="24">
        <f t="shared" ref="M71:M72" si="48">J71/B$76</f>
        <v>0.20071119032295326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32737.919999999998</v>
      </c>
      <c r="K72" s="40">
        <f t="shared" si="47"/>
        <v>0.27470666864696275</v>
      </c>
      <c r="L72" s="22">
        <f t="shared" si="45"/>
        <v>0.32415386900341603</v>
      </c>
      <c r="M72" s="24">
        <f t="shared" si="48"/>
        <v>0.32415386900341597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40390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14602.952683966325</v>
      </c>
      <c r="K73" s="40">
        <f>B73/B$76</f>
        <v>0.39992078815782961</v>
      </c>
      <c r="L73" s="22">
        <f t="shared" si="45"/>
        <v>0.12708953048417301</v>
      </c>
      <c r="M73" s="24">
        <f>J73/B$76</f>
        <v>0.14459084790302812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4289.4179999999997</v>
      </c>
      <c r="AB73" s="156">
        <f>Poor!AB73</f>
        <v>0.09</v>
      </c>
      <c r="AC73" s="147">
        <f>$H$73*$B$73*AB73</f>
        <v>4289.4179999999997</v>
      </c>
      <c r="AD73" s="156">
        <f>Poor!AD73</f>
        <v>0.23</v>
      </c>
      <c r="AE73" s="147">
        <f>$H$73*$B$73*AD73</f>
        <v>10961.846</v>
      </c>
      <c r="AF73" s="156">
        <f>Poor!AF73</f>
        <v>0.59</v>
      </c>
      <c r="AG73" s="147">
        <f>$H$73*$B$73*AF73</f>
        <v>28119.517999999996</v>
      </c>
      <c r="AH73" s="155">
        <f>SUM(Z73,AB73,AD73,AF73)</f>
        <v>1</v>
      </c>
      <c r="AI73" s="147">
        <f>SUM(AA73,AC73,AE73,AG73)</f>
        <v>47660.2</v>
      </c>
      <c r="AJ73" s="148">
        <f>(AA73+AC73)</f>
        <v>8578.8359999999993</v>
      </c>
      <c r="AK73" s="147">
        <f>(AE73+AG73)</f>
        <v>39081.363999999994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4930.2080589939433</v>
      </c>
      <c r="C74" s="39"/>
      <c r="D74" s="38"/>
      <c r="E74" s="32"/>
      <c r="F74" s="32"/>
      <c r="G74" s="32"/>
      <c r="H74" s="31"/>
      <c r="I74" s="39">
        <f>I128*I$83</f>
        <v>65928.486764227113</v>
      </c>
      <c r="J74" s="51">
        <f t="shared" si="44"/>
        <v>-87.280728621508175</v>
      </c>
      <c r="K74" s="40">
        <f>B74/B$76</f>
        <v>4.8816357829535556E-2</v>
      </c>
      <c r="L74" s="22">
        <f t="shared" si="45"/>
        <v>4.2819277848521277E-2</v>
      </c>
      <c r="M74" s="24">
        <f>J74/B$76</f>
        <v>-8.642084125106013E-4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1.091468201709711E-12</v>
      </c>
      <c r="AB74" s="156"/>
      <c r="AC74" s="147">
        <f>AC30*$I$84/4</f>
        <v>0</v>
      </c>
      <c r="AD74" s="156"/>
      <c r="AE74" s="147">
        <f>AE30*$I$84/4</f>
        <v>0</v>
      </c>
      <c r="AF74" s="156"/>
      <c r="AG74" s="147">
        <f>AG30*$I$84/4</f>
        <v>103.00398225761417</v>
      </c>
      <c r="AH74" s="155"/>
      <c r="AI74" s="147">
        <f>SUM(AA74,AC74,AE74,AG74)</f>
        <v>103.00398225761526</v>
      </c>
      <c r="AJ74" s="148">
        <f>(AA74+AC74)</f>
        <v>1.091468201709711E-12</v>
      </c>
      <c r="AK74" s="147">
        <f>(AE74+AG74)</f>
        <v>103.00398225761417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16296.127585665176</v>
      </c>
      <c r="AB75" s="158"/>
      <c r="AC75" s="149">
        <f>AA75+AC65-SUM(AC70,AC74)</f>
        <v>19825.489835386852</v>
      </c>
      <c r="AD75" s="158"/>
      <c r="AE75" s="149">
        <f>AC75+AE65-SUM(AE70,AE74)</f>
        <v>23435.551702073164</v>
      </c>
      <c r="AF75" s="158"/>
      <c r="AG75" s="149">
        <f>IF(SUM(AG6:AG29)+((AG65-AG70-$J$75)*4/I$83)&lt;1,0,AG65-AG70-$J$75-(1-SUM(AG6:AG29))*I$83/4)</f>
        <v>12730.516350577831</v>
      </c>
      <c r="AH75" s="134"/>
      <c r="AI75" s="149">
        <f>AI76-SUM(AI70,AI74)</f>
        <v>23366.079843445819</v>
      </c>
      <c r="AJ75" s="151">
        <f>AJ76-SUM(AJ70,AJ74)</f>
        <v>7094.9734848090211</v>
      </c>
      <c r="AK75" s="149">
        <f>AJ75+AK76-SUM(AK70,AK74)</f>
        <v>23366.079843445819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100995</v>
      </c>
      <c r="C76" s="39"/>
      <c r="D76" s="38"/>
      <c r="E76" s="32"/>
      <c r="F76" s="32"/>
      <c r="G76" s="32"/>
      <c r="H76" s="31"/>
      <c r="I76" s="39">
        <f>I130*I$83</f>
        <v>95326.799999999988</v>
      </c>
      <c r="J76" s="51">
        <f t="shared" si="44"/>
        <v>96922.731857784354</v>
      </c>
      <c r="K76" s="40">
        <f>SUM(K70:K75)</f>
        <v>1.1014571998026617</v>
      </c>
      <c r="L76" s="22">
        <f>SUM(L70:L75)</f>
        <v>0.98586068617258293</v>
      </c>
      <c r="M76" s="24">
        <f>SUM(M70:M75)</f>
        <v>0.95967851733040599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10915.189544030565</v>
      </c>
      <c r="AB76" s="137"/>
      <c r="AC76" s="153">
        <f>AC65</f>
        <v>10878.940558664897</v>
      </c>
      <c r="AD76" s="137"/>
      <c r="AE76" s="153">
        <f>AE65</f>
        <v>10959.640175629531</v>
      </c>
      <c r="AF76" s="137"/>
      <c r="AG76" s="153">
        <f>AG65</f>
        <v>20113.626783151318</v>
      </c>
      <c r="AH76" s="137"/>
      <c r="AI76" s="153">
        <f>SUM(AA76,AC76,AE76,AG76)</f>
        <v>52867.397061476309</v>
      </c>
      <c r="AJ76" s="154">
        <f>SUM(AA76,AC76)</f>
        <v>21794.130102695461</v>
      </c>
      <c r="AK76" s="154">
        <f>SUM(AE76,AG76)</f>
        <v>31073.266958780849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20270.826666666679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12730.516350577831</v>
      </c>
      <c r="AB78" s="112"/>
      <c r="AC78" s="112">
        <f>IF(AA75&lt;0,0,AA75)</f>
        <v>16296.127585665176</v>
      </c>
      <c r="AD78" s="112"/>
      <c r="AE78" s="112">
        <f>AC75</f>
        <v>19825.489835386852</v>
      </c>
      <c r="AF78" s="112"/>
      <c r="AG78" s="112">
        <f>AE75</f>
        <v>23435.551702073164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16296.127585665177</v>
      </c>
      <c r="AB79" s="112"/>
      <c r="AC79" s="112">
        <f>AA79-AA74+AC65-AC70</f>
        <v>19825.489835386852</v>
      </c>
      <c r="AD79" s="112"/>
      <c r="AE79" s="112">
        <f>AC79-AC74+AE65-AE70</f>
        <v>23435.551702073164</v>
      </c>
      <c r="AF79" s="112"/>
      <c r="AG79" s="112">
        <f>AE79-AE74+AG65-AG70</f>
        <v>36199.600176281267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9831.0715730131997</v>
      </c>
      <c r="AB83" s="112"/>
      <c r="AC83" s="165">
        <f>$I$84*AB82/4</f>
        <v>9831.0715730131997</v>
      </c>
      <c r="AD83" s="112"/>
      <c r="AE83" s="165">
        <f>$I$84*AD82/4</f>
        <v>9831.0715730131997</v>
      </c>
      <c r="AF83" s="112"/>
      <c r="AG83" s="165">
        <f>$I$84*AF82/4</f>
        <v>9831.0715730131997</v>
      </c>
      <c r="AH83" s="165">
        <f>SUM(AA83,AC83,AE83,AG83)</f>
        <v>39324.286292052799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0.36088936410336242</v>
      </c>
      <c r="C91" s="75">
        <f t="shared" si="50"/>
        <v>0</v>
      </c>
      <c r="D91" s="24">
        <f t="shared" ref="D91" si="51">(B91+C91)</f>
        <v>0.36088936410336242</v>
      </c>
      <c r="H91" s="24">
        <f>(E37*F37/G37*F$7/F$9)</f>
        <v>0.57212121212121214</v>
      </c>
      <c r="I91" s="22">
        <f t="shared" ref="I91" si="52">(D91*H91)</f>
        <v>0.20647246043246917</v>
      </c>
      <c r="J91" s="24">
        <f>IF(I$32&lt;=1+I$131,I91,L91+J$33*(I91-L91))</f>
        <v>0.20647246043246917</v>
      </c>
      <c r="K91" s="22">
        <f t="shared" ref="K91" si="53">(B91)</f>
        <v>0.36088936410336242</v>
      </c>
      <c r="L91" s="22">
        <f t="shared" ref="L91" si="54">(K91*H91)</f>
        <v>0.20647246043246917</v>
      </c>
      <c r="M91" s="226">
        <f t="shared" si="49"/>
        <v>0.20647246043246917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0.6444452930417186</v>
      </c>
      <c r="C92" s="75">
        <f t="shared" si="50"/>
        <v>0.3222226465208593</v>
      </c>
      <c r="D92" s="24">
        <f t="shared" ref="D92:D118" si="56">(B92+C92)</f>
        <v>0.9666679395625779</v>
      </c>
      <c r="H92" s="24">
        <f t="shared" ref="H92:H118" si="57">(E38*F38/G38*F$7/F$9)</f>
        <v>0.57212121212121214</v>
      </c>
      <c r="I92" s="22">
        <f t="shared" ref="I92:I118" si="58">(D92*H92)</f>
        <v>0.55305123330125672</v>
      </c>
      <c r="J92" s="24">
        <f t="shared" ref="J92:J118" si="59">IF(I$32&lt;=1+I$131,I92,L92+J$33*(I92-L92))</f>
        <v>0.48366519158841237</v>
      </c>
      <c r="K92" s="22">
        <f t="shared" ref="K92:K118" si="60">(B92)</f>
        <v>0.6444452930417186</v>
      </c>
      <c r="L92" s="22">
        <f t="shared" ref="L92:L118" si="61">(K92*H92)</f>
        <v>0.36870082220083783</v>
      </c>
      <c r="M92" s="226">
        <f t="shared" ref="M92:M118" si="62">(J92)</f>
        <v>0.48366519158841237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0.12888905860834371</v>
      </c>
      <c r="C93" s="75">
        <f t="shared" si="50"/>
        <v>-3.2222264652085927E-2</v>
      </c>
      <c r="D93" s="24">
        <f t="shared" si="56"/>
        <v>9.6666793956257782E-2</v>
      </c>
      <c r="H93" s="24">
        <f t="shared" si="57"/>
        <v>0.57212121212121214</v>
      </c>
      <c r="I93" s="22">
        <f t="shared" si="58"/>
        <v>5.5305123330125668E-2</v>
      </c>
      <c r="J93" s="24">
        <f t="shared" si="59"/>
        <v>6.2243727501410107E-2</v>
      </c>
      <c r="K93" s="22">
        <f t="shared" si="60"/>
        <v>0.12888905860834371</v>
      </c>
      <c r="L93" s="22">
        <f t="shared" si="61"/>
        <v>7.3740164440167552E-2</v>
      </c>
      <c r="M93" s="226">
        <f t="shared" si="62"/>
        <v>6.2243727501410107E-2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0.11600015274750934</v>
      </c>
      <c r="C94" s="75">
        <f t="shared" si="50"/>
        <v>-0.11600015274750934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4.0379148173059515E-2</v>
      </c>
      <c r="K94" s="22">
        <f t="shared" si="60"/>
        <v>0.11600015274750934</v>
      </c>
      <c r="L94" s="22">
        <f t="shared" si="61"/>
        <v>0.10728256551072683</v>
      </c>
      <c r="M94" s="226">
        <f t="shared" si="62"/>
        <v>4.0379148173059515E-2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si="50"/>
        <v>3.8666717582503111E-2</v>
      </c>
      <c r="C95" s="75">
        <f t="shared" si="50"/>
        <v>-3.8666717582503111E-2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1.3459716057686505E-2</v>
      </c>
      <c r="K95" s="22">
        <f t="shared" si="60"/>
        <v>3.8666717582503111E-2</v>
      </c>
      <c r="L95" s="22">
        <f t="shared" si="61"/>
        <v>3.5760855170242273E-2</v>
      </c>
      <c r="M95" s="226">
        <f t="shared" si="62"/>
        <v>1.3459716057686505E-2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si="50"/>
        <v>3.8666717582503111E-2</v>
      </c>
      <c r="C96" s="75">
        <f t="shared" si="50"/>
        <v>-3.8666717582503111E-2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1.2348363355675691E-2</v>
      </c>
      <c r="K96" s="22">
        <f t="shared" si="60"/>
        <v>3.8666717582503111E-2</v>
      </c>
      <c r="L96" s="22">
        <f t="shared" si="61"/>
        <v>3.2808124009396582E-2</v>
      </c>
      <c r="M96" s="226">
        <f t="shared" si="62"/>
        <v>1.2348363355675691E-2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si="50"/>
        <v>0.25777811721668742</v>
      </c>
      <c r="C97" s="75">
        <f t="shared" si="50"/>
        <v>-0.25777811721668742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8.2322422371171267E-2</v>
      </c>
      <c r="K97" s="22">
        <f t="shared" si="60"/>
        <v>0.25777811721668742</v>
      </c>
      <c r="L97" s="22">
        <f t="shared" si="61"/>
        <v>0.21872082672931054</v>
      </c>
      <c r="M97" s="226">
        <f t="shared" si="62"/>
        <v>8.2322422371171267E-2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0.11600015274750934</v>
      </c>
      <c r="C98" s="75">
        <f t="shared" si="50"/>
        <v>-0.11600015274750934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3.7045090067027081E-2</v>
      </c>
      <c r="K98" s="22">
        <f t="shared" si="60"/>
        <v>0.11600015274750934</v>
      </c>
      <c r="L98" s="22">
        <f t="shared" si="61"/>
        <v>9.8424372028189752E-2</v>
      </c>
      <c r="M98" s="226">
        <f t="shared" si="62"/>
        <v>3.7045090067027081E-2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si="50"/>
        <v>2.2555585256460151E-2</v>
      </c>
      <c r="C99" s="75">
        <f t="shared" si="50"/>
        <v>-2.2555585256460151E-2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7.2032119574774872E-3</v>
      </c>
      <c r="K99" s="22">
        <f t="shared" si="60"/>
        <v>2.2555585256460151E-2</v>
      </c>
      <c r="L99" s="22">
        <f t="shared" si="61"/>
        <v>1.9138072338814673E-2</v>
      </c>
      <c r="M99" s="226">
        <f t="shared" si="62"/>
        <v>7.2032119574774872E-3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si="50"/>
        <v>0.10311124688667497</v>
      </c>
      <c r="C100" s="75">
        <f t="shared" si="50"/>
        <v>0</v>
      </c>
      <c r="D100" s="24">
        <f t="shared" si="56"/>
        <v>0.10311124688667497</v>
      </c>
      <c r="H100" s="24">
        <f t="shared" si="57"/>
        <v>0.84848484848484851</v>
      </c>
      <c r="I100" s="22">
        <f t="shared" si="58"/>
        <v>8.7488330691724223E-2</v>
      </c>
      <c r="J100" s="24">
        <f t="shared" si="59"/>
        <v>8.7488330691724223E-2</v>
      </c>
      <c r="K100" s="22">
        <f t="shared" si="60"/>
        <v>0.10311124688667497</v>
      </c>
      <c r="L100" s="22">
        <f t="shared" si="61"/>
        <v>8.7488330691724223E-2</v>
      </c>
      <c r="M100" s="226">
        <f t="shared" si="62"/>
        <v>8.7488330691724223E-2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0.7151515151515152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0.67272727272727284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0.67272727272727284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0.67272727272727284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si="50"/>
        <v>5.4133404615504359</v>
      </c>
      <c r="C106" s="75">
        <f t="shared" si="50"/>
        <v>0</v>
      </c>
      <c r="D106" s="24">
        <f t="shared" si="56"/>
        <v>5.4133404615504359</v>
      </c>
      <c r="H106" s="24">
        <f t="shared" si="57"/>
        <v>0.57212121212121214</v>
      </c>
      <c r="I106" s="22">
        <f t="shared" si="58"/>
        <v>3.0970869064870374</v>
      </c>
      <c r="J106" s="24">
        <f t="shared" si="59"/>
        <v>3.0970869064870374</v>
      </c>
      <c r="K106" s="22">
        <f t="shared" si="60"/>
        <v>5.4133404615504359</v>
      </c>
      <c r="L106" s="22">
        <f t="shared" si="61"/>
        <v>3.0970869064870374</v>
      </c>
      <c r="M106" s="226">
        <f t="shared" si="62"/>
        <v>3.0970869064870374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si="50"/>
        <v>4.6400061099003738</v>
      </c>
      <c r="C107" s="75">
        <f t="shared" si="50"/>
        <v>0</v>
      </c>
      <c r="D107" s="24">
        <f t="shared" si="56"/>
        <v>4.6400061099003738</v>
      </c>
      <c r="H107" s="24">
        <f t="shared" si="57"/>
        <v>0.57212121212121214</v>
      </c>
      <c r="I107" s="22">
        <f t="shared" si="58"/>
        <v>2.6546459198460322</v>
      </c>
      <c r="J107" s="24">
        <f t="shared" si="59"/>
        <v>2.6546459198460322</v>
      </c>
      <c r="K107" s="22">
        <f t="shared" si="60"/>
        <v>4.6400061099003738</v>
      </c>
      <c r="L107" s="22">
        <f t="shared" si="61"/>
        <v>2.6546459198460322</v>
      </c>
      <c r="M107" s="226">
        <f t="shared" si="62"/>
        <v>2.6546459198460322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0.15466687033001245</v>
      </c>
      <c r="C108" s="75">
        <f t="shared" si="50"/>
        <v>3.0933374066002491E-2</v>
      </c>
      <c r="D108" s="24">
        <f t="shared" si="56"/>
        <v>0.18560024439601494</v>
      </c>
      <c r="H108" s="24">
        <f t="shared" si="57"/>
        <v>0.48484848484848486</v>
      </c>
      <c r="I108" s="22">
        <f t="shared" si="58"/>
        <v>8.9987997282916343E-2</v>
      </c>
      <c r="J108" s="24">
        <f t="shared" si="59"/>
        <v>8.4343031177464597E-2</v>
      </c>
      <c r="K108" s="22">
        <f t="shared" si="60"/>
        <v>0.15466687033001245</v>
      </c>
      <c r="L108" s="22">
        <f t="shared" si="61"/>
        <v>7.4989997735763606E-2</v>
      </c>
      <c r="M108" s="226">
        <f t="shared" si="62"/>
        <v>8.4343031177464597E-2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0.57212121212121214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0.98213462659557915</v>
      </c>
      <c r="C110" s="75">
        <f t="shared" si="50"/>
        <v>0</v>
      </c>
      <c r="D110" s="24">
        <f t="shared" si="56"/>
        <v>0.98213462659557915</v>
      </c>
      <c r="H110" s="24">
        <f t="shared" si="57"/>
        <v>0.7151515151515152</v>
      </c>
      <c r="I110" s="22">
        <f t="shared" si="58"/>
        <v>0.70237506629259605</v>
      </c>
      <c r="J110" s="24">
        <f t="shared" si="59"/>
        <v>0.70237506629259605</v>
      </c>
      <c r="K110" s="22">
        <f t="shared" si="60"/>
        <v>0.98213462659557915</v>
      </c>
      <c r="L110" s="22">
        <f t="shared" si="61"/>
        <v>0.70237506629259605</v>
      </c>
      <c r="M110" s="226">
        <f t="shared" si="62"/>
        <v>0.70237506629259605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0.67272727272727284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13.017150474149673</v>
      </c>
      <c r="C119" s="22">
        <f>SUM(C91:C118)</f>
        <v>-0.26873368719839669</v>
      </c>
      <c r="D119" s="24">
        <f>SUM(D91:D118)</f>
        <v>12.748416786951278</v>
      </c>
      <c r="E119" s="22"/>
      <c r="F119" s="2"/>
      <c r="G119" s="2"/>
      <c r="H119" s="31"/>
      <c r="I119" s="22">
        <f>SUM(I91:I118)</f>
        <v>7.4464130376641577</v>
      </c>
      <c r="J119" s="24">
        <f>SUM(J91:J118)</f>
        <v>7.5710785859992438</v>
      </c>
      <c r="K119" s="22">
        <f>SUM(K91:K118)</f>
        <v>13.017150474149673</v>
      </c>
      <c r="L119" s="22">
        <f>SUM(L91:L118)</f>
        <v>7.7776344839133094</v>
      </c>
      <c r="M119" s="57">
        <f t="shared" si="49"/>
        <v>7.5710785859992438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63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64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65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2.5573089027850111</v>
      </c>
      <c r="K126" s="22">
        <f t="shared" si="64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2.5573089027850111</v>
      </c>
      <c r="M126" s="57">
        <f t="shared" si="65"/>
        <v>2.5573089027850111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5.2058290771910025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1.1407035299021855</v>
      </c>
      <c r="K127" s="22">
        <f>(B127)</f>
        <v>5.2058290771910025</v>
      </c>
      <c r="L127" s="29">
        <f>IF(SUMPRODUCT($B$124:$B127,$H$124:$H127)&lt;(L$119-L$128),($B127*$H127),IF(SUMPRODUCT($B$124:$B126,$H$124:$H126)&lt;(L$119-L128),L$119-L$128-SUMPRODUCT($B$124:$B126,$H$124:$H126),0))</f>
        <v>1.0026324496978862</v>
      </c>
      <c r="M127" s="57">
        <f t="shared" si="63"/>
        <v>1.1407035299021855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0.63544987546699883</v>
      </c>
      <c r="C128" s="2"/>
      <c r="D128" s="31"/>
      <c r="E128" s="2"/>
      <c r="F128" s="2"/>
      <c r="G128" s="2"/>
      <c r="H128" s="24"/>
      <c r="I128" s="29">
        <f>(I30)</f>
        <v>5.1499761178872019</v>
      </c>
      <c r="J128" s="227">
        <f>(J30)</f>
        <v>-6.81789754344031E-3</v>
      </c>
      <c r="K128" s="22">
        <f>(B128)</f>
        <v>0.63544987546699883</v>
      </c>
      <c r="L128" s="22">
        <f>IF(L124=L119,0,(L119-L124)/(B119-B124)*K128)</f>
        <v>0.33780908057492448</v>
      </c>
      <c r="M128" s="57">
        <f t="shared" si="63"/>
        <v>-6.81789754344031E-3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13.017150474149673</v>
      </c>
      <c r="C130" s="2"/>
      <c r="D130" s="31"/>
      <c r="E130" s="2"/>
      <c r="F130" s="2"/>
      <c r="G130" s="2"/>
      <c r="H130" s="24"/>
      <c r="I130" s="29">
        <f>(I119)</f>
        <v>7.4464130376641577</v>
      </c>
      <c r="J130" s="227">
        <f>(J119)</f>
        <v>7.5710785859992438</v>
      </c>
      <c r="K130" s="22">
        <f>(B130)</f>
        <v>13.017150474149673</v>
      </c>
      <c r="L130" s="22">
        <f>(L119)</f>
        <v>7.7776344839133094</v>
      </c>
      <c r="M130" s="57">
        <f t="shared" si="63"/>
        <v>7.5710785859992438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1.5834471310785325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9.6532517345668034E-2</v>
      </c>
      <c r="C6" s="102">
        <f>IF([1]Summ!$K1044="",0,[1]Summ!$K1044)</f>
        <v>0</v>
      </c>
      <c r="D6" s="24">
        <f t="shared" ref="D6:D29" si="0">(B6+C6)</f>
        <v>9.6532517345668034E-2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4.8266258672834017E-2</v>
      </c>
      <c r="J6" s="24">
        <f t="shared" ref="J6:J13" si="3">IF(I$32&lt;=1+I$131,I6,B6*H6+J$33*(I6-B6*H6))</f>
        <v>4.8266258672834017E-2</v>
      </c>
      <c r="K6" s="22">
        <f t="shared" ref="K6:K31" si="4">B6</f>
        <v>9.6532517345668034E-2</v>
      </c>
      <c r="L6" s="22">
        <f t="shared" ref="L6:L29" si="5">IF(K6="","",K6*H6)</f>
        <v>4.8266258672834017E-2</v>
      </c>
      <c r="M6" s="177">
        <f t="shared" ref="M6:M31" si="6">J6</f>
        <v>4.8266258672834017E-2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0.19306503469133607</v>
      </c>
      <c r="Z6" s="156">
        <f>Poor!Z6</f>
        <v>0.17</v>
      </c>
      <c r="AA6" s="121">
        <f>$M6*Z6*4</f>
        <v>3.2821055897527131E-2</v>
      </c>
      <c r="AB6" s="156">
        <f>Poor!AB6</f>
        <v>0.17</v>
      </c>
      <c r="AC6" s="121">
        <f t="shared" ref="AC6:AC29" si="7">$M6*AB6*4</f>
        <v>3.2821055897527131E-2</v>
      </c>
      <c r="AD6" s="156">
        <f>Poor!AD6</f>
        <v>0.33</v>
      </c>
      <c r="AE6" s="121">
        <f t="shared" ref="AE6:AE29" si="8">$M6*AD6*4</f>
        <v>6.371146144814091E-2</v>
      </c>
      <c r="AF6" s="122">
        <f>1-SUM(Z6,AB6,AD6)</f>
        <v>0.32999999999999996</v>
      </c>
      <c r="AG6" s="121">
        <f>$M6*AF6*4</f>
        <v>6.3711461448140896E-2</v>
      </c>
      <c r="AH6" s="123">
        <f>SUM(Z6,AB6,AD6,AF6)</f>
        <v>1</v>
      </c>
      <c r="AI6" s="183">
        <f>SUM(AA6,AC6,AE6,AG6)/4</f>
        <v>4.8266258672834017E-2</v>
      </c>
      <c r="AJ6" s="120">
        <f>(AA6+AC6)/2</f>
        <v>3.2821055897527131E-2</v>
      </c>
      <c r="AK6" s="119">
        <f>(AE6+AG6)/2</f>
        <v>6.371146144814091E-2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6.4355011563778666E-2</v>
      </c>
      <c r="C7" s="102">
        <f>IF([1]Summ!$K1045="",0,[1]Summ!$K1045)</f>
        <v>0</v>
      </c>
      <c r="D7" s="24">
        <f t="shared" si="0"/>
        <v>6.4355011563778666E-2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3.2177505781889333E-2</v>
      </c>
      <c r="J7" s="24">
        <f t="shared" si="3"/>
        <v>3.2177505781889333E-2</v>
      </c>
      <c r="K7" s="22">
        <f t="shared" si="4"/>
        <v>6.4355011563778666E-2</v>
      </c>
      <c r="L7" s="22">
        <f t="shared" si="5"/>
        <v>3.2177505781889333E-2</v>
      </c>
      <c r="M7" s="177">
        <f t="shared" si="6"/>
        <v>3.2177505781889333E-2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3588.691220685665</v>
      </c>
      <c r="S7" s="221">
        <f>IF($B$81=0,0,(SUMIF($N$6:$N$28,$U7,L$6:L$28)+SUMIF($N$91:$N$118,$U7,L$91:L$118))*$I$83*Poor!$B$81/$B$81)</f>
        <v>4250.7908558120853</v>
      </c>
      <c r="T7" s="221">
        <f>IF($B$81=0,0,(SUMIF($N$6:$N$28,$U7,M$6:M$28)+SUMIF($N$91:$N$118,$U7,M$91:M$118))*$I$83*Poor!$B$81/$B$81)</f>
        <v>4070.5568693571563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0.12871002312755733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0.12871002312755733</v>
      </c>
      <c r="AH7" s="123">
        <f t="shared" ref="AH7:AH30" si="12">SUM(Z7,AB7,AD7,AF7)</f>
        <v>1</v>
      </c>
      <c r="AI7" s="183">
        <f t="shared" ref="AI7:AI30" si="13">SUM(AA7,AC7,AE7,AG7)/4</f>
        <v>3.2177505781889333E-2</v>
      </c>
      <c r="AJ7" s="120">
        <f t="shared" ref="AJ7:AJ31" si="14">(AA7+AC7)/2</f>
        <v>0</v>
      </c>
      <c r="AK7" s="119">
        <f t="shared" ref="AK7:AK31" si="15">(AE7+AG7)/2</f>
        <v>6.4355011563778666E-2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5.7260318448674609E-2</v>
      </c>
      <c r="C8" s="102">
        <f>IF([1]Summ!$K1046="",0,[1]Summ!$K1046)</f>
        <v>0</v>
      </c>
      <c r="D8" s="24">
        <f t="shared" si="0"/>
        <v>5.7260318448674609E-2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2.8630159224337304E-2</v>
      </c>
      <c r="J8" s="24">
        <f t="shared" si="3"/>
        <v>2.8630159224337304E-2</v>
      </c>
      <c r="K8" s="22">
        <f t="shared" si="4"/>
        <v>5.7260318448674609E-2</v>
      </c>
      <c r="L8" s="22">
        <f t="shared" si="5"/>
        <v>2.8630159224337304E-2</v>
      </c>
      <c r="M8" s="223">
        <f t="shared" si="6"/>
        <v>2.8630159224337304E-2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19755.539548914556</v>
      </c>
      <c r="S8" s="221">
        <f>IF($B$81=0,0,(SUMIF($N$6:$N$28,$U8,L$6:L$28)+SUMIF($N$91:$N$118,$U8,L$91:L$118))*$I$83*Poor!$B$81/$B$81)</f>
        <v>19475.2</v>
      </c>
      <c r="T8" s="221">
        <f>IF($B$81=0,0,(SUMIF($N$6:$N$28,$U8,M$6:M$28)+SUMIF($N$91:$N$118,$U8,M$91:M$118))*$I$83*Poor!$B$81/$B$81)</f>
        <v>19715.330368204461</v>
      </c>
      <c r="U8" s="222">
        <v>2</v>
      </c>
      <c r="V8" s="56"/>
      <c r="W8" s="115"/>
      <c r="X8" s="118">
        <f>Poor!X8</f>
        <v>1</v>
      </c>
      <c r="Y8" s="183">
        <f t="shared" si="9"/>
        <v>0.11452063689734922</v>
      </c>
      <c r="Z8" s="125">
        <f>IF($Y8=0,0,AA8/$Y8)</f>
        <v>0.77790102368719871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8.9085720675757943E-2</v>
      </c>
      <c r="AB8" s="125">
        <f>IF($Y8=0,0,AC8/$Y8)</f>
        <v>0.22209897631280123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2.5434916221591275E-2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2.8630159224337304E-2</v>
      </c>
      <c r="AJ8" s="120">
        <f t="shared" si="14"/>
        <v>5.7260318448674609E-2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2463.7589230601739</v>
      </c>
      <c r="S9" s="221">
        <f>IF($B$81=0,0,(SUMIF($N$6:$N$28,$U9,L$6:L$28)+SUMIF($N$91:$N$118,$U9,L$91:L$118))*$I$83*Poor!$B$81/$B$81)</f>
        <v>1396.3324429060535</v>
      </c>
      <c r="T9" s="221">
        <f>IF($B$81=0,0,(SUMIF($N$6:$N$28,$U9,M$6:M$28)+SUMIF($N$91:$N$118,$U9,M$91:M$118))*$I$83*Poor!$B$81/$B$81)</f>
        <v>1396.3324429060535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0.10815217221135029</v>
      </c>
      <c r="C10" s="102">
        <f>IF([1]Summ!$K1048="",0,[1]Summ!$K1048)</f>
        <v>0.54076086105675136</v>
      </c>
      <c r="D10" s="24">
        <f t="shared" si="0"/>
        <v>0.64891303326810168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0.70731520626223088</v>
      </c>
      <c r="J10" s="24">
        <f t="shared" si="3"/>
        <v>0.11010689940571068</v>
      </c>
      <c r="K10" s="22">
        <f t="shared" si="4"/>
        <v>0.10815217221135029</v>
      </c>
      <c r="L10" s="22">
        <f t="shared" si="5"/>
        <v>0.11788586771037182</v>
      </c>
      <c r="M10" s="223">
        <f t="shared" si="6"/>
        <v>0.11010689940571068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0.44042759762284273</v>
      </c>
      <c r="Z10" s="125">
        <f>IF($Y10=0,0,AA10/$Y10)</f>
        <v>0.77790102368719871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0.34260907905090299</v>
      </c>
      <c r="AB10" s="125">
        <f>IF($Y10=0,0,AC10/$Y10)</f>
        <v>0.22209897631280132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9.7818518571939739E-2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0.11010689940571068</v>
      </c>
      <c r="AJ10" s="120">
        <f t="shared" si="14"/>
        <v>0.22021379881142136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 (irrigated): kg produced</v>
      </c>
      <c r="B11" s="101">
        <f>IF([1]Summ!$J1049="",0,[1]Summ!$J1049)</f>
        <v>5.069633072407044E-2</v>
      </c>
      <c r="C11" s="102">
        <f>IF([1]Summ!$K1049="",0,[1]Summ!$K1049)</f>
        <v>5.4076086105675158E-2</v>
      </c>
      <c r="D11" s="24">
        <f t="shared" si="0"/>
        <v>0.1047724168297456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0.11420193434442272</v>
      </c>
      <c r="J11" s="24">
        <f t="shared" si="3"/>
        <v>5.4481103658770673E-2</v>
      </c>
      <c r="K11" s="22">
        <f t="shared" si="4"/>
        <v>5.069633072407044E-2</v>
      </c>
      <c r="L11" s="22">
        <f t="shared" si="5"/>
        <v>5.5259000489236786E-2</v>
      </c>
      <c r="M11" s="223">
        <f t="shared" si="6"/>
        <v>5.4481103658770673E-2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41840.153234122205</v>
      </c>
      <c r="S11" s="221">
        <f>IF($B$81=0,0,(SUMIF($N$6:$N$28,$U11,L$6:L$28)+SUMIF($N$91:$N$118,$U11,L$91:L$118))*$I$83*Poor!$B$81/$B$81)</f>
        <v>27133.257142857146</v>
      </c>
      <c r="T11" s="221">
        <f>IF($B$81=0,0,(SUMIF($N$6:$N$28,$U11,M$6:M$28)+SUMIF($N$91:$N$118,$U11,M$91:M$118))*$I$83*Poor!$B$81/$B$81)</f>
        <v>27143.935770858803</v>
      </c>
      <c r="U11" s="222">
        <v>5</v>
      </c>
      <c r="V11" s="56"/>
      <c r="W11" s="115"/>
      <c r="X11" s="118">
        <f>Poor!X11</f>
        <v>1</v>
      </c>
      <c r="Y11" s="183">
        <f t="shared" si="9"/>
        <v>0.21792441463508269</v>
      </c>
      <c r="Z11" s="125">
        <f>IF($Y11=0,0,AA11/$Y11)</f>
        <v>0.77790102368719871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0.16952362523106437</v>
      </c>
      <c r="AB11" s="125">
        <f>IF($Y11=0,0,AC11/$Y11)</f>
        <v>0.22209897631280129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4.8400789404018318E-2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5.4481103658770673E-2</v>
      </c>
      <c r="AJ11" s="120">
        <f t="shared" si="14"/>
        <v>0.10896220731754135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Cowpeas: kg produced</v>
      </c>
      <c r="B12" s="101">
        <f>IF([1]Summ!$J1050="",0,[1]Summ!$J1050)</f>
        <v>2.8490499911047854E-2</v>
      </c>
      <c r="C12" s="102">
        <f>IF([1]Summ!$K1050="",0,[1]Summ!$K1050)</f>
        <v>0</v>
      </c>
      <c r="D12" s="24">
        <f t="shared" si="0"/>
        <v>2.8490499911047854E-2</v>
      </c>
      <c r="E12" s="75">
        <f>Middle!E12</f>
        <v>1</v>
      </c>
      <c r="H12" s="24">
        <f t="shared" si="1"/>
        <v>1</v>
      </c>
      <c r="I12" s="22">
        <f t="shared" si="2"/>
        <v>2.8490499911047854E-2</v>
      </c>
      <c r="J12" s="24">
        <f t="shared" si="3"/>
        <v>2.8490499911047854E-2</v>
      </c>
      <c r="K12" s="22">
        <f t="shared" si="4"/>
        <v>2.8490499911047854E-2</v>
      </c>
      <c r="L12" s="22">
        <f t="shared" si="5"/>
        <v>2.8490499911047854E-2</v>
      </c>
      <c r="M12" s="223">
        <f t="shared" si="6"/>
        <v>2.8490499911047854E-2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0.11396199964419142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7.6354539761608248E-2</v>
      </c>
      <c r="AF12" s="122">
        <f>1-SUM(Z12,AB12,AD12)</f>
        <v>0.32999999999999996</v>
      </c>
      <c r="AG12" s="121">
        <f>$M12*AF12*4</f>
        <v>3.7607459882583162E-2</v>
      </c>
      <c r="AH12" s="123">
        <f t="shared" si="12"/>
        <v>1</v>
      </c>
      <c r="AI12" s="183">
        <f t="shared" si="13"/>
        <v>2.8490499911047851E-2</v>
      </c>
      <c r="AJ12" s="120">
        <f t="shared" si="14"/>
        <v>0</v>
      </c>
      <c r="AK12" s="119">
        <f t="shared" si="15"/>
        <v>5.6980999822095701E-2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 season 2: kg produced</v>
      </c>
      <c r="B13" s="101">
        <f>IF([1]Summ!$J1051="",0,[1]Summ!$J1051)</f>
        <v>0</v>
      </c>
      <c r="C13" s="102">
        <f>IF([1]Summ!$K1051="",0,[1]Summ!$K1051)</f>
        <v>0.15150242305639566</v>
      </c>
      <c r="D13" s="24">
        <f t="shared" si="0"/>
        <v>0.15150242305639566</v>
      </c>
      <c r="E13" s="75">
        <f>Middle!E13</f>
        <v>1</v>
      </c>
      <c r="H13" s="24">
        <f t="shared" si="1"/>
        <v>1</v>
      </c>
      <c r="I13" s="22">
        <f t="shared" si="2"/>
        <v>0.15150242305639566</v>
      </c>
      <c r="J13" s="24">
        <f t="shared" si="3"/>
        <v>-1.9994467020093476E-3</v>
      </c>
      <c r="K13" s="22">
        <f t="shared" si="4"/>
        <v>0</v>
      </c>
      <c r="L13" s="22">
        <f t="shared" si="5"/>
        <v>0</v>
      </c>
      <c r="M13" s="224">
        <f t="shared" si="6"/>
        <v>-1.9994467020093476E-3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-7.9977868080373903E-3</v>
      </c>
      <c r="Z13" s="156">
        <f>Poor!Z13</f>
        <v>1</v>
      </c>
      <c r="AA13" s="121">
        <f>$M13*Z13*4</f>
        <v>-7.9977868080373903E-3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-1.9994467020093476E-3</v>
      </c>
      <c r="AJ13" s="120">
        <f t="shared" si="14"/>
        <v>-3.9988934040186951E-3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</v>
      </c>
      <c r="B14" s="101">
        <f>IF([1]Summ!$J1052="",0,[1]Summ!$J1052)</f>
        <v>1.2763476249777621E-2</v>
      </c>
      <c r="C14" s="102">
        <f>IF([1]Summ!$K1052="",0,[1]Summ!$K1052)</f>
        <v>0</v>
      </c>
      <c r="D14" s="24">
        <f t="shared" si="0"/>
        <v>1.2763476249777621E-2</v>
      </c>
      <c r="E14" s="75">
        <f>Middle!E14</f>
        <v>1</v>
      </c>
      <c r="F14" s="22"/>
      <c r="H14" s="24">
        <f t="shared" si="1"/>
        <v>1</v>
      </c>
      <c r="I14" s="22">
        <f t="shared" si="2"/>
        <v>1.2763476249777621E-2</v>
      </c>
      <c r="J14" s="24">
        <f>IF(I$32&lt;=1+I131,I14,B14*H14+J$33*(I14-B14*H14))</f>
        <v>1.2763476249777621E-2</v>
      </c>
      <c r="K14" s="22">
        <f t="shared" si="4"/>
        <v>1.2763476249777621E-2</v>
      </c>
      <c r="L14" s="22">
        <f t="shared" si="5"/>
        <v>1.2763476249777621E-2</v>
      </c>
      <c r="M14" s="224">
        <f t="shared" si="6"/>
        <v>1.2763476249777621E-2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309434.13525036693</v>
      </c>
      <c r="S14" s="221">
        <f>IF($B$81=0,0,(SUMIF($N$6:$N$28,$U14,L$6:L$28)+SUMIF($N$91:$N$118,$U14,L$91:L$118))*$I$83*Poor!$B$81/$B$81)</f>
        <v>200667.42857142861</v>
      </c>
      <c r="T14" s="221">
        <f>IF($B$81=0,0,(SUMIF($N$6:$N$28,$U14,M$6:M$28)+SUMIF($N$91:$N$118,$U14,M$91:M$118))*$I$83*Poor!$B$81/$B$81)</f>
        <v>200667.42857142861</v>
      </c>
      <c r="U14" s="222">
        <v>8</v>
      </c>
      <c r="V14" s="56"/>
      <c r="W14" s="110"/>
      <c r="X14" s="118"/>
      <c r="Y14" s="183">
        <f>M14*4</f>
        <v>5.1053904999110486E-2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5.1053904999110486E-2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1.2763476249777621E-2</v>
      </c>
      <c r="AJ14" s="120">
        <f t="shared" si="14"/>
        <v>2.5526952499555243E-2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root crops (sweet potato): no. local meas</v>
      </c>
      <c r="B15" s="101">
        <f>IF([1]Summ!$J1053="",0,[1]Summ!$J1053)</f>
        <v>4.2456431239992889E-2</v>
      </c>
      <c r="C15" s="102">
        <f>IF([1]Summ!$K1053="",0,[1]Summ!$K1053)</f>
        <v>0.21228215619996443</v>
      </c>
      <c r="D15" s="24">
        <f t="shared" si="0"/>
        <v>0.25473858743995731</v>
      </c>
      <c r="E15" s="75">
        <f>Middle!E15</f>
        <v>1</v>
      </c>
      <c r="F15" s="22"/>
      <c r="H15" s="24">
        <f t="shared" si="1"/>
        <v>1</v>
      </c>
      <c r="I15" s="22">
        <f t="shared" si="2"/>
        <v>0.25473858743995731</v>
      </c>
      <c r="J15" s="24">
        <f>IF(I$32&lt;=1+I131,I15,B15*H15+J$33*(I15-B15*H15))</f>
        <v>3.965484662803289E-2</v>
      </c>
      <c r="K15" s="22">
        <f t="shared" si="4"/>
        <v>4.2456431239992889E-2</v>
      </c>
      <c r="L15" s="22">
        <f t="shared" si="5"/>
        <v>4.2456431239992889E-2</v>
      </c>
      <c r="M15" s="225">
        <f t="shared" si="6"/>
        <v>3.965484662803289E-2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0.15861938651213156</v>
      </c>
      <c r="Z15" s="156">
        <f>Poor!Z15</f>
        <v>0.25</v>
      </c>
      <c r="AA15" s="121">
        <f t="shared" si="16"/>
        <v>3.965484662803289E-2</v>
      </c>
      <c r="AB15" s="156">
        <f>Poor!AB15</f>
        <v>0.25</v>
      </c>
      <c r="AC15" s="121">
        <f t="shared" si="7"/>
        <v>3.965484662803289E-2</v>
      </c>
      <c r="AD15" s="156">
        <f>Poor!AD15</f>
        <v>0.25</v>
      </c>
      <c r="AE15" s="121">
        <f t="shared" si="8"/>
        <v>3.965484662803289E-2</v>
      </c>
      <c r="AF15" s="122">
        <f t="shared" si="10"/>
        <v>0.25</v>
      </c>
      <c r="AG15" s="121">
        <f t="shared" si="11"/>
        <v>3.965484662803289E-2</v>
      </c>
      <c r="AH15" s="123">
        <f t="shared" si="12"/>
        <v>1</v>
      </c>
      <c r="AI15" s="183">
        <f t="shared" si="13"/>
        <v>3.965484662803289E-2</v>
      </c>
      <c r="AJ15" s="120">
        <f t="shared" si="14"/>
        <v>3.965484662803289E-2</v>
      </c>
      <c r="AK15" s="119">
        <f t="shared" si="15"/>
        <v>3.965484662803289E-2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Groundnuts (dry): no. local meas</v>
      </c>
      <c r="B16" s="101">
        <f>IF([1]Summ!$J1054="",0,[1]Summ!$J1054)</f>
        <v>5.1503291229318619E-2</v>
      </c>
      <c r="C16" s="102">
        <f>IF([1]Summ!$K1054="",0,[1]Summ!$K1054)</f>
        <v>5.1503291229318619E-2</v>
      </c>
      <c r="D16" s="24">
        <f t="shared" si="0"/>
        <v>0.10300658245863724</v>
      </c>
      <c r="E16" s="75">
        <f>Middle!E16</f>
        <v>1</v>
      </c>
      <c r="F16" s="22"/>
      <c r="H16" s="24">
        <f t="shared" si="1"/>
        <v>1</v>
      </c>
      <c r="I16" s="22">
        <f t="shared" si="2"/>
        <v>0.10300658245863724</v>
      </c>
      <c r="J16" s="24">
        <f>IF(I$32&lt;=1+I131,I16,B16*H16+J$33*(I16-B16*H16))</f>
        <v>5.0823578761929535E-2</v>
      </c>
      <c r="K16" s="22">
        <f t="shared" si="4"/>
        <v>5.1503291229318619E-2</v>
      </c>
      <c r="L16" s="22">
        <f t="shared" si="5"/>
        <v>5.1503291229318619E-2</v>
      </c>
      <c r="M16" s="223">
        <f t="shared" si="6"/>
        <v>5.0823578761929535E-2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0.20329431504771814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0.20329431504771814</v>
      </c>
      <c r="AH16" s="123">
        <f t="shared" si="12"/>
        <v>1</v>
      </c>
      <c r="AI16" s="183">
        <f t="shared" si="13"/>
        <v>5.0823578761929535E-2</v>
      </c>
      <c r="AJ16" s="120">
        <f t="shared" si="14"/>
        <v>0</v>
      </c>
      <c r="AK16" s="119">
        <f t="shared" si="15"/>
        <v>0.10164715752385907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Rape</v>
      </c>
      <c r="B17" s="101">
        <f>IF([1]Summ!$J1055="",0,[1]Summ!$J1055)</f>
        <v>2.369017968333037E-2</v>
      </c>
      <c r="C17" s="102">
        <f>IF([1]Summ!$K1055="",0,[1]Summ!$K1055)</f>
        <v>3.1288916562889138E-3</v>
      </c>
      <c r="D17" s="24">
        <f t="shared" si="0"/>
        <v>2.6819071339619284E-2</v>
      </c>
      <c r="E17" s="75">
        <f>Middle!E17</f>
        <v>1</v>
      </c>
      <c r="F17" s="22"/>
      <c r="H17" s="24">
        <f t="shared" si="1"/>
        <v>1</v>
      </c>
      <c r="I17" s="22">
        <f t="shared" si="2"/>
        <v>2.6819071339619284E-2</v>
      </c>
      <c r="J17" s="24">
        <f t="shared" ref="J17:J25" si="17">IF(I$32&lt;=1+I131,I17,B17*H17+J$33*(I17-B17*H17))</f>
        <v>2.3648886270479921E-2</v>
      </c>
      <c r="K17" s="22">
        <f t="shared" si="4"/>
        <v>2.369017968333037E-2</v>
      </c>
      <c r="L17" s="22">
        <f t="shared" si="5"/>
        <v>2.369017968333037E-2</v>
      </c>
      <c r="M17" s="224">
        <f t="shared" si="6"/>
        <v>2.3648886270479921E-2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9.4595545081919682E-2</v>
      </c>
      <c r="Z17" s="156">
        <f>Poor!Z17</f>
        <v>0.29409999999999997</v>
      </c>
      <c r="AA17" s="121">
        <f t="shared" si="16"/>
        <v>2.7820549808592575E-2</v>
      </c>
      <c r="AB17" s="156">
        <f>Poor!AB17</f>
        <v>0.17649999999999999</v>
      </c>
      <c r="AC17" s="121">
        <f t="shared" si="7"/>
        <v>1.6696113706958823E-2</v>
      </c>
      <c r="AD17" s="156">
        <f>Poor!AD17</f>
        <v>0.23530000000000001</v>
      </c>
      <c r="AE17" s="121">
        <f t="shared" si="8"/>
        <v>2.2258331757775703E-2</v>
      </c>
      <c r="AF17" s="122">
        <f t="shared" si="10"/>
        <v>0.29410000000000003</v>
      </c>
      <c r="AG17" s="121">
        <f t="shared" si="11"/>
        <v>2.7820549808592582E-2</v>
      </c>
      <c r="AH17" s="123">
        <f t="shared" si="12"/>
        <v>1</v>
      </c>
      <c r="AI17" s="183">
        <f t="shared" si="13"/>
        <v>2.3648886270479921E-2</v>
      </c>
      <c r="AJ17" s="120">
        <f t="shared" si="14"/>
        <v>2.2258331757775699E-2</v>
      </c>
      <c r="AK17" s="119">
        <f t="shared" si="15"/>
        <v>2.5039440783184142E-2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Labour: Weeding, ploughing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Gifts/remittances: cereal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12676.817798966647</v>
      </c>
      <c r="S20" s="221">
        <f>IF($B$81=0,0,(SUMIF($N$6:$N$28,$U20,L$6:L$28)+SUMIF($N$91:$N$118,$U20,L$91:L$118))*$I$83*Poor!$B$81/$B$81)</f>
        <v>10276.114285714286</v>
      </c>
      <c r="T20" s="221">
        <f>IF($B$81=0,0,(SUMIF($N$6:$N$28,$U20,M$6:M$28)+SUMIF($N$91:$N$118,$U20,M$91:M$118))*$I$83*Poor!$B$81/$B$81)</f>
        <v>10276.114285714286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389759.09597611619</v>
      </c>
      <c r="S23" s="179">
        <f>SUM(S7:S22)</f>
        <v>263199.12329871819</v>
      </c>
      <c r="T23" s="179">
        <f>SUM(T7:T22)</f>
        <v>263269.69830846938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39324.286292052806</v>
      </c>
      <c r="S24" s="41">
        <f>IF($B$81=0,0,(SUM(($B$70*$H$70))+((1-$D$29)*$I$83))*Poor!$B$81/$B$81)</f>
        <v>39324.286292052806</v>
      </c>
      <c r="T24" s="41">
        <f>IF($B$81=0,0,(SUM(($B$70*$H$70))+((1-$D$29)*$I$83))*Poor!$B$81/$B$81)</f>
        <v>39324.286292052806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92333.032958719457</v>
      </c>
      <c r="S26" s="41">
        <f>IF($B$81=0,0,(SUM(($B$70*$H$70),($B$71*$H$71),($B$72*$H$72))+((1-$D$29)*$I$83))*Poor!$B$81/$B$81)</f>
        <v>92333.032958719457</v>
      </c>
      <c r="T26" s="41">
        <f>IF($B$81=0,0,(SUM(($B$70*$H$70),($B$71*$H$71),($B$72*$H$72))+((1-$D$29)*$I$83))*Poor!$B$81/$B$81)</f>
        <v>92333.032958719457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2.1241771926703436E-2</v>
      </c>
      <c r="C27" s="102">
        <f>IF([1]Summ!$K1065="",0,[1]Summ!$K1065)</f>
        <v>-2.1241771926703436E-2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2.1522109296673236E-2</v>
      </c>
      <c r="K27" s="22">
        <f t="shared" si="4"/>
        <v>2.1241771926703436E-2</v>
      </c>
      <c r="L27" s="22">
        <f t="shared" si="5"/>
        <v>2.1241771926703436E-2</v>
      </c>
      <c r="M27" s="225">
        <f t="shared" si="6"/>
        <v>2.1522109296673236E-2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8.6088437186692943E-2</v>
      </c>
      <c r="Z27" s="156">
        <f>Poor!Z27</f>
        <v>0.25</v>
      </c>
      <c r="AA27" s="121">
        <f t="shared" si="16"/>
        <v>2.1522109296673236E-2</v>
      </c>
      <c r="AB27" s="156">
        <f>Poor!AB27</f>
        <v>0.25</v>
      </c>
      <c r="AC27" s="121">
        <f t="shared" si="7"/>
        <v>2.1522109296673236E-2</v>
      </c>
      <c r="AD27" s="156">
        <f>Poor!AD27</f>
        <v>0.25</v>
      </c>
      <c r="AE27" s="121">
        <f t="shared" si="8"/>
        <v>2.1522109296673236E-2</v>
      </c>
      <c r="AF27" s="122">
        <f t="shared" si="10"/>
        <v>0.25</v>
      </c>
      <c r="AG27" s="121">
        <f t="shared" si="11"/>
        <v>2.1522109296673236E-2</v>
      </c>
      <c r="AH27" s="123">
        <f t="shared" si="12"/>
        <v>1</v>
      </c>
      <c r="AI27" s="183">
        <f t="shared" si="13"/>
        <v>2.1522109296673236E-2</v>
      </c>
      <c r="AJ27" s="120">
        <f t="shared" si="14"/>
        <v>2.1522109296673236E-2</v>
      </c>
      <c r="AK27" s="119">
        <f t="shared" si="15"/>
        <v>2.1522109296673236E-2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0.28417504643301905</v>
      </c>
      <c r="C29" s="102">
        <f>IF([1]Summ!$K1067="",0,[1]Summ!$K1067)</f>
        <v>-5.9538272491021962E-2</v>
      </c>
      <c r="D29" s="255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0.28496080021948617</v>
      </c>
      <c r="K29" s="22">
        <f t="shared" si="4"/>
        <v>0.28417504643301905</v>
      </c>
      <c r="L29" s="22">
        <f t="shared" si="5"/>
        <v>0.28417504643301905</v>
      </c>
      <c r="M29" s="175">
        <f t="shared" si="6"/>
        <v>0.28496080021948617</v>
      </c>
      <c r="N29" s="228"/>
      <c r="P29" s="22"/>
      <c r="V29" s="56"/>
      <c r="W29" s="110"/>
      <c r="X29" s="118"/>
      <c r="Y29" s="183">
        <f t="shared" si="9"/>
        <v>1.1398432008779447</v>
      </c>
      <c r="Z29" s="156">
        <f>Poor!Z29</f>
        <v>0.25</v>
      </c>
      <c r="AA29" s="121">
        <f t="shared" si="16"/>
        <v>0.28496080021948617</v>
      </c>
      <c r="AB29" s="156">
        <f>Poor!AB29</f>
        <v>0.25</v>
      </c>
      <c r="AC29" s="121">
        <f t="shared" si="7"/>
        <v>0.28496080021948617</v>
      </c>
      <c r="AD29" s="156">
        <f>Poor!AD29</f>
        <v>0.25</v>
      </c>
      <c r="AE29" s="121">
        <f t="shared" si="8"/>
        <v>0.28496080021948617</v>
      </c>
      <c r="AF29" s="122">
        <f t="shared" si="10"/>
        <v>0.25</v>
      </c>
      <c r="AG29" s="121">
        <f t="shared" si="11"/>
        <v>0.28496080021948617</v>
      </c>
      <c r="AH29" s="123">
        <f t="shared" si="12"/>
        <v>1</v>
      </c>
      <c r="AI29" s="183">
        <f t="shared" si="13"/>
        <v>0.28496080021948617</v>
      </c>
      <c r="AJ29" s="120">
        <f t="shared" si="14"/>
        <v>0.28496080021948617</v>
      </c>
      <c r="AK29" s="119">
        <f t="shared" si="15"/>
        <v>0.28496080021948617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0.64712539405799685</v>
      </c>
      <c r="C30" s="65"/>
      <c r="D30" s="24">
        <f>(D119-B124)</f>
        <v>29.526060835608899</v>
      </c>
      <c r="E30" s="75">
        <f>Middle!E30</f>
        <v>1</v>
      </c>
      <c r="H30" s="96">
        <f>(E30*F$7/F$9)</f>
        <v>1</v>
      </c>
      <c r="I30" s="29">
        <f>IF(E30&gt;=1,I119-I124,MIN(I119-I124,B30*H30))</f>
        <v>16.337613360446561</v>
      </c>
      <c r="J30" s="230">
        <f>IF(I$32&lt;=1,I30,1-SUM(J6:J29))</f>
        <v>0.26647332262104007</v>
      </c>
      <c r="K30" s="22">
        <f t="shared" si="4"/>
        <v>0.64712539405799685</v>
      </c>
      <c r="L30" s="22">
        <f>IF(L124=L119,0,IF(K30="",0,(L119-L124)/(B119-B124)*K30))</f>
        <v>0.36884955635873373</v>
      </c>
      <c r="M30" s="175">
        <f t="shared" si="6"/>
        <v>0.26647332262104007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1.0658932904841603</v>
      </c>
      <c r="Z30" s="122">
        <f>IF($Y30=0,0,AA30/($Y$30))</f>
        <v>2.083178559311243E-16</v>
      </c>
      <c r="AA30" s="187">
        <f>IF(AA79*4/$I$83+SUM(AA6:AA29)&lt;1,AA79*4/$I$83,1-SUM(AA6:AA29))</f>
        <v>2.2204460492503131E-16</v>
      </c>
      <c r="AB30" s="122">
        <f>IF($Y30=0,0,AC30/($Y$30))</f>
        <v>0.35804423244029537</v>
      </c>
      <c r="AC30" s="187">
        <f>IF(AC79*4/$I$83+SUM(AC6:AC29)&lt;1,AC79*4/$I$83,1-SUM(AC6:AC29))</f>
        <v>0.38163694505466195</v>
      </c>
      <c r="AD30" s="122">
        <f>IF($Y30=0,0,AE30/($Y$30))</f>
        <v>0.46115114456252171</v>
      </c>
      <c r="AE30" s="187">
        <f>IF(AE79*4/$I$83+SUM(AE6:AE29)&lt;1,AE79*4/$I$83,1-SUM(AE6:AE29))</f>
        <v>0.49153791088828291</v>
      </c>
      <c r="AF30" s="122">
        <f>IF($Y30=0,0,AG30/($Y$30))</f>
        <v>0.18080462299718314</v>
      </c>
      <c r="AG30" s="187">
        <f>IF(AG79*4/$I$83+SUM(AG6:AG29)&lt;1,AG79*4/$I$83,1-SUM(AG6:AG29))</f>
        <v>0.19271843454121562</v>
      </c>
      <c r="AH30" s="123">
        <f t="shared" si="12"/>
        <v>1.0000000000000004</v>
      </c>
      <c r="AI30" s="183">
        <f t="shared" si="13"/>
        <v>0.26647332262104018</v>
      </c>
      <c r="AJ30" s="120">
        <f t="shared" si="14"/>
        <v>0.19081847252733108</v>
      </c>
      <c r="AK30" s="119">
        <f t="shared" si="15"/>
        <v>0.34212817271474927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-0.11538904491059276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1.4884424410247288</v>
      </c>
      <c r="C32" s="29">
        <f>SUM(C6:C31)</f>
        <v>0.9324736648866685</v>
      </c>
      <c r="D32" s="24">
        <f>SUM(D6:D30)</f>
        <v>31.2998515474623</v>
      </c>
      <c r="E32" s="2"/>
      <c r="F32" s="2"/>
      <c r="H32" s="17"/>
      <c r="I32" s="22">
        <f>SUM(I6:I30)</f>
        <v>18.070161839129707</v>
      </c>
      <c r="J32" s="17"/>
      <c r="L32" s="22">
        <f>SUM(L6:L30)</f>
        <v>1.1153890449105928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-1.3197456922950124E-2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4900</v>
      </c>
      <c r="C37" s="104">
        <f>IF([1]Summ!$K1072="",0,[1]Summ!$K1072)</f>
        <v>0</v>
      </c>
      <c r="D37" s="38">
        <f t="shared" ref="D37:D64" si="25">B37+C37</f>
        <v>4900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4625.5999999999995</v>
      </c>
      <c r="J37" s="38">
        <f>J91*I$83</f>
        <v>4625.6000000000004</v>
      </c>
      <c r="K37" s="40">
        <f t="shared" ref="K37:K52" si="28">(B37/B$65)</f>
        <v>2.1244770101237834E-2</v>
      </c>
      <c r="L37" s="22">
        <f t="shared" ref="L37:L52" si="29">(K37*H37)</f>
        <v>2.0055062975568513E-2</v>
      </c>
      <c r="M37" s="24">
        <f t="shared" ref="M37:M52" si="30">J37/B$65</f>
        <v>2.0055062975568517E-2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4625.6000000000004</v>
      </c>
      <c r="AH37" s="123">
        <f>SUM(Z37,AB37,AD37,AF37)</f>
        <v>1</v>
      </c>
      <c r="AI37" s="112">
        <f>SUM(AA37,AC37,AE37,AG37)</f>
        <v>4625.6000000000004</v>
      </c>
      <c r="AJ37" s="148">
        <f>(AA37+AC37)</f>
        <v>0</v>
      </c>
      <c r="AK37" s="147">
        <f>(AE37+AG37)</f>
        <v>4625.6000000000004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18000</v>
      </c>
      <c r="C38" s="104">
        <f>IF([1]Summ!$K1073="",0,[1]Summ!$K1073)</f>
        <v>0</v>
      </c>
      <c r="D38" s="38">
        <f t="shared" si="25"/>
        <v>18000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16992</v>
      </c>
      <c r="J38" s="38">
        <f t="shared" ref="J38:J64" si="33">J92*I$83</f>
        <v>16992.000000000004</v>
      </c>
      <c r="K38" s="40">
        <f t="shared" si="28"/>
        <v>7.8042012616792042E-2</v>
      </c>
      <c r="L38" s="22">
        <f t="shared" si="29"/>
        <v>7.367165991025168E-2</v>
      </c>
      <c r="M38" s="24">
        <f t="shared" si="30"/>
        <v>7.3671659910251708E-2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16992.000000000004</v>
      </c>
      <c r="AH38" s="123">
        <f t="shared" ref="AH38:AI58" si="35">SUM(Z38,AB38,AD38,AF38)</f>
        <v>1</v>
      </c>
      <c r="AI38" s="112">
        <f t="shared" si="35"/>
        <v>16992.000000000004</v>
      </c>
      <c r="AJ38" s="148">
        <f t="shared" ref="AJ38:AJ64" si="36">(AA38+AC38)</f>
        <v>0</v>
      </c>
      <c r="AK38" s="147">
        <f t="shared" ref="AK38:AK64" si="37">(AE38+AG38)</f>
        <v>16992.000000000004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2250</v>
      </c>
      <c r="C39" s="104">
        <f>IF([1]Summ!$K1074="",0,[1]Summ!$K1074)</f>
        <v>-750</v>
      </c>
      <c r="D39" s="38">
        <f t="shared" si="25"/>
        <v>1500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1416</v>
      </c>
      <c r="J39" s="38">
        <f t="shared" si="33"/>
        <v>2133.3437995014492</v>
      </c>
      <c r="K39" s="40">
        <f t="shared" si="28"/>
        <v>9.7552515770990052E-3</v>
      </c>
      <c r="L39" s="22">
        <f t="shared" si="29"/>
        <v>9.20895748878146E-3</v>
      </c>
      <c r="M39" s="24">
        <f t="shared" si="30"/>
        <v>9.2494690953692869E-3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0.77790102368719871</v>
      </c>
      <c r="AA39" s="147">
        <f>$J39*Z39</f>
        <v>1659.5303255089154</v>
      </c>
      <c r="AB39" s="122">
        <f>AB8</f>
        <v>0.22209897631280123</v>
      </c>
      <c r="AC39" s="147">
        <f>$J39*AB39</f>
        <v>473.81347399253377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2133.3437995014492</v>
      </c>
      <c r="AJ39" s="148">
        <f t="shared" si="36"/>
        <v>2133.3437995014492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3000</v>
      </c>
      <c r="C40" s="104">
        <f>IF([1]Summ!$K1075="",0,[1]Summ!$K1075)</f>
        <v>-3000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4638.4179577932664</v>
      </c>
      <c r="K40" s="40">
        <f t="shared" si="28"/>
        <v>1.3007002102798672E-2</v>
      </c>
      <c r="L40" s="22">
        <f t="shared" si="29"/>
        <v>1.9848685208870776E-2</v>
      </c>
      <c r="M40" s="24">
        <f t="shared" si="30"/>
        <v>2.0110637376892049E-2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4638.4179577932664</v>
      </c>
      <c r="AH40" s="123">
        <f t="shared" si="35"/>
        <v>1</v>
      </c>
      <c r="AI40" s="112">
        <f t="shared" si="35"/>
        <v>4638.4179577932664</v>
      </c>
      <c r="AJ40" s="148">
        <f t="shared" si="36"/>
        <v>0</v>
      </c>
      <c r="AK40" s="147">
        <f t="shared" si="37"/>
        <v>4638.4179577932664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 (irrigated): kg produced</v>
      </c>
      <c r="B41" s="104">
        <f>IF([1]Summ!$J1076="",0,[1]Summ!$J1076)</f>
        <v>300</v>
      </c>
      <c r="C41" s="104">
        <f>IF([1]Summ!$K1076="",0,[1]Summ!$K1076)</f>
        <v>-300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463.84179577932662</v>
      </c>
      <c r="K41" s="40">
        <f t="shared" si="28"/>
        <v>1.3007002102798674E-3</v>
      </c>
      <c r="L41" s="22">
        <f t="shared" si="29"/>
        <v>1.9848685208870777E-3</v>
      </c>
      <c r="M41" s="24">
        <f t="shared" si="30"/>
        <v>2.0110637376892049E-3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0.77790102368719871</v>
      </c>
      <c r="AA41" s="147">
        <f>$J41*Z41</f>
        <v>360.82300776564676</v>
      </c>
      <c r="AB41" s="122">
        <f>AB11</f>
        <v>0.22209897631280129</v>
      </c>
      <c r="AC41" s="147">
        <f>$J41*AB41</f>
        <v>103.01878801367988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463.84179577932662</v>
      </c>
      <c r="AJ41" s="148">
        <f t="shared" si="36"/>
        <v>463.84179577932662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 season 2: kg produced</v>
      </c>
      <c r="B42" s="104">
        <f>IF([1]Summ!$J1077="",0,[1]Summ!$J1077)</f>
        <v>2400</v>
      </c>
      <c r="C42" s="104">
        <f>IF([1]Summ!$K1077="",0,[1]Summ!$K1077)</f>
        <v>-2400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3404.3434552611125</v>
      </c>
      <c r="K42" s="40">
        <f t="shared" si="28"/>
        <v>1.0405601682238939E-2</v>
      </c>
      <c r="L42" s="22">
        <f t="shared" si="29"/>
        <v>1.4567842355134515E-2</v>
      </c>
      <c r="M42" s="24">
        <f t="shared" si="30"/>
        <v>1.476010082707673E-2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851.08586381527812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1702.1717276305562</v>
      </c>
      <c r="AF42" s="122">
        <f t="shared" si="31"/>
        <v>0.25</v>
      </c>
      <c r="AG42" s="147">
        <f t="shared" si="34"/>
        <v>851.08586381527812</v>
      </c>
      <c r="AH42" s="123">
        <f t="shared" si="35"/>
        <v>1</v>
      </c>
      <c r="AI42" s="112">
        <f t="shared" si="35"/>
        <v>3404.3434552611125</v>
      </c>
      <c r="AJ42" s="148">
        <f t="shared" si="36"/>
        <v>851.08586381527812</v>
      </c>
      <c r="AK42" s="147">
        <f t="shared" si="37"/>
        <v>2553.2575914458344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 (sweet potato): no. local meas</v>
      </c>
      <c r="B43" s="104">
        <f>IF([1]Summ!$J1078="",0,[1]Summ!$J1078)</f>
        <v>4000</v>
      </c>
      <c r="C43" s="104">
        <f>IF([1]Summ!$K1078="",0,[1]Summ!$K1078)</f>
        <v>-4000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5673.9057587685211</v>
      </c>
      <c r="K43" s="40">
        <f t="shared" si="28"/>
        <v>1.7342669470398232E-2</v>
      </c>
      <c r="L43" s="22">
        <f t="shared" si="29"/>
        <v>2.4279737258557525E-2</v>
      </c>
      <c r="M43" s="24">
        <f t="shared" si="30"/>
        <v>2.4600168045127886E-2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1418.4764396921303</v>
      </c>
      <c r="AB43" s="156">
        <f>Poor!AB43</f>
        <v>0.25</v>
      </c>
      <c r="AC43" s="147">
        <f t="shared" si="39"/>
        <v>1418.4764396921303</v>
      </c>
      <c r="AD43" s="156">
        <f>Poor!AD43</f>
        <v>0.25</v>
      </c>
      <c r="AE43" s="147">
        <f t="shared" si="40"/>
        <v>1418.4764396921303</v>
      </c>
      <c r="AF43" s="122">
        <f t="shared" si="31"/>
        <v>0.25</v>
      </c>
      <c r="AG43" s="147">
        <f t="shared" si="34"/>
        <v>1418.4764396921303</v>
      </c>
      <c r="AH43" s="123">
        <f t="shared" si="35"/>
        <v>1</v>
      </c>
      <c r="AI43" s="112">
        <f t="shared" si="35"/>
        <v>5673.9057587685211</v>
      </c>
      <c r="AJ43" s="148">
        <f t="shared" si="36"/>
        <v>2836.9528793842605</v>
      </c>
      <c r="AK43" s="147">
        <f t="shared" si="37"/>
        <v>2836.9528793842605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1200</v>
      </c>
      <c r="C44" s="104">
        <f>IF([1]Summ!$K1079="",0,[1]Summ!$K1079)</f>
        <v>-1200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1702.1717276305562</v>
      </c>
      <c r="K44" s="40">
        <f t="shared" si="28"/>
        <v>5.2028008411194697E-3</v>
      </c>
      <c r="L44" s="22">
        <f t="shared" si="29"/>
        <v>7.2839211775672574E-3</v>
      </c>
      <c r="M44" s="24">
        <f t="shared" si="30"/>
        <v>7.380050413538365E-3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425.54293190763906</v>
      </c>
      <c r="AB44" s="156">
        <f>Poor!AB44</f>
        <v>0.25</v>
      </c>
      <c r="AC44" s="147">
        <f t="shared" si="39"/>
        <v>425.54293190763906</v>
      </c>
      <c r="AD44" s="156">
        <f>Poor!AD44</f>
        <v>0.25</v>
      </c>
      <c r="AE44" s="147">
        <f t="shared" si="40"/>
        <v>425.54293190763906</v>
      </c>
      <c r="AF44" s="122">
        <f t="shared" si="31"/>
        <v>0.25</v>
      </c>
      <c r="AG44" s="147">
        <f t="shared" si="34"/>
        <v>425.54293190763906</v>
      </c>
      <c r="AH44" s="123">
        <f t="shared" si="35"/>
        <v>1</v>
      </c>
      <c r="AI44" s="112">
        <f t="shared" si="35"/>
        <v>1702.1717276305562</v>
      </c>
      <c r="AJ44" s="148">
        <f t="shared" si="36"/>
        <v>851.08586381527812</v>
      </c>
      <c r="AK44" s="147">
        <f t="shared" si="37"/>
        <v>851.08586381527812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Rape</v>
      </c>
      <c r="B45" s="104">
        <f>IF([1]Summ!$J1080="",0,[1]Summ!$J1080)</f>
        <v>175</v>
      </c>
      <c r="C45" s="104">
        <f>IF([1]Summ!$K1080="",0,[1]Summ!$K1080)</f>
        <v>-175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248.2333769461228</v>
      </c>
      <c r="K45" s="40">
        <f t="shared" si="28"/>
        <v>7.5874178932992256E-4</v>
      </c>
      <c r="L45" s="22">
        <f t="shared" si="29"/>
        <v>1.0622385050618915E-3</v>
      </c>
      <c r="M45" s="24">
        <f t="shared" si="30"/>
        <v>1.076257351974345E-3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62.058344236530701</v>
      </c>
      <c r="AB45" s="156">
        <f>Poor!AB45</f>
        <v>0.25</v>
      </c>
      <c r="AC45" s="147">
        <f t="shared" si="39"/>
        <v>62.058344236530701</v>
      </c>
      <c r="AD45" s="156">
        <f>Poor!AD45</f>
        <v>0.25</v>
      </c>
      <c r="AE45" s="147">
        <f t="shared" si="40"/>
        <v>62.058344236530701</v>
      </c>
      <c r="AF45" s="122">
        <f t="shared" si="31"/>
        <v>0.25</v>
      </c>
      <c r="AG45" s="147">
        <f t="shared" si="34"/>
        <v>62.058344236530701</v>
      </c>
      <c r="AH45" s="123">
        <f t="shared" si="35"/>
        <v>1</v>
      </c>
      <c r="AI45" s="112">
        <f t="shared" si="35"/>
        <v>248.2333769461228</v>
      </c>
      <c r="AJ45" s="148">
        <f t="shared" si="36"/>
        <v>124.1166884730614</v>
      </c>
      <c r="AK45" s="147">
        <f t="shared" si="37"/>
        <v>124.1166884730614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cashcrop (cabbage): kg produced</v>
      </c>
      <c r="B46" s="104">
        <f>IF([1]Summ!$J1081="",0,[1]Summ!$J1081)</f>
        <v>800</v>
      </c>
      <c r="C46" s="104">
        <f>IF([1]Summ!$K1081="",0,[1]Summ!$K1081)</f>
        <v>0</v>
      </c>
      <c r="D46" s="38">
        <f t="shared" si="25"/>
        <v>800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1120</v>
      </c>
      <c r="J46" s="38">
        <f t="shared" si="33"/>
        <v>1120</v>
      </c>
      <c r="K46" s="40">
        <f t="shared" si="28"/>
        <v>3.468533894079646E-3</v>
      </c>
      <c r="L46" s="22">
        <f t="shared" si="29"/>
        <v>4.8559474517115044E-3</v>
      </c>
      <c r="M46" s="24">
        <f t="shared" si="30"/>
        <v>4.8559474517115044E-3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280</v>
      </c>
      <c r="AB46" s="156">
        <f>Poor!AB46</f>
        <v>0.25</v>
      </c>
      <c r="AC46" s="147">
        <f t="shared" si="39"/>
        <v>280</v>
      </c>
      <c r="AD46" s="156">
        <f>Poor!AD46</f>
        <v>0.25</v>
      </c>
      <c r="AE46" s="147">
        <f t="shared" si="40"/>
        <v>280</v>
      </c>
      <c r="AF46" s="122">
        <f t="shared" si="31"/>
        <v>0.25</v>
      </c>
      <c r="AG46" s="147">
        <f t="shared" si="34"/>
        <v>280</v>
      </c>
      <c r="AH46" s="123">
        <f t="shared" si="35"/>
        <v>1</v>
      </c>
      <c r="AI46" s="112">
        <f t="shared" si="35"/>
        <v>1120</v>
      </c>
      <c r="AJ46" s="148">
        <f t="shared" si="36"/>
        <v>560</v>
      </c>
      <c r="AK46" s="147">
        <f t="shared" si="37"/>
        <v>560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FISHING -- see worksheet Data 3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WILD FOODS -- see worksheet Data 3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Agricultural casual work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Construction casual work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1.1100000000000001</v>
      </c>
      <c r="G50" s="22">
        <f t="shared" si="32"/>
        <v>1.65</v>
      </c>
      <c r="H50" s="24">
        <f t="shared" si="26"/>
        <v>1.1100000000000001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Domestic casual work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Labour migration: no. people per HH</v>
      </c>
      <c r="B52" s="104">
        <f>IF([1]Summ!$J1087="",0,[1]Summ!$J1087)</f>
        <v>42000</v>
      </c>
      <c r="C52" s="104">
        <f>IF([1]Summ!$K1087="",0,[1]Summ!$K1087)</f>
        <v>0</v>
      </c>
      <c r="D52" s="38">
        <f t="shared" si="25"/>
        <v>42000</v>
      </c>
      <c r="E52" s="75">
        <f>Middle!E52</f>
        <v>0.8</v>
      </c>
      <c r="F52" s="75">
        <f>Middle!F52</f>
        <v>1.18</v>
      </c>
      <c r="G52" s="22">
        <f t="shared" si="32"/>
        <v>1.65</v>
      </c>
      <c r="H52" s="24">
        <f t="shared" si="26"/>
        <v>0.94399999999999995</v>
      </c>
      <c r="I52" s="39">
        <f t="shared" si="27"/>
        <v>39648</v>
      </c>
      <c r="J52" s="38">
        <f t="shared" si="33"/>
        <v>39648</v>
      </c>
      <c r="K52" s="40">
        <f t="shared" si="28"/>
        <v>0.18209802943918144</v>
      </c>
      <c r="L52" s="22">
        <f t="shared" si="29"/>
        <v>0.17190053979058725</v>
      </c>
      <c r="M52" s="24">
        <f t="shared" si="30"/>
        <v>0.17190053979058725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9912</v>
      </c>
      <c r="AB52" s="156">
        <f>Poor!AB57</f>
        <v>0.25</v>
      </c>
      <c r="AC52" s="147">
        <f t="shared" si="39"/>
        <v>9912</v>
      </c>
      <c r="AD52" s="156">
        <f>Poor!AD57</f>
        <v>0.25</v>
      </c>
      <c r="AE52" s="147">
        <f t="shared" si="40"/>
        <v>9912</v>
      </c>
      <c r="AF52" s="122">
        <f t="shared" si="31"/>
        <v>0.25</v>
      </c>
      <c r="AG52" s="147">
        <f t="shared" si="34"/>
        <v>9912</v>
      </c>
      <c r="AH52" s="123">
        <f t="shared" si="35"/>
        <v>1</v>
      </c>
      <c r="AI52" s="112">
        <f t="shared" si="35"/>
        <v>39648</v>
      </c>
      <c r="AJ52" s="148">
        <f t="shared" si="36"/>
        <v>19824</v>
      </c>
      <c r="AK52" s="147">
        <f t="shared" si="37"/>
        <v>19824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(e.g. teachers, salaried staff, etc.)</v>
      </c>
      <c r="B53" s="104">
        <f>IF([1]Summ!$J1088="",0,[1]Summ!$J1088)</f>
        <v>144000</v>
      </c>
      <c r="C53" s="104">
        <f>IF([1]Summ!$K1088="",0,[1]Summ!$K1088)</f>
        <v>0</v>
      </c>
      <c r="D53" s="38">
        <f t="shared" si="25"/>
        <v>144000</v>
      </c>
      <c r="E53" s="75">
        <f>Middle!E53</f>
        <v>0.8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0.94399999999999995</v>
      </c>
      <c r="I53" s="39">
        <f t="shared" ref="I53:I64" si="42">D53*H53</f>
        <v>135936</v>
      </c>
      <c r="J53" s="38">
        <f t="shared" si="33"/>
        <v>135936.00000000003</v>
      </c>
      <c r="K53" s="40">
        <f t="shared" ref="K53:K64" si="43">(B53/B$65)</f>
        <v>0.62433610093433634</v>
      </c>
      <c r="L53" s="22">
        <f t="shared" ref="L53:L64" si="44">(K53*H53)</f>
        <v>0.58937327928201344</v>
      </c>
      <c r="M53" s="24">
        <f t="shared" ref="M53:M64" si="45">J53/B$65</f>
        <v>0.58937327928201366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7620</v>
      </c>
      <c r="C56" s="104">
        <f>IF([1]Summ!$K1091="",0,[1]Summ!$K1091)</f>
        <v>0</v>
      </c>
      <c r="D56" s="38">
        <f t="shared" si="25"/>
        <v>7620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8991.6</v>
      </c>
      <c r="J56" s="38">
        <f t="shared" si="33"/>
        <v>8991.6</v>
      </c>
      <c r="K56" s="40">
        <f t="shared" si="43"/>
        <v>3.3037785341108628E-2</v>
      </c>
      <c r="L56" s="22">
        <f t="shared" si="44"/>
        <v>3.8984586702508178E-2</v>
      </c>
      <c r="M56" s="24">
        <f t="shared" si="45"/>
        <v>3.8984586702508185E-2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Remittances: no. times per year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230645</v>
      </c>
      <c r="C65" s="39">
        <f>SUM(C37:C64)</f>
        <v>-11825</v>
      </c>
      <c r="D65" s="42">
        <f>SUM(D37:D64)</f>
        <v>218820</v>
      </c>
      <c r="E65" s="32"/>
      <c r="F65" s="32"/>
      <c r="G65" s="32"/>
      <c r="H65" s="31"/>
      <c r="I65" s="39">
        <f>SUM(I37:I64)</f>
        <v>208729.2</v>
      </c>
      <c r="J65" s="39">
        <f>SUM(J37:J64)</f>
        <v>225577.45787168041</v>
      </c>
      <c r="K65" s="40">
        <f>SUM(K37:K64)</f>
        <v>1</v>
      </c>
      <c r="L65" s="22">
        <f>SUM(L37:L64)</f>
        <v>0.97707732662750113</v>
      </c>
      <c r="M65" s="24">
        <f>SUM(M37:M64)</f>
        <v>0.97802882296030869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14969.516912926141</v>
      </c>
      <c r="AB65" s="137"/>
      <c r="AC65" s="153">
        <f>SUM(AC37:AC64)</f>
        <v>12674.909977842513</v>
      </c>
      <c r="AD65" s="137"/>
      <c r="AE65" s="153">
        <f>SUM(AE37:AE64)</f>
        <v>13800.249443466855</v>
      </c>
      <c r="AF65" s="137"/>
      <c r="AG65" s="153">
        <f>SUM(AG37:AG64)</f>
        <v>39205.181537444849</v>
      </c>
      <c r="AH65" s="137"/>
      <c r="AI65" s="153">
        <f>SUM(AI37:AI64)</f>
        <v>80649.857871680375</v>
      </c>
      <c r="AJ65" s="153">
        <f>SUM(AJ37:AJ64)</f>
        <v>27644.426890768656</v>
      </c>
      <c r="AK65" s="153">
        <f>SUM(AK37:AK64)</f>
        <v>53005.430980911711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18373.945772358045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25723.524081301268</v>
      </c>
      <c r="J70" s="51">
        <f>J124*I$83</f>
        <v>25723.524081301268</v>
      </c>
      <c r="K70" s="40">
        <f>B70/B$76</f>
        <v>7.9663317099256628E-2</v>
      </c>
      <c r="L70" s="22">
        <f>(L124*G$37*F$9/F$7)/B$130</f>
        <v>0.11152864393895931</v>
      </c>
      <c r="M70" s="24">
        <f>J70/B$76</f>
        <v>0.1115286439389593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6430.881020325317</v>
      </c>
      <c r="AB70" s="156">
        <f>Poor!AB70</f>
        <v>0.25</v>
      </c>
      <c r="AC70" s="147">
        <f>$J70*AB70</f>
        <v>6430.881020325317</v>
      </c>
      <c r="AD70" s="156">
        <f>Poor!AD70</f>
        <v>0.25</v>
      </c>
      <c r="AE70" s="147">
        <f>$J70*AD70</f>
        <v>6430.881020325317</v>
      </c>
      <c r="AF70" s="156">
        <f>Poor!AF70</f>
        <v>0.25</v>
      </c>
      <c r="AG70" s="147">
        <f>$J70*AF70</f>
        <v>6430.881020325317</v>
      </c>
      <c r="AH70" s="155">
        <f>SUM(Z70,AB70,AD70,AF70)</f>
        <v>1</v>
      </c>
      <c r="AI70" s="147">
        <f>SUM(AA70,AC70,AE70,AG70)</f>
        <v>25723.524081301268</v>
      </c>
      <c r="AJ70" s="148">
        <f>(AA70+AC70)</f>
        <v>12861.762040650634</v>
      </c>
      <c r="AK70" s="147">
        <f>(AE70+AG70)</f>
        <v>12861.762040650634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15031.333333333334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17736.973333333335</v>
      </c>
      <c r="J71" s="51">
        <f t="shared" ref="J71:J72" si="49">J125*I$83</f>
        <v>17736.973333333335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24276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28645.680000000004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77950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91981</v>
      </c>
      <c r="K73" s="40">
        <f>B73/B$76</f>
        <v>0.33796527130438553</v>
      </c>
      <c r="L73" s="22">
        <f>(L127*G$37*F$9/F$7)/B$130</f>
        <v>0.3987990201391749</v>
      </c>
      <c r="M73" s="24">
        <f>J73/B$76</f>
        <v>0.3987990201391749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8278.2899999999991</v>
      </c>
      <c r="AB73" s="156">
        <f>Poor!AB73</f>
        <v>0.09</v>
      </c>
      <c r="AC73" s="147">
        <f>$H$73*$B$73*AB73</f>
        <v>8278.2899999999991</v>
      </c>
      <c r="AD73" s="156">
        <f>Poor!AD73</f>
        <v>0.23</v>
      </c>
      <c r="AE73" s="147">
        <f>$H$73*$B$73*AD73</f>
        <v>21155.63</v>
      </c>
      <c r="AF73" s="156">
        <f>Poor!AF73</f>
        <v>0.59</v>
      </c>
      <c r="AG73" s="147">
        <f>$H$73*$B$73*AF73</f>
        <v>54268.789999999994</v>
      </c>
      <c r="AH73" s="155">
        <f>SUM(Z73,AB73,AD73,AF73)</f>
        <v>1</v>
      </c>
      <c r="AI73" s="147">
        <f>SUM(AA73,AC73,AE73,AG73)</f>
        <v>91981</v>
      </c>
      <c r="AJ73" s="148">
        <f>(AA73+AC73)</f>
        <v>16556.579999999998</v>
      </c>
      <c r="AK73" s="147">
        <f>(AE73+AG73)</f>
        <v>75424.42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183005.67591869878</v>
      </c>
      <c r="J74" s="51">
        <f>J128*I$83</f>
        <v>2984.8992900412218</v>
      </c>
      <c r="K74" s="40">
        <f>B74/B$76</f>
        <v>1.9047430585260341E-2</v>
      </c>
      <c r="L74" s="22">
        <f>(L128*G$37*F$9/F$7)/B$130</f>
        <v>1.791352964407654E-2</v>
      </c>
      <c r="M74" s="24">
        <f>J74/B$76</f>
        <v>1.2941530447402812E-2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6.2180782027172244E-13</v>
      </c>
      <c r="AB74" s="156"/>
      <c r="AC74" s="147">
        <f>AC30*$I$83/4</f>
        <v>1068.7259752143918</v>
      </c>
      <c r="AD74" s="156"/>
      <c r="AE74" s="147">
        <f>AE30*$I$83/4</f>
        <v>1376.4897240063679</v>
      </c>
      <c r="AF74" s="156"/>
      <c r="AG74" s="147">
        <f>AG30*$I$83/4</f>
        <v>539.68359082046277</v>
      </c>
      <c r="AH74" s="155"/>
      <c r="AI74" s="147">
        <f>SUM(AA74,AC74,AE74,AG74)</f>
        <v>2984.8992900412231</v>
      </c>
      <c r="AJ74" s="148">
        <f>(AA74+AC74)</f>
        <v>1068.7259752143925</v>
      </c>
      <c r="AK74" s="147">
        <f>(AE74+AG74)</f>
        <v>1916.1733148268306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90620.526266971254</v>
      </c>
      <c r="C75" s="39"/>
      <c r="D75" s="38"/>
      <c r="E75" s="32"/>
      <c r="F75" s="32"/>
      <c r="G75" s="32"/>
      <c r="H75" s="31"/>
      <c r="I75" s="47"/>
      <c r="J75" s="51">
        <f>J129*I$83</f>
        <v>58505.381167004569</v>
      </c>
      <c r="K75" s="40">
        <f>B75/B$76</f>
        <v>0.39290045857040584</v>
      </c>
      <c r="L75" s="22">
        <f>(L129*G$37*F$9/F$7)/B$130</f>
        <v>0.24773637642527427</v>
      </c>
      <c r="M75" s="24">
        <f>J75/B$76</f>
        <v>0.25365987195475542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8538.6358926008252</v>
      </c>
      <c r="AB75" s="158"/>
      <c r="AC75" s="149">
        <f>AA75+AC65-SUM(AC70,AC74)</f>
        <v>13713.938874903632</v>
      </c>
      <c r="AD75" s="158"/>
      <c r="AE75" s="149">
        <f>AC75+AE65-SUM(AE70,AE74)</f>
        <v>19706.8175740388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51941.434500337869</v>
      </c>
      <c r="AJ75" s="151">
        <f>AJ76-SUM(AJ70,AJ74)</f>
        <v>13713.93887490363</v>
      </c>
      <c r="AK75" s="149">
        <f>AJ75+AK76-SUM(AK70,AK74)</f>
        <v>51941.434500337877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230645</v>
      </c>
      <c r="C76" s="39"/>
      <c r="D76" s="38"/>
      <c r="E76" s="32"/>
      <c r="F76" s="32"/>
      <c r="G76" s="32"/>
      <c r="H76" s="31"/>
      <c r="I76" s="39">
        <f>I130*I$83</f>
        <v>208729.20000000004</v>
      </c>
      <c r="J76" s="51">
        <f>J130*I$83</f>
        <v>225577.45787168041</v>
      </c>
      <c r="K76" s="40">
        <f>SUM(K70:K75)</f>
        <v>0.8295764775593083</v>
      </c>
      <c r="L76" s="22">
        <f>SUM(L70:L75)</f>
        <v>0.77597757014748503</v>
      </c>
      <c r="M76" s="24">
        <f>SUM(M70:M75)</f>
        <v>0.77692906648029236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14969.516912926141</v>
      </c>
      <c r="AB76" s="137"/>
      <c r="AC76" s="153">
        <f>AC65</f>
        <v>12674.909977842513</v>
      </c>
      <c r="AD76" s="137"/>
      <c r="AE76" s="153">
        <f>AE65</f>
        <v>13800.249443466855</v>
      </c>
      <c r="AF76" s="137"/>
      <c r="AG76" s="153">
        <f>AG65</f>
        <v>39205.181537444849</v>
      </c>
      <c r="AH76" s="137"/>
      <c r="AI76" s="153">
        <f>SUM(AA76,AC76,AE76,AG76)</f>
        <v>80649.85787168036</v>
      </c>
      <c r="AJ76" s="154">
        <f>SUM(AA76,AC76)</f>
        <v>27644.426890768656</v>
      </c>
      <c r="AK76" s="154">
        <f>SUM(AE76,AG76)</f>
        <v>53005.430980911704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17736.973333333346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8538.6358926008252</v>
      </c>
      <c r="AD78" s="112"/>
      <c r="AE78" s="112">
        <f>AC75</f>
        <v>13713.938874903632</v>
      </c>
      <c r="AF78" s="112"/>
      <c r="AG78" s="112">
        <f>AE75</f>
        <v>19706.8175740388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8538.6358926008252</v>
      </c>
      <c r="AB79" s="112"/>
      <c r="AC79" s="112">
        <f>AA79-AA74+AC65-AC70</f>
        <v>14782.664850118024</v>
      </c>
      <c r="AD79" s="112"/>
      <c r="AE79" s="112">
        <f>AC79-AC74+AE65-AE70</f>
        <v>21083.307298045173</v>
      </c>
      <c r="AF79" s="112"/>
      <c r="AG79" s="112">
        <f>AE79-AE74+AG65-AG70</f>
        <v>52481.118091158336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6788.7841640528231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11201.493870687158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2800.3734676717895</v>
      </c>
      <c r="AB83" s="112"/>
      <c r="AC83" s="165">
        <f>$I$83*AB82/4</f>
        <v>2800.3734676717895</v>
      </c>
      <c r="AD83" s="112"/>
      <c r="AE83" s="165">
        <f>$I$83*AD82/4</f>
        <v>2800.3734676717895</v>
      </c>
      <c r="AF83" s="112"/>
      <c r="AG83" s="165">
        <f>$I$83*AF82/4</f>
        <v>2800.3734676717895</v>
      </c>
      <c r="AH83" s="165">
        <f>SUM(AA83,AC83,AE83,AG83)</f>
        <v>11201.493870687158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23637.719362809527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34408.750505546202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0.72177872820672484</v>
      </c>
      <c r="C91" s="75">
        <f>(C37/$B$83)</f>
        <v>0</v>
      </c>
      <c r="D91" s="24">
        <f t="shared" ref="D91" si="51">(B91+C91)</f>
        <v>0.72177872820672484</v>
      </c>
      <c r="H91" s="24">
        <f>(E37*F37/G37*F$7/F$9)</f>
        <v>0.57212121212121214</v>
      </c>
      <c r="I91" s="22">
        <f t="shared" ref="I91" si="52">(D91*H91)</f>
        <v>0.41294492086493834</v>
      </c>
      <c r="J91" s="24">
        <f>IF(I$32&lt;=1+I$131,I91,L91+J$33*(I91-L91))</f>
        <v>0.41294492086493834</v>
      </c>
      <c r="K91" s="22">
        <f t="shared" ref="K91" si="53">(B91)</f>
        <v>0.72177872820672484</v>
      </c>
      <c r="L91" s="22">
        <f t="shared" ref="L91" si="54">(K91*H91)</f>
        <v>0.41294492086493834</v>
      </c>
      <c r="M91" s="226">
        <f t="shared" si="50"/>
        <v>0.41294492086493834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2.6514320628002137</v>
      </c>
      <c r="C92" s="75">
        <f t="shared" si="56"/>
        <v>0</v>
      </c>
      <c r="D92" s="24">
        <f t="shared" ref="D92:D118" si="57">(B92+C92)</f>
        <v>2.6514320628002137</v>
      </c>
      <c r="H92" s="24">
        <f t="shared" ref="H92:H118" si="58">(E38*F38/G38*F$7/F$9)</f>
        <v>0.57212121212121214</v>
      </c>
      <c r="I92" s="22">
        <f t="shared" ref="I92:I118" si="59">(D92*H92)</f>
        <v>1.5169405256263042</v>
      </c>
      <c r="J92" s="24">
        <f t="shared" ref="J92:J118" si="60">IF(I$32&lt;=1+I$131,I92,L92+J$33*(I92-L92))</f>
        <v>1.5169405256263042</v>
      </c>
      <c r="K92" s="22">
        <f t="shared" ref="K92:K118" si="61">(B92)</f>
        <v>2.6514320628002137</v>
      </c>
      <c r="L92" s="22">
        <f t="shared" ref="L92:L118" si="62">(K92*H92)</f>
        <v>1.5169405256263042</v>
      </c>
      <c r="M92" s="226">
        <f t="shared" ref="M92:M118" si="63">(J92)</f>
        <v>1.5169405256263042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0.33142900785002671</v>
      </c>
      <c r="C93" s="75">
        <f t="shared" si="64"/>
        <v>-0.1104763359500089</v>
      </c>
      <c r="D93" s="24">
        <f t="shared" si="57"/>
        <v>0.22095267190001783</v>
      </c>
      <c r="H93" s="24">
        <f t="shared" si="58"/>
        <v>0.57212121212121214</v>
      </c>
      <c r="I93" s="22">
        <f t="shared" si="59"/>
        <v>0.12641171046885868</v>
      </c>
      <c r="J93" s="24">
        <f t="shared" si="60"/>
        <v>0.19045172225502263</v>
      </c>
      <c r="K93" s="22">
        <f t="shared" si="61"/>
        <v>0.33142900785002671</v>
      </c>
      <c r="L93" s="22">
        <f t="shared" si="62"/>
        <v>0.18961756570328803</v>
      </c>
      <c r="M93" s="226">
        <f t="shared" si="63"/>
        <v>0.19045172225502263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0.4419053438000356</v>
      </c>
      <c r="C94" s="75">
        <f t="shared" si="65"/>
        <v>-0.4419053438000356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0.41408922875290755</v>
      </c>
      <c r="K94" s="22">
        <f t="shared" si="61"/>
        <v>0.4419053438000356</v>
      </c>
      <c r="L94" s="22">
        <f t="shared" si="62"/>
        <v>0.40869548765991176</v>
      </c>
      <c r="M94" s="226">
        <f t="shared" si="63"/>
        <v>0.41408922875290755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ref="B95:C95" si="66">(B41/$B$83)</f>
        <v>4.419053438000356E-2</v>
      </c>
      <c r="C95" s="75">
        <f t="shared" si="66"/>
        <v>-4.419053438000356E-2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4.140892287529075E-2</v>
      </c>
      <c r="K95" s="22">
        <f t="shared" si="61"/>
        <v>4.419053438000356E-2</v>
      </c>
      <c r="L95" s="22">
        <f t="shared" si="62"/>
        <v>4.0869548765991172E-2</v>
      </c>
      <c r="M95" s="226">
        <f t="shared" si="63"/>
        <v>4.140892287529075E-2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ref="B96:C96" si="67">(B42/$B$83)</f>
        <v>0.35352427504002848</v>
      </c>
      <c r="C96" s="75">
        <f t="shared" si="67"/>
        <v>-0.35352427504002848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0.30391870000213395</v>
      </c>
      <c r="K96" s="22">
        <f t="shared" si="61"/>
        <v>0.35352427504002848</v>
      </c>
      <c r="L96" s="22">
        <f t="shared" si="62"/>
        <v>0.29995999094305448</v>
      </c>
      <c r="M96" s="226">
        <f t="shared" si="63"/>
        <v>0.30391870000213395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ref="B97:C97" si="68">(B43/$B$83)</f>
        <v>0.58920712506671413</v>
      </c>
      <c r="C97" s="75">
        <f t="shared" si="68"/>
        <v>-0.58920712506671413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0.50653116667022324</v>
      </c>
      <c r="K97" s="22">
        <f t="shared" si="61"/>
        <v>0.58920712506671413</v>
      </c>
      <c r="L97" s="22">
        <f t="shared" si="62"/>
        <v>0.49993331823842413</v>
      </c>
      <c r="M97" s="226">
        <f t="shared" si="63"/>
        <v>0.50653116667022324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0.17676213752001424</v>
      </c>
      <c r="C98" s="75">
        <f t="shared" si="69"/>
        <v>-0.17676213752001424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0.15195935000106697</v>
      </c>
      <c r="K98" s="22">
        <f t="shared" si="61"/>
        <v>0.17676213752001424</v>
      </c>
      <c r="L98" s="22">
        <f t="shared" si="62"/>
        <v>0.14997999547152724</v>
      </c>
      <c r="M98" s="226">
        <f t="shared" si="63"/>
        <v>0.15195935000106697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ref="B99:C99" si="70">(B45/$B$83)</f>
        <v>2.5777811721668743E-2</v>
      </c>
      <c r="C99" s="75">
        <f t="shared" si="70"/>
        <v>-2.5777811721668743E-2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2.2160738541822267E-2</v>
      </c>
      <c r="K99" s="22">
        <f t="shared" si="61"/>
        <v>2.5777811721668743E-2</v>
      </c>
      <c r="L99" s="22">
        <f t="shared" si="62"/>
        <v>2.1872082672931056E-2</v>
      </c>
      <c r="M99" s="226">
        <f t="shared" si="63"/>
        <v>2.2160738541822267E-2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ref="B100:C100" si="71">(B46/$B$83)</f>
        <v>0.11784142501334283</v>
      </c>
      <c r="C100" s="75">
        <f t="shared" si="71"/>
        <v>0</v>
      </c>
      <c r="D100" s="24">
        <f t="shared" si="57"/>
        <v>0.11784142501334283</v>
      </c>
      <c r="H100" s="24">
        <f t="shared" si="58"/>
        <v>0.84848484848484851</v>
      </c>
      <c r="I100" s="22">
        <f t="shared" si="59"/>
        <v>9.9986663647684826E-2</v>
      </c>
      <c r="J100" s="24">
        <f t="shared" si="60"/>
        <v>9.9986663647684826E-2</v>
      </c>
      <c r="K100" s="22">
        <f t="shared" si="61"/>
        <v>0.11784142501334283</v>
      </c>
      <c r="L100" s="22">
        <f t="shared" si="62"/>
        <v>9.9986663647684826E-2</v>
      </c>
      <c r="M100" s="226">
        <f t="shared" si="63"/>
        <v>9.9986663647684826E-2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0.7151515151515152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0.67272727272727284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0.67272727272727284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0.67272727272727284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ref="B106:C106" si="77">(B52/$B$83)</f>
        <v>6.1866748132004981</v>
      </c>
      <c r="C106" s="75">
        <f t="shared" si="77"/>
        <v>0</v>
      </c>
      <c r="D106" s="24">
        <f t="shared" si="57"/>
        <v>6.1866748132004981</v>
      </c>
      <c r="H106" s="24">
        <f t="shared" si="58"/>
        <v>0.57212121212121214</v>
      </c>
      <c r="I106" s="22">
        <f t="shared" si="59"/>
        <v>3.5395278931280427</v>
      </c>
      <c r="J106" s="24">
        <f t="shared" si="60"/>
        <v>3.5395278931280427</v>
      </c>
      <c r="K106" s="22">
        <f t="shared" si="61"/>
        <v>6.1866748132004981</v>
      </c>
      <c r="L106" s="22">
        <f t="shared" si="62"/>
        <v>3.5395278931280427</v>
      </c>
      <c r="M106" s="226">
        <f t="shared" si="63"/>
        <v>3.5395278931280427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ref="B107:C107" si="78">(B53/$B$83)</f>
        <v>21.21145650240171</v>
      </c>
      <c r="C107" s="75">
        <f t="shared" si="78"/>
        <v>0</v>
      </c>
      <c r="D107" s="24">
        <f t="shared" si="57"/>
        <v>21.21145650240171</v>
      </c>
      <c r="H107" s="24">
        <f t="shared" si="58"/>
        <v>0.57212121212121214</v>
      </c>
      <c r="I107" s="22">
        <f t="shared" si="59"/>
        <v>12.135524205010434</v>
      </c>
      <c r="J107" s="24">
        <f t="shared" si="60"/>
        <v>12.135524205010434</v>
      </c>
      <c r="K107" s="22">
        <f t="shared" si="61"/>
        <v>21.21145650240171</v>
      </c>
      <c r="L107" s="22">
        <f t="shared" si="62"/>
        <v>12.135524205010434</v>
      </c>
      <c r="M107" s="226">
        <f t="shared" si="63"/>
        <v>12.135524205010434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0.48484848484848486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0.57212121212121214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1.1224395732520904</v>
      </c>
      <c r="C110" s="75">
        <f t="shared" si="81"/>
        <v>0</v>
      </c>
      <c r="D110" s="24">
        <f t="shared" si="57"/>
        <v>1.1224395732520904</v>
      </c>
      <c r="H110" s="24">
        <f t="shared" si="58"/>
        <v>0.7151515151515152</v>
      </c>
      <c r="I110" s="22">
        <f t="shared" si="59"/>
        <v>0.80271436147725261</v>
      </c>
      <c r="J110" s="24">
        <f t="shared" si="60"/>
        <v>0.80271436147725261</v>
      </c>
      <c r="K110" s="22">
        <f t="shared" si="61"/>
        <v>1.1224395732520904</v>
      </c>
      <c r="L110" s="22">
        <f t="shared" si="62"/>
        <v>0.80271436147725261</v>
      </c>
      <c r="M110" s="226">
        <f t="shared" si="63"/>
        <v>0.80271436147725261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33.974419340253071</v>
      </c>
      <c r="C119" s="22">
        <f>SUM(C91:C118)</f>
        <v>-1.7418435634784735</v>
      </c>
      <c r="D119" s="24">
        <f>SUM(D91:D118)</f>
        <v>32.232575776774596</v>
      </c>
      <c r="E119" s="22"/>
      <c r="F119" s="2"/>
      <c r="G119" s="2"/>
      <c r="H119" s="31"/>
      <c r="I119" s="22">
        <f>SUM(I91:I118)</f>
        <v>18.634050280223516</v>
      </c>
      <c r="J119" s="24">
        <f>SUM(J91:J118)</f>
        <v>20.138158398853125</v>
      </c>
      <c r="K119" s="22">
        <f>SUM(K91:K118)</f>
        <v>33.974419340253071</v>
      </c>
      <c r="L119" s="22">
        <f>SUM(L91:L118)</f>
        <v>20.118566559209786</v>
      </c>
      <c r="M119" s="57">
        <f t="shared" si="50"/>
        <v>20.138158398853125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90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91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92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2.5573089027850111</v>
      </c>
      <c r="K126" s="22">
        <f t="shared" si="91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2.5573089027850111</v>
      </c>
      <c r="M126" s="57">
        <f t="shared" si="92"/>
        <v>2.5573089027850111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11.482173849737592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8.2114940258729447</v>
      </c>
      <c r="K127" s="22">
        <f>(B127)</f>
        <v>11.482173849737592</v>
      </c>
      <c r="L127" s="29">
        <f>IF(SUMPRODUCT($B$124:$B127,$H$124:$H127)&lt;(L$119-L$128),($B127*$H127),IF(SUMPRODUCT($B$124:$B126,$H$124:$H126)&lt;(L$119-L128),L$119-L$128-SUMPRODUCT($B$124:$B126,$H$124:$H126),0))</f>
        <v>8.2114940258729447</v>
      </c>
      <c r="M127" s="57">
        <f t="shared" si="90"/>
        <v>8.2114940258729447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0.64712539405799685</v>
      </c>
      <c r="C128" s="2"/>
      <c r="D128" s="31"/>
      <c r="E128" s="2"/>
      <c r="F128" s="2"/>
      <c r="G128" s="2"/>
      <c r="H128" s="24"/>
      <c r="I128" s="29">
        <f>(I30)</f>
        <v>16.337613360446561</v>
      </c>
      <c r="J128" s="227">
        <f>(J30)</f>
        <v>0.26647332262104007</v>
      </c>
      <c r="K128" s="22">
        <f>(B128)</f>
        <v>0.64712539405799685</v>
      </c>
      <c r="L128" s="22">
        <f>IF(L124=L119,0,(L119-L124)/(B119-B124)*K128)</f>
        <v>0.36884955635873373</v>
      </c>
      <c r="M128" s="57">
        <f t="shared" si="90"/>
        <v>0.26647332262104007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13.348564938448696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5.2229980967186425</v>
      </c>
      <c r="K129" s="29">
        <f>(B129)</f>
        <v>13.348564938448696</v>
      </c>
      <c r="L129" s="60">
        <f>IF(SUM(L124:L128)&gt;L130,0,L130-SUM(L124:L128))</f>
        <v>5.1010300233376089</v>
      </c>
      <c r="M129" s="57">
        <f t="shared" si="90"/>
        <v>5.2229980967186425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33.974419340253071</v>
      </c>
      <c r="C130" s="2"/>
      <c r="D130" s="31"/>
      <c r="E130" s="2"/>
      <c r="F130" s="2"/>
      <c r="G130" s="2"/>
      <c r="H130" s="24"/>
      <c r="I130" s="29">
        <f>(I119)</f>
        <v>18.634050280223516</v>
      </c>
      <c r="J130" s="227">
        <f>(J119)</f>
        <v>20.138158398853125</v>
      </c>
      <c r="K130" s="22">
        <f>(B130)</f>
        <v>33.974419340253071</v>
      </c>
      <c r="L130" s="22">
        <f>(L119)</f>
        <v>20.118566559209786</v>
      </c>
      <c r="M130" s="57">
        <f t="shared" si="90"/>
        <v>20.138158398853125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1.5834471310785325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4"/>
      <c r="G3" s="263" t="str">
        <f>Poor!A3</f>
        <v>Sources of Food : Poor HHs</v>
      </c>
      <c r="H3" s="263"/>
      <c r="I3" s="263"/>
      <c r="J3" s="263"/>
      <c r="K3" s="245"/>
      <c r="L3" s="263" t="str">
        <f>Middle!A3</f>
        <v>Sources of Food : Middle HHs</v>
      </c>
      <c r="M3" s="263"/>
      <c r="N3" s="263"/>
      <c r="O3" s="263"/>
      <c r="P3" s="263"/>
      <c r="Q3" s="246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F64" sqref="F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ZALOI: 59302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2273.0022575656412</v>
      </c>
      <c r="C72" s="109">
        <f>Poor!R7</f>
        <v>4695.3507878055107</v>
      </c>
      <c r="D72" s="109">
        <f>Middle!R7</f>
        <v>5493.7993359155798</v>
      </c>
      <c r="E72" s="109">
        <f>Rich!R7</f>
        <v>3588.691220685665</v>
      </c>
      <c r="F72" s="109">
        <f>V.Poor!T7</f>
        <v>3352.1895746107657</v>
      </c>
      <c r="G72" s="109">
        <f>Poor!T7</f>
        <v>5855.1574914273951</v>
      </c>
      <c r="H72" s="109">
        <f>Middle!T7</f>
        <v>9465.5099630268978</v>
      </c>
      <c r="I72" s="109">
        <f>Rich!T7</f>
        <v>4070.5568693571563</v>
      </c>
    </row>
    <row r="73" spans="1:9">
      <c r="A73" t="str">
        <f>V.Poor!Q8</f>
        <v>Own crops sold</v>
      </c>
      <c r="B73" s="109">
        <f>V.Poor!R8</f>
        <v>1656.5539794384563</v>
      </c>
      <c r="C73" s="109">
        <f>Poor!R8</f>
        <v>3893.9208216150018</v>
      </c>
      <c r="D73" s="109">
        <f>Middle!R8</f>
        <v>7824.2334266095804</v>
      </c>
      <c r="E73" s="109">
        <f>Rich!R8</f>
        <v>19755.539548914556</v>
      </c>
      <c r="F73" s="109">
        <f>V.Poor!T8</f>
        <v>0</v>
      </c>
      <c r="G73" s="109">
        <f>Poor!T8</f>
        <v>3501.3831075116036</v>
      </c>
      <c r="H73" s="109">
        <f>Middle!T8</f>
        <v>3587.630877318486</v>
      </c>
      <c r="I73" s="109">
        <f>Rich!T8</f>
        <v>19715.330368204461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264.98815561722739</v>
      </c>
      <c r="D74" s="109">
        <f>Middle!R9</f>
        <v>596.68339902004163</v>
      </c>
      <c r="E74" s="109">
        <f>Rich!R9</f>
        <v>2463.7589230601739</v>
      </c>
      <c r="F74" s="109">
        <f>V.Poor!T9</f>
        <v>0</v>
      </c>
      <c r="G74" s="109">
        <f>Poor!T9</f>
        <v>150.18172241243082</v>
      </c>
      <c r="H74" s="109">
        <f>Middle!T9</f>
        <v>338.16960758493536</v>
      </c>
      <c r="I74" s="109">
        <f>Rich!T9</f>
        <v>1396.3324429060535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2911.3426703663563</v>
      </c>
      <c r="D76" s="109">
        <f>Middle!R11</f>
        <v>12809.907749611966</v>
      </c>
      <c r="E76" s="109">
        <f>Rich!R11</f>
        <v>41840.153234122205</v>
      </c>
      <c r="F76" s="109">
        <f>V.Poor!T11</f>
        <v>0</v>
      </c>
      <c r="G76" s="109">
        <f>Poor!T11</f>
        <v>1887.9999999999998</v>
      </c>
      <c r="H76" s="109">
        <f>Middle!T11</f>
        <v>9631.7661841578247</v>
      </c>
      <c r="I76" s="109">
        <f>Rich!T11</f>
        <v>27143.935770858803</v>
      </c>
    </row>
    <row r="77" spans="1:9">
      <c r="A77" t="str">
        <f>V.Poor!Q12</f>
        <v>Wild foods consumed and sold</v>
      </c>
      <c r="B77" s="109">
        <f>V.Poor!R12</f>
        <v>2081.5291403487377</v>
      </c>
      <c r="C77" s="109">
        <f>Poor!R12</f>
        <v>3391.7142109768047</v>
      </c>
      <c r="D77" s="109">
        <f>Middle!R12</f>
        <v>0</v>
      </c>
      <c r="E77" s="109">
        <f>Rich!R12</f>
        <v>0</v>
      </c>
      <c r="F77" s="109">
        <f>V.Poor!T12</f>
        <v>2547.2035221359106</v>
      </c>
      <c r="G77" s="109">
        <f>Poor!T12</f>
        <v>2967.0391463116785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12130.269869815804</v>
      </c>
      <c r="C78" s="109">
        <f>Poor!R13</f>
        <v>21404.918573139941</v>
      </c>
      <c r="D78" s="109">
        <f>Middle!R13</f>
        <v>0</v>
      </c>
      <c r="E78" s="109">
        <f>Rich!R13</f>
        <v>0</v>
      </c>
      <c r="F78" s="109">
        <f>V.Poor!T13</f>
        <v>9894.0320779562808</v>
      </c>
      <c r="G78" s="109">
        <f>Poor!T13</f>
        <v>16656.524348169609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20961.667226637765</v>
      </c>
      <c r="D79" s="109">
        <f>Middle!R14</f>
        <v>113542.36414428789</v>
      </c>
      <c r="E79" s="109">
        <f>Rich!R14</f>
        <v>309434.13525036693</v>
      </c>
      <c r="F79" s="109">
        <f>V.Poor!T14</f>
        <v>0</v>
      </c>
      <c r="G79" s="109">
        <f>Poor!T14</f>
        <v>13593.599999999999</v>
      </c>
      <c r="H79" s="109">
        <f>Middle!T14</f>
        <v>73632</v>
      </c>
      <c r="I79" s="109">
        <f>Rich!T14</f>
        <v>200667.42857142861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9345.4099718760026</v>
      </c>
      <c r="D81" s="109">
        <f>Middle!R16</f>
        <v>1746.8056022198136</v>
      </c>
      <c r="E81" s="109">
        <f>Rich!R16</f>
        <v>0</v>
      </c>
      <c r="F81" s="109">
        <f>V.Poor!T16</f>
        <v>0</v>
      </c>
      <c r="G81" s="109">
        <f>Poor!T16</f>
        <v>5221.8241092928019</v>
      </c>
      <c r="H81" s="109">
        <f>Middle!T16</f>
        <v>1079.734796308052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1397.4444817758508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906.24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1008.3916845262437</v>
      </c>
      <c r="C83" s="109">
        <f>Poor!R18</f>
        <v>840.32640377186965</v>
      </c>
      <c r="D83" s="109">
        <f>Middle!R18</f>
        <v>0</v>
      </c>
      <c r="E83" s="109">
        <f>Rich!R18</f>
        <v>0</v>
      </c>
      <c r="F83" s="109">
        <f>V.Poor!T18</f>
        <v>1143.0095786415466</v>
      </c>
      <c r="G83" s="109">
        <f>Poor!T18</f>
        <v>952.50798220128877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66.615078009330801</v>
      </c>
      <c r="C84" s="109">
        <f>Poor!R19</f>
        <v>79.938093611196948</v>
      </c>
      <c r="D84" s="109">
        <f>Middle!R19</f>
        <v>106.58412481492928</v>
      </c>
      <c r="E84" s="109">
        <f>Rich!R19</f>
        <v>0</v>
      </c>
      <c r="F84" s="109">
        <f>V.Poor!T19</f>
        <v>75.508032657361071</v>
      </c>
      <c r="G84" s="109">
        <f>Poor!T19</f>
        <v>90.60963918883327</v>
      </c>
      <c r="H84" s="109">
        <f>Middle!T19</f>
        <v>120.8128522517777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29433.674397403858</v>
      </c>
      <c r="C85" s="109">
        <f>Poor!R20</f>
        <v>29433.674397403858</v>
      </c>
      <c r="D85" s="109">
        <f>Middle!R20</f>
        <v>11092.215574095817</v>
      </c>
      <c r="E85" s="109">
        <f>Rich!R20</f>
        <v>12676.817798966647</v>
      </c>
      <c r="F85" s="109">
        <f>V.Poor!T20</f>
        <v>23859.600000000002</v>
      </c>
      <c r="G85" s="109">
        <f>Poor!T20</f>
        <v>23859.600000000002</v>
      </c>
      <c r="H85" s="109">
        <f>Middle!T20</f>
        <v>8991.6</v>
      </c>
      <c r="I85" s="109">
        <f>Rich!T20</f>
        <v>10276.114285714286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6987.2224088792545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5327.9999999999991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48650.036407108069</v>
      </c>
      <c r="C88" s="109">
        <f>Poor!R23</f>
        <v>105607.91820347664</v>
      </c>
      <c r="D88" s="109">
        <f>Middle!R23</f>
        <v>153212.59335657558</v>
      </c>
      <c r="E88" s="109">
        <f>Rich!R23</f>
        <v>389759.09597611619</v>
      </c>
      <c r="F88" s="109">
        <f>V.Poor!T23</f>
        <v>40871.542786001868</v>
      </c>
      <c r="G88" s="109">
        <f>Poor!T23</f>
        <v>80970.667546515644</v>
      </c>
      <c r="H88" s="109">
        <f>Middle!T23</f>
        <v>106847.22428064798</v>
      </c>
      <c r="I88" s="109">
        <f>Rich!T23</f>
        <v>263269.69830846938</v>
      </c>
    </row>
    <row r="89" spans="1:9">
      <c r="A89" t="str">
        <f>V.Poor!Q24</f>
        <v>Food Poverty line</v>
      </c>
      <c r="B89" s="109">
        <f>V.Poor!R24</f>
        <v>39324.286292052799</v>
      </c>
      <c r="C89" s="109">
        <f>Poor!R24</f>
        <v>39324.286292052799</v>
      </c>
      <c r="D89" s="109">
        <f>Middle!R24</f>
        <v>39324.286292052799</v>
      </c>
      <c r="E89" s="109">
        <f>Rich!R24</f>
        <v>39324.286292052806</v>
      </c>
      <c r="F89" s="109">
        <f>V.Poor!T24</f>
        <v>39324.286292052799</v>
      </c>
      <c r="G89" s="109">
        <f>Poor!T24</f>
        <v>39324.286292052799</v>
      </c>
      <c r="H89" s="109">
        <f>Middle!T24</f>
        <v>39324.286292052799</v>
      </c>
      <c r="I89" s="109">
        <f>Rich!T24</f>
        <v>39324.286292052806</v>
      </c>
    </row>
    <row r="90" spans="1:9">
      <c r="A90" s="108" t="str">
        <f>V.Poor!Q25</f>
        <v>Lower Bound Poverty line</v>
      </c>
      <c r="B90" s="109">
        <f>V.Poor!R25</f>
        <v>59595.112958719466</v>
      </c>
      <c r="C90" s="109">
        <f>Poor!R25</f>
        <v>59595.112958719466</v>
      </c>
      <c r="D90" s="109">
        <f>Middle!R25</f>
        <v>59595.112958719466</v>
      </c>
      <c r="E90" s="109">
        <f>Rich!R25</f>
        <v>59595.112958719466</v>
      </c>
      <c r="F90" s="109">
        <f>V.Poor!T25</f>
        <v>59595.112958719466</v>
      </c>
      <c r="G90" s="109">
        <f>Poor!T25</f>
        <v>59595.112958719466</v>
      </c>
      <c r="H90" s="109">
        <f>Middle!T25</f>
        <v>59595.112958719466</v>
      </c>
      <c r="I90" s="109">
        <f>Rich!T25</f>
        <v>59595.112958719466</v>
      </c>
    </row>
    <row r="91" spans="1:9">
      <c r="A91" s="108" t="str">
        <f>V.Poor!Q26</f>
        <v>Upper Bound Poverty line</v>
      </c>
      <c r="B91" s="109">
        <f>V.Poor!R26</f>
        <v>92333.032958719472</v>
      </c>
      <c r="C91" s="109">
        <f>Poor!R26</f>
        <v>92333.032958719472</v>
      </c>
      <c r="D91" s="109">
        <f>Middle!R26</f>
        <v>92333.032958719472</v>
      </c>
      <c r="E91" s="109">
        <f>Rich!R26</f>
        <v>92333.032958719457</v>
      </c>
      <c r="F91" s="109">
        <f>V.Poor!T26</f>
        <v>92333.032958719472</v>
      </c>
      <c r="G91" s="109">
        <f>Poor!T26</f>
        <v>92333.032958719472</v>
      </c>
      <c r="H91" s="109">
        <f>Middle!T26</f>
        <v>92333.032958719472</v>
      </c>
      <c r="I91" s="109">
        <f>Rich!T26</f>
        <v>92333.032958719457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39324.286292052799</v>
      </c>
      <c r="G93" s="109">
        <f>Poor!T24</f>
        <v>39324.286292052799</v>
      </c>
      <c r="H93" s="109">
        <f>Middle!T24</f>
        <v>39324.286292052799</v>
      </c>
      <c r="I93" s="109">
        <f>Rich!T24</f>
        <v>39324.286292052806</v>
      </c>
    </row>
    <row r="94" spans="1:9">
      <c r="A94" t="str">
        <f>V.Poor!Q25</f>
        <v>Lower Bound Poverty line</v>
      </c>
      <c r="F94" s="109">
        <f>V.Poor!T25</f>
        <v>59595.112958719466</v>
      </c>
      <c r="G94" s="109">
        <f>Poor!T25</f>
        <v>59595.112958719466</v>
      </c>
      <c r="H94" s="109">
        <f>Middle!T25</f>
        <v>59595.112958719466</v>
      </c>
      <c r="I94" s="109">
        <f>Rich!T25</f>
        <v>59595.112958719466</v>
      </c>
    </row>
    <row r="95" spans="1:9">
      <c r="A95" t="str">
        <f>V.Poor!Q26</f>
        <v>Upper Bound Poverty line</v>
      </c>
      <c r="F95" s="109">
        <f>V.Poor!T26</f>
        <v>92333.032958719472</v>
      </c>
      <c r="G95" s="109">
        <f>Poor!T26</f>
        <v>92333.032958719472</v>
      </c>
      <c r="H95" s="109">
        <f>Middle!T26</f>
        <v>92333.032958719472</v>
      </c>
      <c r="I95" s="109">
        <f>Rich!T26</f>
        <v>92333.032958719457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10945.076551611397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18723.570172717598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43682.996551611403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51461.490172717604</v>
      </c>
      <c r="G100" s="238">
        <f t="shared" si="0"/>
        <v>11362.365412203828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49"/>
      <c r="G3" s="263" t="str">
        <f>Poor!A67</f>
        <v>Expenditure : Poor HHs</v>
      </c>
      <c r="H3" s="263"/>
      <c r="I3" s="263"/>
      <c r="J3" s="263"/>
      <c r="K3" s="245"/>
      <c r="L3" s="263" t="str">
        <f>Middle!A67</f>
        <v>Expenditure : Middle HHs</v>
      </c>
      <c r="M3" s="263"/>
      <c r="N3" s="263"/>
      <c r="O3" s="263"/>
      <c r="P3" s="263"/>
      <c r="Q3" s="246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0.47</v>
      </c>
      <c r="C2" s="202">
        <f>[1]WB!$CK$10</f>
        <v>0.25</v>
      </c>
      <c r="D2" s="202">
        <f>[1]WB!$CK$11</f>
        <v>0.18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2273.0022575656412</v>
      </c>
      <c r="C3" s="203">
        <f>Income!C72</f>
        <v>4695.3507878055107</v>
      </c>
      <c r="D3" s="203">
        <f>Income!D72</f>
        <v>5493.7993359155798</v>
      </c>
      <c r="E3" s="203">
        <f>Income!E72</f>
        <v>3588.691220685665</v>
      </c>
      <c r="F3" s="204">
        <f>IF(F$2&lt;=($B$2+$C$2+$D$2),IF(F$2&lt;=($B$2+$C$2),IF(F$2&lt;=$B$2,$B3,$C3),$D3),$E3)</f>
        <v>2273.0022575656412</v>
      </c>
      <c r="G3" s="204">
        <f t="shared" ref="G3:AW7" si="0">IF(G$2&lt;=($B$2+$C$2+$D$2),IF(G$2&lt;=($B$2+$C$2),IF(G$2&lt;=$B$2,$B3,$C3),$D3),$E3)</f>
        <v>2273.0022575656412</v>
      </c>
      <c r="H3" s="204">
        <f t="shared" si="0"/>
        <v>2273.0022575656412</v>
      </c>
      <c r="I3" s="204">
        <f t="shared" si="0"/>
        <v>2273.0022575656412</v>
      </c>
      <c r="J3" s="204">
        <f t="shared" si="0"/>
        <v>2273.0022575656412</v>
      </c>
      <c r="K3" s="204">
        <f t="shared" si="0"/>
        <v>2273.0022575656412</v>
      </c>
      <c r="L3" s="204">
        <f t="shared" si="0"/>
        <v>2273.0022575656412</v>
      </c>
      <c r="M3" s="204">
        <f t="shared" si="0"/>
        <v>2273.0022575656412</v>
      </c>
      <c r="N3" s="204">
        <f t="shared" si="0"/>
        <v>2273.0022575656412</v>
      </c>
      <c r="O3" s="204">
        <f t="shared" si="0"/>
        <v>2273.0022575656412</v>
      </c>
      <c r="P3" s="204">
        <f t="shared" si="0"/>
        <v>2273.0022575656412</v>
      </c>
      <c r="Q3" s="204">
        <f t="shared" si="0"/>
        <v>2273.0022575656412</v>
      </c>
      <c r="R3" s="204">
        <f t="shared" si="0"/>
        <v>2273.0022575656412</v>
      </c>
      <c r="S3" s="204">
        <f t="shared" si="0"/>
        <v>2273.0022575656412</v>
      </c>
      <c r="T3" s="204">
        <f t="shared" si="0"/>
        <v>2273.0022575656412</v>
      </c>
      <c r="U3" s="204">
        <f t="shared" si="0"/>
        <v>2273.0022575656412</v>
      </c>
      <c r="V3" s="204">
        <f t="shared" si="0"/>
        <v>2273.0022575656412</v>
      </c>
      <c r="W3" s="204">
        <f t="shared" si="0"/>
        <v>2273.0022575656412</v>
      </c>
      <c r="X3" s="204">
        <f t="shared" si="0"/>
        <v>2273.0022575656412</v>
      </c>
      <c r="Y3" s="204">
        <f t="shared" si="0"/>
        <v>2273.0022575656412</v>
      </c>
      <c r="Z3" s="204">
        <f t="shared" si="0"/>
        <v>2273.0022575656412</v>
      </c>
      <c r="AA3" s="204">
        <f t="shared" si="0"/>
        <v>2273.0022575656412</v>
      </c>
      <c r="AB3" s="204">
        <f t="shared" si="0"/>
        <v>2273.0022575656412</v>
      </c>
      <c r="AC3" s="204">
        <f t="shared" si="0"/>
        <v>2273.0022575656412</v>
      </c>
      <c r="AD3" s="204">
        <f t="shared" si="0"/>
        <v>2273.0022575656412</v>
      </c>
      <c r="AE3" s="204">
        <f t="shared" si="0"/>
        <v>2273.0022575656412</v>
      </c>
      <c r="AF3" s="204">
        <f t="shared" si="0"/>
        <v>2273.0022575656412</v>
      </c>
      <c r="AG3" s="204">
        <f t="shared" si="0"/>
        <v>2273.0022575656412</v>
      </c>
      <c r="AH3" s="204">
        <f t="shared" si="0"/>
        <v>2273.0022575656412</v>
      </c>
      <c r="AI3" s="204">
        <f t="shared" si="0"/>
        <v>2273.0022575656412</v>
      </c>
      <c r="AJ3" s="204">
        <f t="shared" si="0"/>
        <v>2273.0022575656412</v>
      </c>
      <c r="AK3" s="204">
        <f t="shared" si="0"/>
        <v>2273.0022575656412</v>
      </c>
      <c r="AL3" s="204">
        <f t="shared" si="0"/>
        <v>2273.0022575656412</v>
      </c>
      <c r="AM3" s="204">
        <f t="shared" si="0"/>
        <v>2273.0022575656412</v>
      </c>
      <c r="AN3" s="204">
        <f t="shared" si="0"/>
        <v>2273.0022575656412</v>
      </c>
      <c r="AO3" s="204">
        <f t="shared" si="0"/>
        <v>2273.0022575656412</v>
      </c>
      <c r="AP3" s="204">
        <f t="shared" si="0"/>
        <v>2273.0022575656412</v>
      </c>
      <c r="AQ3" s="204">
        <f t="shared" si="0"/>
        <v>2273.0022575656412</v>
      </c>
      <c r="AR3" s="204">
        <f t="shared" si="0"/>
        <v>2273.0022575656412</v>
      </c>
      <c r="AS3" s="204">
        <f t="shared" si="0"/>
        <v>2273.0022575656412</v>
      </c>
      <c r="AT3" s="204">
        <f t="shared" si="0"/>
        <v>2273.0022575656412</v>
      </c>
      <c r="AU3" s="204">
        <f t="shared" si="0"/>
        <v>2273.0022575656412</v>
      </c>
      <c r="AV3" s="204">
        <f t="shared" si="0"/>
        <v>2273.0022575656412</v>
      </c>
      <c r="AW3" s="204">
        <f t="shared" si="0"/>
        <v>2273.0022575656412</v>
      </c>
      <c r="AX3" s="204">
        <f t="shared" ref="AX3:BZ10" si="1">IF(AX$2&lt;=($B$2+$C$2+$D$2),IF(AX$2&lt;=($B$2+$C$2),IF(AX$2&lt;=$B$2,$B3,$C3),$D3),$E3)</f>
        <v>2273.0022575656412</v>
      </c>
      <c r="AY3" s="204">
        <f t="shared" si="1"/>
        <v>2273.0022575656412</v>
      </c>
      <c r="AZ3" s="204">
        <f t="shared" si="1"/>
        <v>2273.0022575656412</v>
      </c>
      <c r="BA3" s="204">
        <f t="shared" si="1"/>
        <v>4695.3507878055107</v>
      </c>
      <c r="BB3" s="204">
        <f t="shared" si="1"/>
        <v>4695.3507878055107</v>
      </c>
      <c r="BC3" s="204">
        <f t="shared" si="1"/>
        <v>4695.3507878055107</v>
      </c>
      <c r="BD3" s="204">
        <f t="shared" si="1"/>
        <v>4695.3507878055107</v>
      </c>
      <c r="BE3" s="204">
        <f t="shared" si="1"/>
        <v>4695.3507878055107</v>
      </c>
      <c r="BF3" s="204">
        <f t="shared" si="1"/>
        <v>4695.3507878055107</v>
      </c>
      <c r="BG3" s="204">
        <f t="shared" si="1"/>
        <v>4695.3507878055107</v>
      </c>
      <c r="BH3" s="204">
        <f t="shared" si="1"/>
        <v>4695.3507878055107</v>
      </c>
      <c r="BI3" s="204">
        <f t="shared" si="1"/>
        <v>4695.3507878055107</v>
      </c>
      <c r="BJ3" s="204">
        <f t="shared" si="1"/>
        <v>4695.3507878055107</v>
      </c>
      <c r="BK3" s="204">
        <f t="shared" si="1"/>
        <v>4695.3507878055107</v>
      </c>
      <c r="BL3" s="204">
        <f t="shared" si="1"/>
        <v>4695.3507878055107</v>
      </c>
      <c r="BM3" s="204">
        <f t="shared" si="1"/>
        <v>4695.3507878055107</v>
      </c>
      <c r="BN3" s="204">
        <f t="shared" si="1"/>
        <v>4695.3507878055107</v>
      </c>
      <c r="BO3" s="204">
        <f t="shared" si="1"/>
        <v>4695.3507878055107</v>
      </c>
      <c r="BP3" s="204">
        <f t="shared" si="1"/>
        <v>4695.3507878055107</v>
      </c>
      <c r="BQ3" s="204">
        <f t="shared" si="1"/>
        <v>4695.3507878055107</v>
      </c>
      <c r="BR3" s="204">
        <f t="shared" si="1"/>
        <v>4695.3507878055107</v>
      </c>
      <c r="BS3" s="204">
        <f t="shared" si="1"/>
        <v>4695.3507878055107</v>
      </c>
      <c r="BT3" s="204">
        <f t="shared" si="1"/>
        <v>4695.3507878055107</v>
      </c>
      <c r="BU3" s="204">
        <f t="shared" si="1"/>
        <v>4695.3507878055107</v>
      </c>
      <c r="BV3" s="204">
        <f t="shared" si="1"/>
        <v>4695.3507878055107</v>
      </c>
      <c r="BW3" s="204">
        <f t="shared" si="1"/>
        <v>4695.3507878055107</v>
      </c>
      <c r="BX3" s="204">
        <f t="shared" si="1"/>
        <v>4695.3507878055107</v>
      </c>
      <c r="BY3" s="204">
        <f t="shared" si="1"/>
        <v>4695.3507878055107</v>
      </c>
      <c r="BZ3" s="204">
        <f t="shared" si="1"/>
        <v>5493.7993359155798</v>
      </c>
      <c r="CA3" s="204">
        <f t="shared" ref="CA3:CR15" si="2">IF(CA$2&lt;=($B$2+$C$2+$D$2),IF(CA$2&lt;=($B$2+$C$2),IF(CA$2&lt;=$B$2,$B3,$C3),$D3),$E3)</f>
        <v>5493.7993359155798</v>
      </c>
      <c r="CB3" s="204">
        <f t="shared" si="2"/>
        <v>5493.7993359155798</v>
      </c>
      <c r="CC3" s="204">
        <f t="shared" si="2"/>
        <v>5493.7993359155798</v>
      </c>
      <c r="CD3" s="204">
        <f t="shared" si="2"/>
        <v>5493.7993359155798</v>
      </c>
      <c r="CE3" s="204">
        <f t="shared" si="2"/>
        <v>5493.7993359155798</v>
      </c>
      <c r="CF3" s="204">
        <f t="shared" si="2"/>
        <v>5493.7993359155798</v>
      </c>
      <c r="CG3" s="204">
        <f t="shared" si="2"/>
        <v>5493.7993359155798</v>
      </c>
      <c r="CH3" s="204">
        <f t="shared" si="2"/>
        <v>5493.7993359155798</v>
      </c>
      <c r="CI3" s="204">
        <f t="shared" si="2"/>
        <v>5493.7993359155798</v>
      </c>
      <c r="CJ3" s="204">
        <f t="shared" si="2"/>
        <v>5493.7993359155798</v>
      </c>
      <c r="CK3" s="204">
        <f t="shared" si="2"/>
        <v>5493.7993359155798</v>
      </c>
      <c r="CL3" s="204">
        <f t="shared" si="2"/>
        <v>5493.7993359155798</v>
      </c>
      <c r="CM3" s="204">
        <f t="shared" si="2"/>
        <v>5493.7993359155798</v>
      </c>
      <c r="CN3" s="204">
        <f t="shared" si="2"/>
        <v>5493.7993359155798</v>
      </c>
      <c r="CO3" s="204">
        <f t="shared" si="2"/>
        <v>5493.7993359155798</v>
      </c>
      <c r="CP3" s="204">
        <f t="shared" si="2"/>
        <v>5493.7993359155798</v>
      </c>
      <c r="CQ3" s="204">
        <f t="shared" si="2"/>
        <v>5493.7993359155798</v>
      </c>
      <c r="CR3" s="204">
        <f t="shared" si="2"/>
        <v>3588.691220685665</v>
      </c>
      <c r="CS3" s="204">
        <f t="shared" ref="CS3:DA15" si="3">IF(CS$2&lt;=($B$2+$C$2+$D$2),IF(CS$2&lt;=($B$2+$C$2),IF(CS$2&lt;=$B$2,$B3,$C3),$D3),$E3)</f>
        <v>3588.691220685665</v>
      </c>
      <c r="CT3" s="204">
        <f t="shared" si="3"/>
        <v>3588.691220685665</v>
      </c>
      <c r="CU3" s="204">
        <f t="shared" si="3"/>
        <v>3588.691220685665</v>
      </c>
      <c r="CV3" s="204">
        <f t="shared" si="3"/>
        <v>3588.691220685665</v>
      </c>
      <c r="CW3" s="204">
        <f t="shared" si="3"/>
        <v>3588.691220685665</v>
      </c>
      <c r="CX3" s="204">
        <f t="shared" si="3"/>
        <v>3588.691220685665</v>
      </c>
      <c r="CY3" s="204">
        <f t="shared" si="3"/>
        <v>3588.691220685665</v>
      </c>
      <c r="CZ3" s="204">
        <f t="shared" si="3"/>
        <v>3588.691220685665</v>
      </c>
      <c r="DA3" s="204">
        <f t="shared" si="3"/>
        <v>3588.691220685665</v>
      </c>
      <c r="DB3" s="204"/>
    </row>
    <row r="4" spans="1:106">
      <c r="A4" s="201" t="str">
        <f>Income!A73</f>
        <v>Own crops sold</v>
      </c>
      <c r="B4" s="203">
        <f>Income!B73</f>
        <v>1656.5539794384563</v>
      </c>
      <c r="C4" s="203">
        <f>Income!C73</f>
        <v>3893.9208216150018</v>
      </c>
      <c r="D4" s="203">
        <f>Income!D73</f>
        <v>7824.2334266095804</v>
      </c>
      <c r="E4" s="203">
        <f>Income!E73</f>
        <v>19755.539548914556</v>
      </c>
      <c r="F4" s="204">
        <f t="shared" ref="F4:U17" si="4">IF(F$2&lt;=($B$2+$C$2+$D$2),IF(F$2&lt;=($B$2+$C$2),IF(F$2&lt;=$B$2,$B4,$C4),$D4),$E4)</f>
        <v>1656.5539794384563</v>
      </c>
      <c r="G4" s="204">
        <f t="shared" si="0"/>
        <v>1656.5539794384563</v>
      </c>
      <c r="H4" s="204">
        <f t="shared" si="0"/>
        <v>1656.5539794384563</v>
      </c>
      <c r="I4" s="204">
        <f t="shared" si="0"/>
        <v>1656.5539794384563</v>
      </c>
      <c r="J4" s="204">
        <f t="shared" si="0"/>
        <v>1656.5539794384563</v>
      </c>
      <c r="K4" s="204">
        <f t="shared" si="0"/>
        <v>1656.5539794384563</v>
      </c>
      <c r="L4" s="204">
        <f t="shared" si="0"/>
        <v>1656.5539794384563</v>
      </c>
      <c r="M4" s="204">
        <f t="shared" si="0"/>
        <v>1656.5539794384563</v>
      </c>
      <c r="N4" s="204">
        <f t="shared" si="0"/>
        <v>1656.5539794384563</v>
      </c>
      <c r="O4" s="204">
        <f t="shared" si="0"/>
        <v>1656.5539794384563</v>
      </c>
      <c r="P4" s="204">
        <f t="shared" si="0"/>
        <v>1656.5539794384563</v>
      </c>
      <c r="Q4" s="204">
        <f t="shared" si="0"/>
        <v>1656.5539794384563</v>
      </c>
      <c r="R4" s="204">
        <f t="shared" si="0"/>
        <v>1656.5539794384563</v>
      </c>
      <c r="S4" s="204">
        <f t="shared" si="0"/>
        <v>1656.5539794384563</v>
      </c>
      <c r="T4" s="204">
        <f t="shared" si="0"/>
        <v>1656.5539794384563</v>
      </c>
      <c r="U4" s="204">
        <f t="shared" si="0"/>
        <v>1656.5539794384563</v>
      </c>
      <c r="V4" s="204">
        <f t="shared" si="0"/>
        <v>1656.5539794384563</v>
      </c>
      <c r="W4" s="204">
        <f t="shared" si="0"/>
        <v>1656.5539794384563</v>
      </c>
      <c r="X4" s="204">
        <f t="shared" si="0"/>
        <v>1656.5539794384563</v>
      </c>
      <c r="Y4" s="204">
        <f t="shared" si="0"/>
        <v>1656.5539794384563</v>
      </c>
      <c r="Z4" s="204">
        <f t="shared" si="0"/>
        <v>1656.5539794384563</v>
      </c>
      <c r="AA4" s="204">
        <f t="shared" si="0"/>
        <v>1656.5539794384563</v>
      </c>
      <c r="AB4" s="204">
        <f t="shared" si="0"/>
        <v>1656.5539794384563</v>
      </c>
      <c r="AC4" s="204">
        <f t="shared" si="0"/>
        <v>1656.5539794384563</v>
      </c>
      <c r="AD4" s="204">
        <f t="shared" si="0"/>
        <v>1656.5539794384563</v>
      </c>
      <c r="AE4" s="204">
        <f t="shared" si="0"/>
        <v>1656.5539794384563</v>
      </c>
      <c r="AF4" s="204">
        <f t="shared" si="0"/>
        <v>1656.5539794384563</v>
      </c>
      <c r="AG4" s="204">
        <f t="shared" si="0"/>
        <v>1656.5539794384563</v>
      </c>
      <c r="AH4" s="204">
        <f t="shared" si="0"/>
        <v>1656.5539794384563</v>
      </c>
      <c r="AI4" s="204">
        <f t="shared" si="0"/>
        <v>1656.5539794384563</v>
      </c>
      <c r="AJ4" s="204">
        <f t="shared" si="0"/>
        <v>1656.5539794384563</v>
      </c>
      <c r="AK4" s="204">
        <f t="shared" si="0"/>
        <v>1656.5539794384563</v>
      </c>
      <c r="AL4" s="204">
        <f t="shared" si="0"/>
        <v>1656.5539794384563</v>
      </c>
      <c r="AM4" s="204">
        <f t="shared" si="0"/>
        <v>1656.5539794384563</v>
      </c>
      <c r="AN4" s="204">
        <f t="shared" si="0"/>
        <v>1656.5539794384563</v>
      </c>
      <c r="AO4" s="204">
        <f t="shared" si="0"/>
        <v>1656.5539794384563</v>
      </c>
      <c r="AP4" s="204">
        <f t="shared" si="0"/>
        <v>1656.5539794384563</v>
      </c>
      <c r="AQ4" s="204">
        <f t="shared" si="0"/>
        <v>1656.5539794384563</v>
      </c>
      <c r="AR4" s="204">
        <f t="shared" si="0"/>
        <v>1656.5539794384563</v>
      </c>
      <c r="AS4" s="204">
        <f t="shared" si="0"/>
        <v>1656.5539794384563</v>
      </c>
      <c r="AT4" s="204">
        <f t="shared" si="0"/>
        <v>1656.5539794384563</v>
      </c>
      <c r="AU4" s="204">
        <f t="shared" si="0"/>
        <v>1656.5539794384563</v>
      </c>
      <c r="AV4" s="204">
        <f t="shared" si="0"/>
        <v>1656.5539794384563</v>
      </c>
      <c r="AW4" s="204">
        <f t="shared" si="0"/>
        <v>1656.5539794384563</v>
      </c>
      <c r="AX4" s="204">
        <f t="shared" si="1"/>
        <v>1656.5539794384563</v>
      </c>
      <c r="AY4" s="204">
        <f t="shared" si="1"/>
        <v>1656.5539794384563</v>
      </c>
      <c r="AZ4" s="204">
        <f t="shared" si="1"/>
        <v>1656.5539794384563</v>
      </c>
      <c r="BA4" s="204">
        <f t="shared" si="1"/>
        <v>3893.9208216150018</v>
      </c>
      <c r="BB4" s="204">
        <f t="shared" si="1"/>
        <v>3893.9208216150018</v>
      </c>
      <c r="BC4" s="204">
        <f t="shared" si="1"/>
        <v>3893.9208216150018</v>
      </c>
      <c r="BD4" s="204">
        <f t="shared" si="1"/>
        <v>3893.9208216150018</v>
      </c>
      <c r="BE4" s="204">
        <f t="shared" si="1"/>
        <v>3893.9208216150018</v>
      </c>
      <c r="BF4" s="204">
        <f t="shared" si="1"/>
        <v>3893.9208216150018</v>
      </c>
      <c r="BG4" s="204">
        <f t="shared" si="1"/>
        <v>3893.9208216150018</v>
      </c>
      <c r="BH4" s="204">
        <f t="shared" si="1"/>
        <v>3893.9208216150018</v>
      </c>
      <c r="BI4" s="204">
        <f t="shared" si="1"/>
        <v>3893.9208216150018</v>
      </c>
      <c r="BJ4" s="204">
        <f t="shared" si="1"/>
        <v>3893.9208216150018</v>
      </c>
      <c r="BK4" s="204">
        <f t="shared" si="1"/>
        <v>3893.9208216150018</v>
      </c>
      <c r="BL4" s="204">
        <f t="shared" si="1"/>
        <v>3893.9208216150018</v>
      </c>
      <c r="BM4" s="204">
        <f t="shared" si="1"/>
        <v>3893.9208216150018</v>
      </c>
      <c r="BN4" s="204">
        <f t="shared" si="1"/>
        <v>3893.9208216150018</v>
      </c>
      <c r="BO4" s="204">
        <f t="shared" si="1"/>
        <v>3893.9208216150018</v>
      </c>
      <c r="BP4" s="204">
        <f t="shared" si="1"/>
        <v>3893.9208216150018</v>
      </c>
      <c r="BQ4" s="204">
        <f t="shared" si="1"/>
        <v>3893.9208216150018</v>
      </c>
      <c r="BR4" s="204">
        <f t="shared" si="1"/>
        <v>3893.9208216150018</v>
      </c>
      <c r="BS4" s="204">
        <f t="shared" si="1"/>
        <v>3893.9208216150018</v>
      </c>
      <c r="BT4" s="204">
        <f t="shared" si="1"/>
        <v>3893.9208216150018</v>
      </c>
      <c r="BU4" s="204">
        <f t="shared" si="1"/>
        <v>3893.9208216150018</v>
      </c>
      <c r="BV4" s="204">
        <f t="shared" si="1"/>
        <v>3893.9208216150018</v>
      </c>
      <c r="BW4" s="204">
        <f t="shared" si="1"/>
        <v>3893.9208216150018</v>
      </c>
      <c r="BX4" s="204">
        <f t="shared" si="1"/>
        <v>3893.9208216150018</v>
      </c>
      <c r="BY4" s="204">
        <f t="shared" si="1"/>
        <v>3893.9208216150018</v>
      </c>
      <c r="BZ4" s="204">
        <f t="shared" si="1"/>
        <v>7824.2334266095804</v>
      </c>
      <c r="CA4" s="204">
        <f t="shared" si="2"/>
        <v>7824.2334266095804</v>
      </c>
      <c r="CB4" s="204">
        <f t="shared" si="2"/>
        <v>7824.2334266095804</v>
      </c>
      <c r="CC4" s="204">
        <f t="shared" si="2"/>
        <v>7824.2334266095804</v>
      </c>
      <c r="CD4" s="204">
        <f t="shared" si="2"/>
        <v>7824.2334266095804</v>
      </c>
      <c r="CE4" s="204">
        <f t="shared" si="2"/>
        <v>7824.2334266095804</v>
      </c>
      <c r="CF4" s="204">
        <f t="shared" si="2"/>
        <v>7824.2334266095804</v>
      </c>
      <c r="CG4" s="204">
        <f t="shared" si="2"/>
        <v>7824.2334266095804</v>
      </c>
      <c r="CH4" s="204">
        <f t="shared" si="2"/>
        <v>7824.2334266095804</v>
      </c>
      <c r="CI4" s="204">
        <f t="shared" si="2"/>
        <v>7824.2334266095804</v>
      </c>
      <c r="CJ4" s="204">
        <f t="shared" si="2"/>
        <v>7824.2334266095804</v>
      </c>
      <c r="CK4" s="204">
        <f t="shared" si="2"/>
        <v>7824.2334266095804</v>
      </c>
      <c r="CL4" s="204">
        <f t="shared" si="2"/>
        <v>7824.2334266095804</v>
      </c>
      <c r="CM4" s="204">
        <f t="shared" si="2"/>
        <v>7824.2334266095804</v>
      </c>
      <c r="CN4" s="204">
        <f t="shared" si="2"/>
        <v>7824.2334266095804</v>
      </c>
      <c r="CO4" s="204">
        <f t="shared" si="2"/>
        <v>7824.2334266095804</v>
      </c>
      <c r="CP4" s="204">
        <f t="shared" si="2"/>
        <v>7824.2334266095804</v>
      </c>
      <c r="CQ4" s="204">
        <f t="shared" si="2"/>
        <v>7824.2334266095804</v>
      </c>
      <c r="CR4" s="204">
        <f t="shared" si="2"/>
        <v>19755.539548914556</v>
      </c>
      <c r="CS4" s="204">
        <f t="shared" si="3"/>
        <v>19755.539548914556</v>
      </c>
      <c r="CT4" s="204">
        <f t="shared" si="3"/>
        <v>19755.539548914556</v>
      </c>
      <c r="CU4" s="204">
        <f t="shared" si="3"/>
        <v>19755.539548914556</v>
      </c>
      <c r="CV4" s="204">
        <f t="shared" si="3"/>
        <v>19755.539548914556</v>
      </c>
      <c r="CW4" s="204">
        <f t="shared" si="3"/>
        <v>19755.539548914556</v>
      </c>
      <c r="CX4" s="204">
        <f t="shared" si="3"/>
        <v>19755.539548914556</v>
      </c>
      <c r="CY4" s="204">
        <f t="shared" si="3"/>
        <v>19755.539548914556</v>
      </c>
      <c r="CZ4" s="204">
        <f t="shared" si="3"/>
        <v>19755.539548914556</v>
      </c>
      <c r="DA4" s="204">
        <f t="shared" si="3"/>
        <v>19755.539548914556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264.98815561722739</v>
      </c>
      <c r="D5" s="203">
        <f>Income!D74</f>
        <v>596.68339902004163</v>
      </c>
      <c r="E5" s="203">
        <f>Income!E74</f>
        <v>2463.7589230601739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264.98815561722739</v>
      </c>
      <c r="BB5" s="204">
        <f t="shared" si="1"/>
        <v>264.98815561722739</v>
      </c>
      <c r="BC5" s="204">
        <f t="shared" si="1"/>
        <v>264.98815561722739</v>
      </c>
      <c r="BD5" s="204">
        <f t="shared" si="1"/>
        <v>264.98815561722739</v>
      </c>
      <c r="BE5" s="204">
        <f t="shared" si="1"/>
        <v>264.98815561722739</v>
      </c>
      <c r="BF5" s="204">
        <f t="shared" si="1"/>
        <v>264.98815561722739</v>
      </c>
      <c r="BG5" s="204">
        <f t="shared" si="1"/>
        <v>264.98815561722739</v>
      </c>
      <c r="BH5" s="204">
        <f t="shared" si="1"/>
        <v>264.98815561722739</v>
      </c>
      <c r="BI5" s="204">
        <f t="shared" si="1"/>
        <v>264.98815561722739</v>
      </c>
      <c r="BJ5" s="204">
        <f t="shared" si="1"/>
        <v>264.98815561722739</v>
      </c>
      <c r="BK5" s="204">
        <f t="shared" si="1"/>
        <v>264.98815561722739</v>
      </c>
      <c r="BL5" s="204">
        <f t="shared" si="1"/>
        <v>264.98815561722739</v>
      </c>
      <c r="BM5" s="204">
        <f t="shared" si="1"/>
        <v>264.98815561722739</v>
      </c>
      <c r="BN5" s="204">
        <f t="shared" si="1"/>
        <v>264.98815561722739</v>
      </c>
      <c r="BO5" s="204">
        <f t="shared" si="1"/>
        <v>264.98815561722739</v>
      </c>
      <c r="BP5" s="204">
        <f t="shared" si="1"/>
        <v>264.98815561722739</v>
      </c>
      <c r="BQ5" s="204">
        <f t="shared" si="1"/>
        <v>264.98815561722739</v>
      </c>
      <c r="BR5" s="204">
        <f t="shared" si="1"/>
        <v>264.98815561722739</v>
      </c>
      <c r="BS5" s="204">
        <f t="shared" si="1"/>
        <v>264.98815561722739</v>
      </c>
      <c r="BT5" s="204">
        <f t="shared" si="1"/>
        <v>264.98815561722739</v>
      </c>
      <c r="BU5" s="204">
        <f t="shared" si="1"/>
        <v>264.98815561722739</v>
      </c>
      <c r="BV5" s="204">
        <f t="shared" si="1"/>
        <v>264.98815561722739</v>
      </c>
      <c r="BW5" s="204">
        <f t="shared" si="1"/>
        <v>264.98815561722739</v>
      </c>
      <c r="BX5" s="204">
        <f t="shared" si="1"/>
        <v>264.98815561722739</v>
      </c>
      <c r="BY5" s="204">
        <f t="shared" si="1"/>
        <v>264.98815561722739</v>
      </c>
      <c r="BZ5" s="204">
        <f t="shared" si="1"/>
        <v>596.68339902004163</v>
      </c>
      <c r="CA5" s="204">
        <f t="shared" si="2"/>
        <v>596.68339902004163</v>
      </c>
      <c r="CB5" s="204">
        <f t="shared" si="2"/>
        <v>596.68339902004163</v>
      </c>
      <c r="CC5" s="204">
        <f t="shared" si="2"/>
        <v>596.68339902004163</v>
      </c>
      <c r="CD5" s="204">
        <f t="shared" si="2"/>
        <v>596.68339902004163</v>
      </c>
      <c r="CE5" s="204">
        <f t="shared" si="2"/>
        <v>596.68339902004163</v>
      </c>
      <c r="CF5" s="204">
        <f t="shared" si="2"/>
        <v>596.68339902004163</v>
      </c>
      <c r="CG5" s="204">
        <f t="shared" si="2"/>
        <v>596.68339902004163</v>
      </c>
      <c r="CH5" s="204">
        <f t="shared" si="2"/>
        <v>596.68339902004163</v>
      </c>
      <c r="CI5" s="204">
        <f t="shared" si="2"/>
        <v>596.68339902004163</v>
      </c>
      <c r="CJ5" s="204">
        <f t="shared" si="2"/>
        <v>596.68339902004163</v>
      </c>
      <c r="CK5" s="204">
        <f t="shared" si="2"/>
        <v>596.68339902004163</v>
      </c>
      <c r="CL5" s="204">
        <f t="shared" si="2"/>
        <v>596.68339902004163</v>
      </c>
      <c r="CM5" s="204">
        <f t="shared" si="2"/>
        <v>596.68339902004163</v>
      </c>
      <c r="CN5" s="204">
        <f t="shared" si="2"/>
        <v>596.68339902004163</v>
      </c>
      <c r="CO5" s="204">
        <f t="shared" si="2"/>
        <v>596.68339902004163</v>
      </c>
      <c r="CP5" s="204">
        <f t="shared" si="2"/>
        <v>596.68339902004163</v>
      </c>
      <c r="CQ5" s="204">
        <f t="shared" si="2"/>
        <v>596.68339902004163</v>
      </c>
      <c r="CR5" s="204">
        <f t="shared" si="2"/>
        <v>2463.7589230601739</v>
      </c>
      <c r="CS5" s="204">
        <f t="shared" si="3"/>
        <v>2463.7589230601739</v>
      </c>
      <c r="CT5" s="204">
        <f t="shared" si="3"/>
        <v>2463.7589230601739</v>
      </c>
      <c r="CU5" s="204">
        <f t="shared" si="3"/>
        <v>2463.7589230601739</v>
      </c>
      <c r="CV5" s="204">
        <f t="shared" si="3"/>
        <v>2463.7589230601739</v>
      </c>
      <c r="CW5" s="204">
        <f t="shared" si="3"/>
        <v>2463.7589230601739</v>
      </c>
      <c r="CX5" s="204">
        <f t="shared" si="3"/>
        <v>2463.7589230601739</v>
      </c>
      <c r="CY5" s="204">
        <f t="shared" si="3"/>
        <v>2463.7589230601739</v>
      </c>
      <c r="CZ5" s="204">
        <f t="shared" si="3"/>
        <v>2463.7589230601739</v>
      </c>
      <c r="DA5" s="204">
        <f t="shared" si="3"/>
        <v>2463.7589230601739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2911.3426703663563</v>
      </c>
      <c r="D7" s="203">
        <f>Income!D76</f>
        <v>12809.907749611966</v>
      </c>
      <c r="E7" s="203">
        <f>Income!E76</f>
        <v>41840.153234122205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2911.3426703663563</v>
      </c>
      <c r="BB7" s="204">
        <f t="shared" si="5"/>
        <v>2911.3426703663563</v>
      </c>
      <c r="BC7" s="204">
        <f t="shared" si="5"/>
        <v>2911.3426703663563</v>
      </c>
      <c r="BD7" s="204">
        <f t="shared" si="5"/>
        <v>2911.3426703663563</v>
      </c>
      <c r="BE7" s="204">
        <f t="shared" si="5"/>
        <v>2911.3426703663563</v>
      </c>
      <c r="BF7" s="204">
        <f t="shared" si="5"/>
        <v>2911.3426703663563</v>
      </c>
      <c r="BG7" s="204">
        <f t="shared" si="5"/>
        <v>2911.3426703663563</v>
      </c>
      <c r="BH7" s="204">
        <f t="shared" si="5"/>
        <v>2911.3426703663563</v>
      </c>
      <c r="BI7" s="204">
        <f t="shared" si="5"/>
        <v>2911.3426703663563</v>
      </c>
      <c r="BJ7" s="204">
        <f t="shared" si="5"/>
        <v>2911.3426703663563</v>
      </c>
      <c r="BK7" s="204">
        <f t="shared" si="1"/>
        <v>2911.3426703663563</v>
      </c>
      <c r="BL7" s="204">
        <f t="shared" si="1"/>
        <v>2911.3426703663563</v>
      </c>
      <c r="BM7" s="204">
        <f t="shared" si="1"/>
        <v>2911.3426703663563</v>
      </c>
      <c r="BN7" s="204">
        <f t="shared" si="1"/>
        <v>2911.3426703663563</v>
      </c>
      <c r="BO7" s="204">
        <f t="shared" si="1"/>
        <v>2911.3426703663563</v>
      </c>
      <c r="BP7" s="204">
        <f t="shared" si="1"/>
        <v>2911.3426703663563</v>
      </c>
      <c r="BQ7" s="204">
        <f t="shared" si="1"/>
        <v>2911.3426703663563</v>
      </c>
      <c r="BR7" s="204">
        <f t="shared" si="1"/>
        <v>2911.3426703663563</v>
      </c>
      <c r="BS7" s="204">
        <f t="shared" si="1"/>
        <v>2911.3426703663563</v>
      </c>
      <c r="BT7" s="204">
        <f t="shared" si="1"/>
        <v>2911.3426703663563</v>
      </c>
      <c r="BU7" s="204">
        <f t="shared" si="1"/>
        <v>2911.3426703663563</v>
      </c>
      <c r="BV7" s="204">
        <f t="shared" si="1"/>
        <v>2911.3426703663563</v>
      </c>
      <c r="BW7" s="204">
        <f t="shared" si="1"/>
        <v>2911.3426703663563</v>
      </c>
      <c r="BX7" s="204">
        <f t="shared" si="1"/>
        <v>2911.3426703663563</v>
      </c>
      <c r="BY7" s="204">
        <f t="shared" si="1"/>
        <v>2911.3426703663563</v>
      </c>
      <c r="BZ7" s="204">
        <f t="shared" si="1"/>
        <v>12809.907749611966</v>
      </c>
      <c r="CA7" s="204">
        <f t="shared" si="2"/>
        <v>12809.907749611966</v>
      </c>
      <c r="CB7" s="204">
        <f t="shared" si="2"/>
        <v>12809.907749611966</v>
      </c>
      <c r="CC7" s="204">
        <f t="shared" si="2"/>
        <v>12809.907749611966</v>
      </c>
      <c r="CD7" s="204">
        <f t="shared" si="2"/>
        <v>12809.907749611966</v>
      </c>
      <c r="CE7" s="204">
        <f t="shared" si="2"/>
        <v>12809.907749611966</v>
      </c>
      <c r="CF7" s="204">
        <f t="shared" si="2"/>
        <v>12809.907749611966</v>
      </c>
      <c r="CG7" s="204">
        <f t="shared" si="2"/>
        <v>12809.907749611966</v>
      </c>
      <c r="CH7" s="204">
        <f t="shared" si="2"/>
        <v>12809.907749611966</v>
      </c>
      <c r="CI7" s="204">
        <f t="shared" si="2"/>
        <v>12809.907749611966</v>
      </c>
      <c r="CJ7" s="204">
        <f t="shared" si="2"/>
        <v>12809.907749611966</v>
      </c>
      <c r="CK7" s="204">
        <f t="shared" si="2"/>
        <v>12809.907749611966</v>
      </c>
      <c r="CL7" s="204">
        <f t="shared" si="2"/>
        <v>12809.907749611966</v>
      </c>
      <c r="CM7" s="204">
        <f t="shared" si="2"/>
        <v>12809.907749611966</v>
      </c>
      <c r="CN7" s="204">
        <f t="shared" si="2"/>
        <v>12809.907749611966</v>
      </c>
      <c r="CO7" s="204">
        <f t="shared" si="2"/>
        <v>12809.907749611966</v>
      </c>
      <c r="CP7" s="204">
        <f t="shared" si="2"/>
        <v>12809.907749611966</v>
      </c>
      <c r="CQ7" s="204">
        <f t="shared" si="2"/>
        <v>12809.907749611966</v>
      </c>
      <c r="CR7" s="204">
        <f t="shared" si="2"/>
        <v>41840.153234122205</v>
      </c>
      <c r="CS7" s="204">
        <f t="shared" si="3"/>
        <v>41840.153234122205</v>
      </c>
      <c r="CT7" s="204">
        <f t="shared" si="3"/>
        <v>41840.153234122205</v>
      </c>
      <c r="CU7" s="204">
        <f t="shared" si="3"/>
        <v>41840.153234122205</v>
      </c>
      <c r="CV7" s="204">
        <f t="shared" si="3"/>
        <v>41840.153234122205</v>
      </c>
      <c r="CW7" s="204">
        <f t="shared" si="3"/>
        <v>41840.153234122205</v>
      </c>
      <c r="CX7" s="204">
        <f t="shared" si="3"/>
        <v>41840.153234122205</v>
      </c>
      <c r="CY7" s="204">
        <f t="shared" si="3"/>
        <v>41840.153234122205</v>
      </c>
      <c r="CZ7" s="204">
        <f t="shared" si="3"/>
        <v>41840.153234122205</v>
      </c>
      <c r="DA7" s="204">
        <f t="shared" si="3"/>
        <v>41840.153234122205</v>
      </c>
      <c r="DB7" s="204"/>
    </row>
    <row r="8" spans="1:106">
      <c r="A8" s="201" t="str">
        <f>Income!A77</f>
        <v>Wild foods consumed and sold</v>
      </c>
      <c r="B8" s="203">
        <f>Income!B77</f>
        <v>2081.5291403487377</v>
      </c>
      <c r="C8" s="203">
        <f>Income!C77</f>
        <v>3391.7142109768047</v>
      </c>
      <c r="D8" s="203">
        <f>Income!D77</f>
        <v>0</v>
      </c>
      <c r="E8" s="203">
        <f>Income!E77</f>
        <v>0</v>
      </c>
      <c r="F8" s="204">
        <f t="shared" si="4"/>
        <v>2081.5291403487377</v>
      </c>
      <c r="G8" s="204">
        <f t="shared" si="4"/>
        <v>2081.5291403487377</v>
      </c>
      <c r="H8" s="204">
        <f t="shared" si="4"/>
        <v>2081.5291403487377</v>
      </c>
      <c r="I8" s="204">
        <f t="shared" si="4"/>
        <v>2081.5291403487377</v>
      </c>
      <c r="J8" s="204">
        <f t="shared" si="4"/>
        <v>2081.5291403487377</v>
      </c>
      <c r="K8" s="204">
        <f t="shared" si="4"/>
        <v>2081.5291403487377</v>
      </c>
      <c r="L8" s="204">
        <f t="shared" si="4"/>
        <v>2081.5291403487377</v>
      </c>
      <c r="M8" s="204">
        <f t="shared" si="4"/>
        <v>2081.5291403487377</v>
      </c>
      <c r="N8" s="204">
        <f t="shared" si="4"/>
        <v>2081.5291403487377</v>
      </c>
      <c r="O8" s="204">
        <f t="shared" si="4"/>
        <v>2081.5291403487377</v>
      </c>
      <c r="P8" s="204">
        <f t="shared" si="4"/>
        <v>2081.5291403487377</v>
      </c>
      <c r="Q8" s="204">
        <f t="shared" si="4"/>
        <v>2081.5291403487377</v>
      </c>
      <c r="R8" s="204">
        <f t="shared" si="4"/>
        <v>2081.5291403487377</v>
      </c>
      <c r="S8" s="204">
        <f t="shared" si="4"/>
        <v>2081.5291403487377</v>
      </c>
      <c r="T8" s="204">
        <f t="shared" si="4"/>
        <v>2081.5291403487377</v>
      </c>
      <c r="U8" s="204">
        <f t="shared" si="4"/>
        <v>2081.5291403487377</v>
      </c>
      <c r="V8" s="204">
        <f t="shared" ref="V8:AK18" si="6">IF(V$2&lt;=($B$2+$C$2+$D$2),IF(V$2&lt;=($B$2+$C$2),IF(V$2&lt;=$B$2,$B8,$C8),$D8),$E8)</f>
        <v>2081.5291403487377</v>
      </c>
      <c r="W8" s="204">
        <f t="shared" si="6"/>
        <v>2081.5291403487377</v>
      </c>
      <c r="X8" s="204">
        <f t="shared" si="6"/>
        <v>2081.5291403487377</v>
      </c>
      <c r="Y8" s="204">
        <f t="shared" si="6"/>
        <v>2081.5291403487377</v>
      </c>
      <c r="Z8" s="204">
        <f t="shared" si="6"/>
        <v>2081.5291403487377</v>
      </c>
      <c r="AA8" s="204">
        <f t="shared" si="6"/>
        <v>2081.5291403487377</v>
      </c>
      <c r="AB8" s="204">
        <f t="shared" si="6"/>
        <v>2081.5291403487377</v>
      </c>
      <c r="AC8" s="204">
        <f t="shared" si="6"/>
        <v>2081.5291403487377</v>
      </c>
      <c r="AD8" s="204">
        <f t="shared" si="6"/>
        <v>2081.5291403487377</v>
      </c>
      <c r="AE8" s="204">
        <f t="shared" si="6"/>
        <v>2081.5291403487377</v>
      </c>
      <c r="AF8" s="204">
        <f t="shared" si="6"/>
        <v>2081.5291403487377</v>
      </c>
      <c r="AG8" s="204">
        <f t="shared" si="6"/>
        <v>2081.5291403487377</v>
      </c>
      <c r="AH8" s="204">
        <f t="shared" si="6"/>
        <v>2081.5291403487377</v>
      </c>
      <c r="AI8" s="204">
        <f t="shared" si="6"/>
        <v>2081.5291403487377</v>
      </c>
      <c r="AJ8" s="204">
        <f t="shared" si="6"/>
        <v>2081.5291403487377</v>
      </c>
      <c r="AK8" s="204">
        <f t="shared" si="6"/>
        <v>2081.5291403487377</v>
      </c>
      <c r="AL8" s="204">
        <f t="shared" ref="AL8:BA18" si="7">IF(AL$2&lt;=($B$2+$C$2+$D$2),IF(AL$2&lt;=($B$2+$C$2),IF(AL$2&lt;=$B$2,$B8,$C8),$D8),$E8)</f>
        <v>2081.5291403487377</v>
      </c>
      <c r="AM8" s="204">
        <f t="shared" si="7"/>
        <v>2081.5291403487377</v>
      </c>
      <c r="AN8" s="204">
        <f t="shared" si="7"/>
        <v>2081.5291403487377</v>
      </c>
      <c r="AO8" s="204">
        <f t="shared" si="7"/>
        <v>2081.5291403487377</v>
      </c>
      <c r="AP8" s="204">
        <f t="shared" si="7"/>
        <v>2081.5291403487377</v>
      </c>
      <c r="AQ8" s="204">
        <f t="shared" si="7"/>
        <v>2081.5291403487377</v>
      </c>
      <c r="AR8" s="204">
        <f t="shared" si="7"/>
        <v>2081.5291403487377</v>
      </c>
      <c r="AS8" s="204">
        <f t="shared" si="7"/>
        <v>2081.5291403487377</v>
      </c>
      <c r="AT8" s="204">
        <f t="shared" si="7"/>
        <v>2081.5291403487377</v>
      </c>
      <c r="AU8" s="204">
        <f t="shared" si="7"/>
        <v>2081.5291403487377</v>
      </c>
      <c r="AV8" s="204">
        <f t="shared" si="7"/>
        <v>2081.5291403487377</v>
      </c>
      <c r="AW8" s="204">
        <f t="shared" si="7"/>
        <v>2081.5291403487377</v>
      </c>
      <c r="AX8" s="204">
        <f t="shared" si="7"/>
        <v>2081.5291403487377</v>
      </c>
      <c r="AY8" s="204">
        <f t="shared" si="7"/>
        <v>2081.5291403487377</v>
      </c>
      <c r="AZ8" s="204">
        <f t="shared" si="7"/>
        <v>2081.5291403487377</v>
      </c>
      <c r="BA8" s="204">
        <f t="shared" si="7"/>
        <v>3391.7142109768047</v>
      </c>
      <c r="BB8" s="204">
        <f t="shared" si="5"/>
        <v>3391.7142109768047</v>
      </c>
      <c r="BC8" s="204">
        <f t="shared" si="5"/>
        <v>3391.7142109768047</v>
      </c>
      <c r="BD8" s="204">
        <f t="shared" si="5"/>
        <v>3391.7142109768047</v>
      </c>
      <c r="BE8" s="204">
        <f t="shared" si="5"/>
        <v>3391.7142109768047</v>
      </c>
      <c r="BF8" s="204">
        <f t="shared" si="5"/>
        <v>3391.7142109768047</v>
      </c>
      <c r="BG8" s="204">
        <f t="shared" si="5"/>
        <v>3391.7142109768047</v>
      </c>
      <c r="BH8" s="204">
        <f t="shared" si="5"/>
        <v>3391.7142109768047</v>
      </c>
      <c r="BI8" s="204">
        <f t="shared" si="5"/>
        <v>3391.7142109768047</v>
      </c>
      <c r="BJ8" s="204">
        <f t="shared" si="5"/>
        <v>3391.7142109768047</v>
      </c>
      <c r="BK8" s="204">
        <f t="shared" si="1"/>
        <v>3391.7142109768047</v>
      </c>
      <c r="BL8" s="204">
        <f t="shared" si="1"/>
        <v>3391.7142109768047</v>
      </c>
      <c r="BM8" s="204">
        <f t="shared" si="1"/>
        <v>3391.7142109768047</v>
      </c>
      <c r="BN8" s="204">
        <f t="shared" si="1"/>
        <v>3391.7142109768047</v>
      </c>
      <c r="BO8" s="204">
        <f t="shared" si="1"/>
        <v>3391.7142109768047</v>
      </c>
      <c r="BP8" s="204">
        <f t="shared" si="1"/>
        <v>3391.7142109768047</v>
      </c>
      <c r="BQ8" s="204">
        <f t="shared" si="1"/>
        <v>3391.7142109768047</v>
      </c>
      <c r="BR8" s="204">
        <f t="shared" si="1"/>
        <v>3391.7142109768047</v>
      </c>
      <c r="BS8" s="204">
        <f t="shared" si="1"/>
        <v>3391.7142109768047</v>
      </c>
      <c r="BT8" s="204">
        <f t="shared" si="1"/>
        <v>3391.7142109768047</v>
      </c>
      <c r="BU8" s="204">
        <f t="shared" si="1"/>
        <v>3391.7142109768047</v>
      </c>
      <c r="BV8" s="204">
        <f t="shared" si="1"/>
        <v>3391.7142109768047</v>
      </c>
      <c r="BW8" s="204">
        <f t="shared" si="1"/>
        <v>3391.7142109768047</v>
      </c>
      <c r="BX8" s="204">
        <f t="shared" si="1"/>
        <v>3391.7142109768047</v>
      </c>
      <c r="BY8" s="204">
        <f t="shared" si="1"/>
        <v>3391.7142109768047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12130.269869815804</v>
      </c>
      <c r="C9" s="203">
        <f>Income!C78</f>
        <v>21404.918573139941</v>
      </c>
      <c r="D9" s="203">
        <f>Income!D78</f>
        <v>0</v>
      </c>
      <c r="E9" s="203">
        <f>Income!E78</f>
        <v>0</v>
      </c>
      <c r="F9" s="204">
        <f t="shared" si="4"/>
        <v>12130.269869815804</v>
      </c>
      <c r="G9" s="204">
        <f t="shared" si="4"/>
        <v>12130.269869815804</v>
      </c>
      <c r="H9" s="204">
        <f t="shared" si="4"/>
        <v>12130.269869815804</v>
      </c>
      <c r="I9" s="204">
        <f t="shared" si="4"/>
        <v>12130.269869815804</v>
      </c>
      <c r="J9" s="204">
        <f t="shared" si="4"/>
        <v>12130.269869815804</v>
      </c>
      <c r="K9" s="204">
        <f t="shared" si="4"/>
        <v>12130.269869815804</v>
      </c>
      <c r="L9" s="204">
        <f t="shared" si="4"/>
        <v>12130.269869815804</v>
      </c>
      <c r="M9" s="204">
        <f t="shared" si="4"/>
        <v>12130.269869815804</v>
      </c>
      <c r="N9" s="204">
        <f t="shared" si="4"/>
        <v>12130.269869815804</v>
      </c>
      <c r="O9" s="204">
        <f t="shared" si="4"/>
        <v>12130.269869815804</v>
      </c>
      <c r="P9" s="204">
        <f t="shared" si="4"/>
        <v>12130.269869815804</v>
      </c>
      <c r="Q9" s="204">
        <f t="shared" si="4"/>
        <v>12130.269869815804</v>
      </c>
      <c r="R9" s="204">
        <f t="shared" si="4"/>
        <v>12130.269869815804</v>
      </c>
      <c r="S9" s="204">
        <f t="shared" si="4"/>
        <v>12130.269869815804</v>
      </c>
      <c r="T9" s="204">
        <f t="shared" si="4"/>
        <v>12130.269869815804</v>
      </c>
      <c r="U9" s="204">
        <f t="shared" si="4"/>
        <v>12130.269869815804</v>
      </c>
      <c r="V9" s="204">
        <f t="shared" si="6"/>
        <v>12130.269869815804</v>
      </c>
      <c r="W9" s="204">
        <f t="shared" si="6"/>
        <v>12130.269869815804</v>
      </c>
      <c r="X9" s="204">
        <f t="shared" si="6"/>
        <v>12130.269869815804</v>
      </c>
      <c r="Y9" s="204">
        <f t="shared" si="6"/>
        <v>12130.269869815804</v>
      </c>
      <c r="Z9" s="204">
        <f t="shared" si="6"/>
        <v>12130.269869815804</v>
      </c>
      <c r="AA9" s="204">
        <f t="shared" si="6"/>
        <v>12130.269869815804</v>
      </c>
      <c r="AB9" s="204">
        <f t="shared" si="6"/>
        <v>12130.269869815804</v>
      </c>
      <c r="AC9" s="204">
        <f t="shared" si="6"/>
        <v>12130.269869815804</v>
      </c>
      <c r="AD9" s="204">
        <f t="shared" si="6"/>
        <v>12130.269869815804</v>
      </c>
      <c r="AE9" s="204">
        <f t="shared" si="6"/>
        <v>12130.269869815804</v>
      </c>
      <c r="AF9" s="204">
        <f t="shared" si="6"/>
        <v>12130.269869815804</v>
      </c>
      <c r="AG9" s="204">
        <f t="shared" si="6"/>
        <v>12130.269869815804</v>
      </c>
      <c r="AH9" s="204">
        <f t="shared" si="6"/>
        <v>12130.269869815804</v>
      </c>
      <c r="AI9" s="204">
        <f t="shared" si="6"/>
        <v>12130.269869815804</v>
      </c>
      <c r="AJ9" s="204">
        <f t="shared" si="6"/>
        <v>12130.269869815804</v>
      </c>
      <c r="AK9" s="204">
        <f t="shared" si="6"/>
        <v>12130.269869815804</v>
      </c>
      <c r="AL9" s="204">
        <f t="shared" si="7"/>
        <v>12130.269869815804</v>
      </c>
      <c r="AM9" s="204">
        <f t="shared" si="7"/>
        <v>12130.269869815804</v>
      </c>
      <c r="AN9" s="204">
        <f t="shared" si="7"/>
        <v>12130.269869815804</v>
      </c>
      <c r="AO9" s="204">
        <f t="shared" si="7"/>
        <v>12130.269869815804</v>
      </c>
      <c r="AP9" s="204">
        <f t="shared" si="7"/>
        <v>12130.269869815804</v>
      </c>
      <c r="AQ9" s="204">
        <f t="shared" si="7"/>
        <v>12130.269869815804</v>
      </c>
      <c r="AR9" s="204">
        <f t="shared" si="7"/>
        <v>12130.269869815804</v>
      </c>
      <c r="AS9" s="204">
        <f t="shared" si="7"/>
        <v>12130.269869815804</v>
      </c>
      <c r="AT9" s="204">
        <f t="shared" si="7"/>
        <v>12130.269869815804</v>
      </c>
      <c r="AU9" s="204">
        <f t="shared" si="7"/>
        <v>12130.269869815804</v>
      </c>
      <c r="AV9" s="204">
        <f t="shared" si="7"/>
        <v>12130.269869815804</v>
      </c>
      <c r="AW9" s="204">
        <f t="shared" si="7"/>
        <v>12130.269869815804</v>
      </c>
      <c r="AX9" s="204">
        <f t="shared" si="1"/>
        <v>12130.269869815804</v>
      </c>
      <c r="AY9" s="204">
        <f t="shared" si="1"/>
        <v>12130.269869815804</v>
      </c>
      <c r="AZ9" s="204">
        <f t="shared" si="1"/>
        <v>12130.269869815804</v>
      </c>
      <c r="BA9" s="204">
        <f t="shared" si="1"/>
        <v>21404.918573139941</v>
      </c>
      <c r="BB9" s="204">
        <f t="shared" si="1"/>
        <v>21404.918573139941</v>
      </c>
      <c r="BC9" s="204">
        <f t="shared" si="1"/>
        <v>21404.918573139941</v>
      </c>
      <c r="BD9" s="204">
        <f t="shared" si="1"/>
        <v>21404.918573139941</v>
      </c>
      <c r="BE9" s="204">
        <f t="shared" si="1"/>
        <v>21404.918573139941</v>
      </c>
      <c r="BF9" s="204">
        <f t="shared" si="1"/>
        <v>21404.918573139941</v>
      </c>
      <c r="BG9" s="204">
        <f t="shared" si="1"/>
        <v>21404.918573139941</v>
      </c>
      <c r="BH9" s="204">
        <f t="shared" si="1"/>
        <v>21404.918573139941</v>
      </c>
      <c r="BI9" s="204">
        <f t="shared" si="1"/>
        <v>21404.918573139941</v>
      </c>
      <c r="BJ9" s="204">
        <f t="shared" si="1"/>
        <v>21404.918573139941</v>
      </c>
      <c r="BK9" s="204">
        <f t="shared" si="1"/>
        <v>21404.918573139941</v>
      </c>
      <c r="BL9" s="204">
        <f t="shared" si="1"/>
        <v>21404.918573139941</v>
      </c>
      <c r="BM9" s="204">
        <f t="shared" si="1"/>
        <v>21404.918573139941</v>
      </c>
      <c r="BN9" s="204">
        <f t="shared" si="1"/>
        <v>21404.918573139941</v>
      </c>
      <c r="BO9" s="204">
        <f t="shared" si="1"/>
        <v>21404.918573139941</v>
      </c>
      <c r="BP9" s="204">
        <f t="shared" si="1"/>
        <v>21404.918573139941</v>
      </c>
      <c r="BQ9" s="204">
        <f t="shared" si="1"/>
        <v>21404.918573139941</v>
      </c>
      <c r="BR9" s="204">
        <f t="shared" si="1"/>
        <v>21404.918573139941</v>
      </c>
      <c r="BS9" s="204">
        <f t="shared" si="1"/>
        <v>21404.918573139941</v>
      </c>
      <c r="BT9" s="204">
        <f t="shared" si="1"/>
        <v>21404.918573139941</v>
      </c>
      <c r="BU9" s="204">
        <f t="shared" si="1"/>
        <v>21404.918573139941</v>
      </c>
      <c r="BV9" s="204">
        <f t="shared" si="1"/>
        <v>21404.918573139941</v>
      </c>
      <c r="BW9" s="204">
        <f t="shared" si="1"/>
        <v>21404.918573139941</v>
      </c>
      <c r="BX9" s="204">
        <f t="shared" si="1"/>
        <v>21404.918573139941</v>
      </c>
      <c r="BY9" s="204">
        <f t="shared" si="1"/>
        <v>21404.918573139941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20961.667226637765</v>
      </c>
      <c r="D10" s="203">
        <f>Income!D79</f>
        <v>113542.36414428789</v>
      </c>
      <c r="E10" s="203">
        <f>Income!E79</f>
        <v>309434.13525036693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20961.667226637765</v>
      </c>
      <c r="BB10" s="204">
        <f t="shared" si="1"/>
        <v>20961.667226637765</v>
      </c>
      <c r="BC10" s="204">
        <f t="shared" si="1"/>
        <v>20961.667226637765</v>
      </c>
      <c r="BD10" s="204">
        <f t="shared" si="1"/>
        <v>20961.667226637765</v>
      </c>
      <c r="BE10" s="204">
        <f t="shared" si="1"/>
        <v>20961.667226637765</v>
      </c>
      <c r="BF10" s="204">
        <f t="shared" si="1"/>
        <v>20961.667226637765</v>
      </c>
      <c r="BG10" s="204">
        <f t="shared" si="1"/>
        <v>20961.667226637765</v>
      </c>
      <c r="BH10" s="204">
        <f t="shared" si="1"/>
        <v>20961.667226637765</v>
      </c>
      <c r="BI10" s="204">
        <f t="shared" si="1"/>
        <v>20961.667226637765</v>
      </c>
      <c r="BJ10" s="204">
        <f t="shared" si="1"/>
        <v>20961.667226637765</v>
      </c>
      <c r="BK10" s="204">
        <f t="shared" si="1"/>
        <v>20961.667226637765</v>
      </c>
      <c r="BL10" s="204">
        <f t="shared" si="1"/>
        <v>20961.667226637765</v>
      </c>
      <c r="BM10" s="204">
        <f t="shared" si="1"/>
        <v>20961.667226637765</v>
      </c>
      <c r="BN10" s="204">
        <f t="shared" si="1"/>
        <v>20961.667226637765</v>
      </c>
      <c r="BO10" s="204">
        <f t="shared" si="1"/>
        <v>20961.667226637765</v>
      </c>
      <c r="BP10" s="204">
        <f t="shared" si="1"/>
        <v>20961.667226637765</v>
      </c>
      <c r="BQ10" s="204">
        <f t="shared" si="1"/>
        <v>20961.667226637765</v>
      </c>
      <c r="BR10" s="204">
        <f t="shared" ref="AX10:BZ18" si="8">IF(BR$2&lt;=($B$2+$C$2+$D$2),IF(BR$2&lt;=($B$2+$C$2),IF(BR$2&lt;=$B$2,$B10,$C10),$D10),$E10)</f>
        <v>20961.667226637765</v>
      </c>
      <c r="BS10" s="204">
        <f t="shared" si="8"/>
        <v>20961.667226637765</v>
      </c>
      <c r="BT10" s="204">
        <f t="shared" si="8"/>
        <v>20961.667226637765</v>
      </c>
      <c r="BU10" s="204">
        <f t="shared" si="8"/>
        <v>20961.667226637765</v>
      </c>
      <c r="BV10" s="204">
        <f t="shared" si="8"/>
        <v>20961.667226637765</v>
      </c>
      <c r="BW10" s="204">
        <f t="shared" si="8"/>
        <v>20961.667226637765</v>
      </c>
      <c r="BX10" s="204">
        <f t="shared" si="8"/>
        <v>20961.667226637765</v>
      </c>
      <c r="BY10" s="204">
        <f t="shared" si="8"/>
        <v>20961.667226637765</v>
      </c>
      <c r="BZ10" s="204">
        <f t="shared" si="8"/>
        <v>113542.36414428789</v>
      </c>
      <c r="CA10" s="204">
        <f t="shared" si="2"/>
        <v>113542.36414428789</v>
      </c>
      <c r="CB10" s="204">
        <f t="shared" si="2"/>
        <v>113542.36414428789</v>
      </c>
      <c r="CC10" s="204">
        <f t="shared" si="2"/>
        <v>113542.36414428789</v>
      </c>
      <c r="CD10" s="204">
        <f t="shared" si="2"/>
        <v>113542.36414428789</v>
      </c>
      <c r="CE10" s="204">
        <f t="shared" si="2"/>
        <v>113542.36414428789</v>
      </c>
      <c r="CF10" s="204">
        <f t="shared" si="2"/>
        <v>113542.36414428789</v>
      </c>
      <c r="CG10" s="204">
        <f t="shared" si="2"/>
        <v>113542.36414428789</v>
      </c>
      <c r="CH10" s="204">
        <f t="shared" si="2"/>
        <v>113542.36414428789</v>
      </c>
      <c r="CI10" s="204">
        <f t="shared" si="2"/>
        <v>113542.36414428789</v>
      </c>
      <c r="CJ10" s="204">
        <f t="shared" si="2"/>
        <v>113542.36414428789</v>
      </c>
      <c r="CK10" s="204">
        <f t="shared" si="2"/>
        <v>113542.36414428789</v>
      </c>
      <c r="CL10" s="204">
        <f t="shared" si="2"/>
        <v>113542.36414428789</v>
      </c>
      <c r="CM10" s="204">
        <f t="shared" si="2"/>
        <v>113542.36414428789</v>
      </c>
      <c r="CN10" s="204">
        <f t="shared" si="2"/>
        <v>113542.36414428789</v>
      </c>
      <c r="CO10" s="204">
        <f t="shared" si="2"/>
        <v>113542.36414428789</v>
      </c>
      <c r="CP10" s="204">
        <f t="shared" si="2"/>
        <v>113542.36414428789</v>
      </c>
      <c r="CQ10" s="204">
        <f t="shared" si="2"/>
        <v>113542.36414428789</v>
      </c>
      <c r="CR10" s="204">
        <f t="shared" si="2"/>
        <v>309434.13525036693</v>
      </c>
      <c r="CS10" s="204">
        <f t="shared" si="3"/>
        <v>309434.13525036693</v>
      </c>
      <c r="CT10" s="204">
        <f t="shared" si="3"/>
        <v>309434.13525036693</v>
      </c>
      <c r="CU10" s="204">
        <f t="shared" si="3"/>
        <v>309434.13525036693</v>
      </c>
      <c r="CV10" s="204">
        <f t="shared" si="3"/>
        <v>309434.13525036693</v>
      </c>
      <c r="CW10" s="204">
        <f t="shared" si="3"/>
        <v>309434.13525036693</v>
      </c>
      <c r="CX10" s="204">
        <f t="shared" si="3"/>
        <v>309434.13525036693</v>
      </c>
      <c r="CY10" s="204">
        <f t="shared" si="3"/>
        <v>309434.13525036693</v>
      </c>
      <c r="CZ10" s="204">
        <f t="shared" si="3"/>
        <v>309434.13525036693</v>
      </c>
      <c r="DA10" s="204">
        <f t="shared" si="3"/>
        <v>309434.13525036693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9345.4099718760026</v>
      </c>
      <c r="D11" s="203">
        <f>Income!D81</f>
        <v>1746.8056022198136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9345.4099718760026</v>
      </c>
      <c r="BB11" s="204">
        <f t="shared" si="8"/>
        <v>9345.4099718760026</v>
      </c>
      <c r="BC11" s="204">
        <f t="shared" si="8"/>
        <v>9345.4099718760026</v>
      </c>
      <c r="BD11" s="204">
        <f t="shared" si="8"/>
        <v>9345.4099718760026</v>
      </c>
      <c r="BE11" s="204">
        <f t="shared" si="8"/>
        <v>9345.4099718760026</v>
      </c>
      <c r="BF11" s="204">
        <f t="shared" si="8"/>
        <v>9345.4099718760026</v>
      </c>
      <c r="BG11" s="204">
        <f t="shared" si="8"/>
        <v>9345.4099718760026</v>
      </c>
      <c r="BH11" s="204">
        <f t="shared" si="8"/>
        <v>9345.4099718760026</v>
      </c>
      <c r="BI11" s="204">
        <f t="shared" si="8"/>
        <v>9345.4099718760026</v>
      </c>
      <c r="BJ11" s="204">
        <f t="shared" si="8"/>
        <v>9345.4099718760026</v>
      </c>
      <c r="BK11" s="204">
        <f t="shared" si="8"/>
        <v>9345.4099718760026</v>
      </c>
      <c r="BL11" s="204">
        <f t="shared" si="8"/>
        <v>9345.4099718760026</v>
      </c>
      <c r="BM11" s="204">
        <f t="shared" si="8"/>
        <v>9345.4099718760026</v>
      </c>
      <c r="BN11" s="204">
        <f t="shared" si="8"/>
        <v>9345.4099718760026</v>
      </c>
      <c r="BO11" s="204">
        <f t="shared" si="8"/>
        <v>9345.4099718760026</v>
      </c>
      <c r="BP11" s="204">
        <f t="shared" si="8"/>
        <v>9345.4099718760026</v>
      </c>
      <c r="BQ11" s="204">
        <f t="shared" si="8"/>
        <v>9345.4099718760026</v>
      </c>
      <c r="BR11" s="204">
        <f t="shared" si="8"/>
        <v>9345.4099718760026</v>
      </c>
      <c r="BS11" s="204">
        <f t="shared" si="8"/>
        <v>9345.4099718760026</v>
      </c>
      <c r="BT11" s="204">
        <f t="shared" si="8"/>
        <v>9345.4099718760026</v>
      </c>
      <c r="BU11" s="204">
        <f t="shared" si="8"/>
        <v>9345.4099718760026</v>
      </c>
      <c r="BV11" s="204">
        <f t="shared" si="8"/>
        <v>9345.4099718760026</v>
      </c>
      <c r="BW11" s="204">
        <f t="shared" si="8"/>
        <v>9345.4099718760026</v>
      </c>
      <c r="BX11" s="204">
        <f t="shared" si="8"/>
        <v>9345.4099718760026</v>
      </c>
      <c r="BY11" s="204">
        <f t="shared" si="8"/>
        <v>9345.4099718760026</v>
      </c>
      <c r="BZ11" s="204">
        <f t="shared" si="8"/>
        <v>1746.8056022198136</v>
      </c>
      <c r="CA11" s="204">
        <f t="shared" si="2"/>
        <v>1746.8056022198136</v>
      </c>
      <c r="CB11" s="204">
        <f t="shared" si="2"/>
        <v>1746.8056022198136</v>
      </c>
      <c r="CC11" s="204">
        <f t="shared" si="2"/>
        <v>1746.8056022198136</v>
      </c>
      <c r="CD11" s="204">
        <f t="shared" si="2"/>
        <v>1746.8056022198136</v>
      </c>
      <c r="CE11" s="204">
        <f t="shared" si="2"/>
        <v>1746.8056022198136</v>
      </c>
      <c r="CF11" s="204">
        <f t="shared" si="2"/>
        <v>1746.8056022198136</v>
      </c>
      <c r="CG11" s="204">
        <f t="shared" si="2"/>
        <v>1746.8056022198136</v>
      </c>
      <c r="CH11" s="204">
        <f t="shared" si="2"/>
        <v>1746.8056022198136</v>
      </c>
      <c r="CI11" s="204">
        <f t="shared" si="2"/>
        <v>1746.8056022198136</v>
      </c>
      <c r="CJ11" s="204">
        <f t="shared" si="2"/>
        <v>1746.8056022198136</v>
      </c>
      <c r="CK11" s="204">
        <f t="shared" si="2"/>
        <v>1746.8056022198136</v>
      </c>
      <c r="CL11" s="204">
        <f t="shared" si="2"/>
        <v>1746.8056022198136</v>
      </c>
      <c r="CM11" s="204">
        <f t="shared" si="2"/>
        <v>1746.8056022198136</v>
      </c>
      <c r="CN11" s="204">
        <f t="shared" si="2"/>
        <v>1746.8056022198136</v>
      </c>
      <c r="CO11" s="204">
        <f t="shared" si="2"/>
        <v>1746.8056022198136</v>
      </c>
      <c r="CP11" s="204">
        <f t="shared" si="2"/>
        <v>1746.8056022198136</v>
      </c>
      <c r="CQ11" s="204">
        <f t="shared" si="2"/>
        <v>1746.8056022198136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1397.4444817758508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1397.4444817758508</v>
      </c>
      <c r="BB12" s="204">
        <f t="shared" si="8"/>
        <v>1397.4444817758508</v>
      </c>
      <c r="BC12" s="204">
        <f t="shared" si="8"/>
        <v>1397.4444817758508</v>
      </c>
      <c r="BD12" s="204">
        <f t="shared" si="8"/>
        <v>1397.4444817758508</v>
      </c>
      <c r="BE12" s="204">
        <f t="shared" si="8"/>
        <v>1397.4444817758508</v>
      </c>
      <c r="BF12" s="204">
        <f t="shared" si="8"/>
        <v>1397.4444817758508</v>
      </c>
      <c r="BG12" s="204">
        <f t="shared" si="8"/>
        <v>1397.4444817758508</v>
      </c>
      <c r="BH12" s="204">
        <f t="shared" si="8"/>
        <v>1397.4444817758508</v>
      </c>
      <c r="BI12" s="204">
        <f t="shared" si="8"/>
        <v>1397.4444817758508</v>
      </c>
      <c r="BJ12" s="204">
        <f t="shared" si="8"/>
        <v>1397.4444817758508</v>
      </c>
      <c r="BK12" s="204">
        <f t="shared" si="8"/>
        <v>1397.4444817758508</v>
      </c>
      <c r="BL12" s="204">
        <f t="shared" si="8"/>
        <v>1397.4444817758508</v>
      </c>
      <c r="BM12" s="204">
        <f t="shared" si="8"/>
        <v>1397.4444817758508</v>
      </c>
      <c r="BN12" s="204">
        <f t="shared" si="8"/>
        <v>1397.4444817758508</v>
      </c>
      <c r="BO12" s="204">
        <f t="shared" si="8"/>
        <v>1397.4444817758508</v>
      </c>
      <c r="BP12" s="204">
        <f t="shared" si="8"/>
        <v>1397.4444817758508</v>
      </c>
      <c r="BQ12" s="204">
        <f t="shared" si="8"/>
        <v>1397.4444817758508</v>
      </c>
      <c r="BR12" s="204">
        <f t="shared" si="8"/>
        <v>1397.4444817758508</v>
      </c>
      <c r="BS12" s="204">
        <f t="shared" si="8"/>
        <v>1397.4444817758508</v>
      </c>
      <c r="BT12" s="204">
        <f t="shared" si="8"/>
        <v>1397.4444817758508</v>
      </c>
      <c r="BU12" s="204">
        <f t="shared" si="8"/>
        <v>1397.4444817758508</v>
      </c>
      <c r="BV12" s="204">
        <f t="shared" si="8"/>
        <v>1397.4444817758508</v>
      </c>
      <c r="BW12" s="204">
        <f t="shared" si="8"/>
        <v>1397.4444817758508</v>
      </c>
      <c r="BX12" s="204">
        <f t="shared" si="8"/>
        <v>1397.4444817758508</v>
      </c>
      <c r="BY12" s="204">
        <f t="shared" si="8"/>
        <v>1397.4444817758508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1008.3916845262437</v>
      </c>
      <c r="C13" s="203">
        <f>Income!C83</f>
        <v>840.32640377186965</v>
      </c>
      <c r="D13" s="203">
        <f>Income!D83</f>
        <v>0</v>
      </c>
      <c r="E13" s="203">
        <f>Income!E83</f>
        <v>0</v>
      </c>
      <c r="F13" s="204">
        <f t="shared" si="4"/>
        <v>1008.3916845262437</v>
      </c>
      <c r="G13" s="204">
        <f t="shared" si="4"/>
        <v>1008.3916845262437</v>
      </c>
      <c r="H13" s="204">
        <f t="shared" si="4"/>
        <v>1008.3916845262437</v>
      </c>
      <c r="I13" s="204">
        <f t="shared" si="4"/>
        <v>1008.3916845262437</v>
      </c>
      <c r="J13" s="204">
        <f t="shared" si="4"/>
        <v>1008.3916845262437</v>
      </c>
      <c r="K13" s="204">
        <f t="shared" si="4"/>
        <v>1008.3916845262437</v>
      </c>
      <c r="L13" s="204">
        <f t="shared" si="4"/>
        <v>1008.3916845262437</v>
      </c>
      <c r="M13" s="204">
        <f t="shared" si="4"/>
        <v>1008.3916845262437</v>
      </c>
      <c r="N13" s="204">
        <f t="shared" si="4"/>
        <v>1008.3916845262437</v>
      </c>
      <c r="O13" s="204">
        <f t="shared" si="4"/>
        <v>1008.3916845262437</v>
      </c>
      <c r="P13" s="204">
        <f t="shared" si="4"/>
        <v>1008.3916845262437</v>
      </c>
      <c r="Q13" s="204">
        <f t="shared" si="4"/>
        <v>1008.3916845262437</v>
      </c>
      <c r="R13" s="204">
        <f t="shared" si="4"/>
        <v>1008.3916845262437</v>
      </c>
      <c r="S13" s="204">
        <f t="shared" si="4"/>
        <v>1008.3916845262437</v>
      </c>
      <c r="T13" s="204">
        <f t="shared" si="4"/>
        <v>1008.3916845262437</v>
      </c>
      <c r="U13" s="204">
        <f t="shared" si="4"/>
        <v>1008.3916845262437</v>
      </c>
      <c r="V13" s="204">
        <f t="shared" si="6"/>
        <v>1008.3916845262437</v>
      </c>
      <c r="W13" s="204">
        <f t="shared" si="6"/>
        <v>1008.3916845262437</v>
      </c>
      <c r="X13" s="204">
        <f t="shared" si="6"/>
        <v>1008.3916845262437</v>
      </c>
      <c r="Y13" s="204">
        <f t="shared" si="6"/>
        <v>1008.3916845262437</v>
      </c>
      <c r="Z13" s="204">
        <f t="shared" si="6"/>
        <v>1008.3916845262437</v>
      </c>
      <c r="AA13" s="204">
        <f t="shared" si="6"/>
        <v>1008.3916845262437</v>
      </c>
      <c r="AB13" s="204">
        <f t="shared" si="6"/>
        <v>1008.3916845262437</v>
      </c>
      <c r="AC13" s="204">
        <f t="shared" si="6"/>
        <v>1008.3916845262437</v>
      </c>
      <c r="AD13" s="204">
        <f t="shared" si="6"/>
        <v>1008.3916845262437</v>
      </c>
      <c r="AE13" s="204">
        <f t="shared" si="6"/>
        <v>1008.3916845262437</v>
      </c>
      <c r="AF13" s="204">
        <f t="shared" si="6"/>
        <v>1008.3916845262437</v>
      </c>
      <c r="AG13" s="204">
        <f t="shared" si="6"/>
        <v>1008.3916845262437</v>
      </c>
      <c r="AH13" s="204">
        <f t="shared" si="6"/>
        <v>1008.3916845262437</v>
      </c>
      <c r="AI13" s="204">
        <f t="shared" si="6"/>
        <v>1008.3916845262437</v>
      </c>
      <c r="AJ13" s="204">
        <f t="shared" si="6"/>
        <v>1008.3916845262437</v>
      </c>
      <c r="AK13" s="204">
        <f t="shared" si="6"/>
        <v>1008.3916845262437</v>
      </c>
      <c r="AL13" s="204">
        <f t="shared" si="7"/>
        <v>1008.3916845262437</v>
      </c>
      <c r="AM13" s="204">
        <f t="shared" si="7"/>
        <v>1008.3916845262437</v>
      </c>
      <c r="AN13" s="204">
        <f t="shared" si="7"/>
        <v>1008.3916845262437</v>
      </c>
      <c r="AO13" s="204">
        <f t="shared" si="7"/>
        <v>1008.3916845262437</v>
      </c>
      <c r="AP13" s="204">
        <f t="shared" si="7"/>
        <v>1008.3916845262437</v>
      </c>
      <c r="AQ13" s="204">
        <f t="shared" si="7"/>
        <v>1008.3916845262437</v>
      </c>
      <c r="AR13" s="204">
        <f t="shared" si="7"/>
        <v>1008.3916845262437</v>
      </c>
      <c r="AS13" s="204">
        <f t="shared" si="7"/>
        <v>1008.3916845262437</v>
      </c>
      <c r="AT13" s="204">
        <f t="shared" si="7"/>
        <v>1008.3916845262437</v>
      </c>
      <c r="AU13" s="204">
        <f t="shared" si="7"/>
        <v>1008.3916845262437</v>
      </c>
      <c r="AV13" s="204">
        <f t="shared" si="7"/>
        <v>1008.3916845262437</v>
      </c>
      <c r="AW13" s="204">
        <f t="shared" si="7"/>
        <v>1008.3916845262437</v>
      </c>
      <c r="AX13" s="204">
        <f t="shared" si="8"/>
        <v>1008.3916845262437</v>
      </c>
      <c r="AY13" s="204">
        <f t="shared" si="8"/>
        <v>1008.3916845262437</v>
      </c>
      <c r="AZ13" s="204">
        <f t="shared" si="8"/>
        <v>1008.3916845262437</v>
      </c>
      <c r="BA13" s="204">
        <f t="shared" si="8"/>
        <v>840.32640377186965</v>
      </c>
      <c r="BB13" s="204">
        <f t="shared" si="8"/>
        <v>840.32640377186965</v>
      </c>
      <c r="BC13" s="204">
        <f t="shared" si="8"/>
        <v>840.32640377186965</v>
      </c>
      <c r="BD13" s="204">
        <f t="shared" si="8"/>
        <v>840.32640377186965</v>
      </c>
      <c r="BE13" s="204">
        <f t="shared" si="8"/>
        <v>840.32640377186965</v>
      </c>
      <c r="BF13" s="204">
        <f t="shared" si="8"/>
        <v>840.32640377186965</v>
      </c>
      <c r="BG13" s="204">
        <f t="shared" si="8"/>
        <v>840.32640377186965</v>
      </c>
      <c r="BH13" s="204">
        <f t="shared" si="8"/>
        <v>840.32640377186965</v>
      </c>
      <c r="BI13" s="204">
        <f t="shared" si="8"/>
        <v>840.32640377186965</v>
      </c>
      <c r="BJ13" s="204">
        <f t="shared" si="8"/>
        <v>840.32640377186965</v>
      </c>
      <c r="BK13" s="204">
        <f t="shared" si="8"/>
        <v>840.32640377186965</v>
      </c>
      <c r="BL13" s="204">
        <f t="shared" si="8"/>
        <v>840.32640377186965</v>
      </c>
      <c r="BM13" s="204">
        <f t="shared" si="8"/>
        <v>840.32640377186965</v>
      </c>
      <c r="BN13" s="204">
        <f t="shared" si="8"/>
        <v>840.32640377186965</v>
      </c>
      <c r="BO13" s="204">
        <f t="shared" si="8"/>
        <v>840.32640377186965</v>
      </c>
      <c r="BP13" s="204">
        <f t="shared" si="8"/>
        <v>840.32640377186965</v>
      </c>
      <c r="BQ13" s="204">
        <f t="shared" si="8"/>
        <v>840.32640377186965</v>
      </c>
      <c r="BR13" s="204">
        <f t="shared" si="8"/>
        <v>840.32640377186965</v>
      </c>
      <c r="BS13" s="204">
        <f t="shared" si="8"/>
        <v>840.32640377186965</v>
      </c>
      <c r="BT13" s="204">
        <f t="shared" si="8"/>
        <v>840.32640377186965</v>
      </c>
      <c r="BU13" s="204">
        <f t="shared" si="8"/>
        <v>840.32640377186965</v>
      </c>
      <c r="BV13" s="204">
        <f t="shared" si="8"/>
        <v>840.32640377186965</v>
      </c>
      <c r="BW13" s="204">
        <f t="shared" si="8"/>
        <v>840.32640377186965</v>
      </c>
      <c r="BX13" s="204">
        <f t="shared" si="8"/>
        <v>840.32640377186965</v>
      </c>
      <c r="BY13" s="204">
        <f t="shared" si="8"/>
        <v>840.32640377186965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29433.674397403858</v>
      </c>
      <c r="C14" s="203">
        <f>Income!C85</f>
        <v>29433.674397403858</v>
      </c>
      <c r="D14" s="203">
        <f>Income!D85</f>
        <v>11092.215574095817</v>
      </c>
      <c r="E14" s="203">
        <f>Income!E85</f>
        <v>12676.817798966647</v>
      </c>
      <c r="F14" s="204">
        <f t="shared" si="4"/>
        <v>29433.674397403858</v>
      </c>
      <c r="G14" s="204">
        <f t="shared" si="4"/>
        <v>29433.674397403858</v>
      </c>
      <c r="H14" s="204">
        <f t="shared" si="4"/>
        <v>29433.674397403858</v>
      </c>
      <c r="I14" s="204">
        <f t="shared" si="4"/>
        <v>29433.674397403858</v>
      </c>
      <c r="J14" s="204">
        <f t="shared" si="4"/>
        <v>29433.674397403858</v>
      </c>
      <c r="K14" s="204">
        <f t="shared" si="4"/>
        <v>29433.674397403858</v>
      </c>
      <c r="L14" s="204">
        <f t="shared" si="4"/>
        <v>29433.674397403858</v>
      </c>
      <c r="M14" s="204">
        <f t="shared" si="4"/>
        <v>29433.674397403858</v>
      </c>
      <c r="N14" s="204">
        <f t="shared" si="4"/>
        <v>29433.674397403858</v>
      </c>
      <c r="O14" s="204">
        <f t="shared" si="4"/>
        <v>29433.674397403858</v>
      </c>
      <c r="P14" s="204">
        <f t="shared" si="4"/>
        <v>29433.674397403858</v>
      </c>
      <c r="Q14" s="204">
        <f t="shared" si="4"/>
        <v>29433.674397403858</v>
      </c>
      <c r="R14" s="204">
        <f t="shared" si="4"/>
        <v>29433.674397403858</v>
      </c>
      <c r="S14" s="204">
        <f t="shared" si="4"/>
        <v>29433.674397403858</v>
      </c>
      <c r="T14" s="204">
        <f t="shared" si="4"/>
        <v>29433.674397403858</v>
      </c>
      <c r="U14" s="204">
        <f t="shared" si="4"/>
        <v>29433.674397403858</v>
      </c>
      <c r="V14" s="204">
        <f t="shared" si="6"/>
        <v>29433.674397403858</v>
      </c>
      <c r="W14" s="204">
        <f t="shared" si="6"/>
        <v>29433.674397403858</v>
      </c>
      <c r="X14" s="204">
        <f t="shared" si="6"/>
        <v>29433.674397403858</v>
      </c>
      <c r="Y14" s="204">
        <f t="shared" si="6"/>
        <v>29433.674397403858</v>
      </c>
      <c r="Z14" s="204">
        <f t="shared" si="6"/>
        <v>29433.674397403858</v>
      </c>
      <c r="AA14" s="204">
        <f t="shared" si="6"/>
        <v>29433.674397403858</v>
      </c>
      <c r="AB14" s="204">
        <f t="shared" si="6"/>
        <v>29433.674397403858</v>
      </c>
      <c r="AC14" s="204">
        <f t="shared" si="6"/>
        <v>29433.674397403858</v>
      </c>
      <c r="AD14" s="204">
        <f t="shared" si="6"/>
        <v>29433.674397403858</v>
      </c>
      <c r="AE14" s="204">
        <f t="shared" si="6"/>
        <v>29433.674397403858</v>
      </c>
      <c r="AF14" s="204">
        <f t="shared" si="6"/>
        <v>29433.674397403858</v>
      </c>
      <c r="AG14" s="204">
        <f t="shared" si="6"/>
        <v>29433.674397403858</v>
      </c>
      <c r="AH14" s="204">
        <f t="shared" si="6"/>
        <v>29433.674397403858</v>
      </c>
      <c r="AI14" s="204">
        <f t="shared" si="6"/>
        <v>29433.674397403858</v>
      </c>
      <c r="AJ14" s="204">
        <f t="shared" si="6"/>
        <v>29433.674397403858</v>
      </c>
      <c r="AK14" s="204">
        <f t="shared" si="6"/>
        <v>29433.674397403858</v>
      </c>
      <c r="AL14" s="204">
        <f t="shared" si="7"/>
        <v>29433.674397403858</v>
      </c>
      <c r="AM14" s="204">
        <f t="shared" si="7"/>
        <v>29433.674397403858</v>
      </c>
      <c r="AN14" s="204">
        <f t="shared" si="7"/>
        <v>29433.674397403858</v>
      </c>
      <c r="AO14" s="204">
        <f t="shared" si="7"/>
        <v>29433.674397403858</v>
      </c>
      <c r="AP14" s="204">
        <f t="shared" si="7"/>
        <v>29433.674397403858</v>
      </c>
      <c r="AQ14" s="204">
        <f t="shared" si="7"/>
        <v>29433.674397403858</v>
      </c>
      <c r="AR14" s="204">
        <f t="shared" si="7"/>
        <v>29433.674397403858</v>
      </c>
      <c r="AS14" s="204">
        <f t="shared" si="7"/>
        <v>29433.674397403858</v>
      </c>
      <c r="AT14" s="204">
        <f t="shared" si="7"/>
        <v>29433.674397403858</v>
      </c>
      <c r="AU14" s="204">
        <f t="shared" si="7"/>
        <v>29433.674397403858</v>
      </c>
      <c r="AV14" s="204">
        <f t="shared" si="7"/>
        <v>29433.674397403858</v>
      </c>
      <c r="AW14" s="204">
        <f t="shared" si="7"/>
        <v>29433.674397403858</v>
      </c>
      <c r="AX14" s="204">
        <f t="shared" si="7"/>
        <v>29433.674397403858</v>
      </c>
      <c r="AY14" s="204">
        <f t="shared" si="7"/>
        <v>29433.674397403858</v>
      </c>
      <c r="AZ14" s="204">
        <f t="shared" si="7"/>
        <v>29433.674397403858</v>
      </c>
      <c r="BA14" s="204">
        <f t="shared" si="7"/>
        <v>29433.674397403858</v>
      </c>
      <c r="BB14" s="204">
        <f t="shared" si="8"/>
        <v>29433.674397403858</v>
      </c>
      <c r="BC14" s="204">
        <f t="shared" si="8"/>
        <v>29433.674397403858</v>
      </c>
      <c r="BD14" s="204">
        <f t="shared" si="8"/>
        <v>29433.674397403858</v>
      </c>
      <c r="BE14" s="204">
        <f t="shared" si="8"/>
        <v>29433.674397403858</v>
      </c>
      <c r="BF14" s="204">
        <f t="shared" si="8"/>
        <v>29433.674397403858</v>
      </c>
      <c r="BG14" s="204">
        <f t="shared" si="8"/>
        <v>29433.674397403858</v>
      </c>
      <c r="BH14" s="204">
        <f t="shared" si="8"/>
        <v>29433.674397403858</v>
      </c>
      <c r="BI14" s="204">
        <f t="shared" si="8"/>
        <v>29433.674397403858</v>
      </c>
      <c r="BJ14" s="204">
        <f t="shared" si="8"/>
        <v>29433.674397403858</v>
      </c>
      <c r="BK14" s="204">
        <f t="shared" si="8"/>
        <v>29433.674397403858</v>
      </c>
      <c r="BL14" s="204">
        <f t="shared" si="8"/>
        <v>29433.674397403858</v>
      </c>
      <c r="BM14" s="204">
        <f t="shared" si="8"/>
        <v>29433.674397403858</v>
      </c>
      <c r="BN14" s="204">
        <f t="shared" si="8"/>
        <v>29433.674397403858</v>
      </c>
      <c r="BO14" s="204">
        <f t="shared" si="8"/>
        <v>29433.674397403858</v>
      </c>
      <c r="BP14" s="204">
        <f t="shared" si="8"/>
        <v>29433.674397403858</v>
      </c>
      <c r="BQ14" s="204">
        <f t="shared" si="8"/>
        <v>29433.674397403858</v>
      </c>
      <c r="BR14" s="204">
        <f t="shared" si="8"/>
        <v>29433.674397403858</v>
      </c>
      <c r="BS14" s="204">
        <f t="shared" si="8"/>
        <v>29433.674397403858</v>
      </c>
      <c r="BT14" s="204">
        <f t="shared" si="8"/>
        <v>29433.674397403858</v>
      </c>
      <c r="BU14" s="204">
        <f t="shared" si="8"/>
        <v>29433.674397403858</v>
      </c>
      <c r="BV14" s="204">
        <f t="shared" si="8"/>
        <v>29433.674397403858</v>
      </c>
      <c r="BW14" s="204">
        <f t="shared" si="8"/>
        <v>29433.674397403858</v>
      </c>
      <c r="BX14" s="204">
        <f t="shared" si="8"/>
        <v>29433.674397403858</v>
      </c>
      <c r="BY14" s="204">
        <f t="shared" si="8"/>
        <v>29433.674397403858</v>
      </c>
      <c r="BZ14" s="204">
        <f t="shared" si="8"/>
        <v>11092.215574095817</v>
      </c>
      <c r="CA14" s="204">
        <f t="shared" si="2"/>
        <v>11092.215574095817</v>
      </c>
      <c r="CB14" s="204">
        <f t="shared" si="2"/>
        <v>11092.215574095817</v>
      </c>
      <c r="CC14" s="204">
        <f t="shared" si="2"/>
        <v>11092.215574095817</v>
      </c>
      <c r="CD14" s="204">
        <f t="shared" si="2"/>
        <v>11092.215574095817</v>
      </c>
      <c r="CE14" s="204">
        <f t="shared" si="2"/>
        <v>11092.215574095817</v>
      </c>
      <c r="CF14" s="204">
        <f t="shared" si="2"/>
        <v>11092.215574095817</v>
      </c>
      <c r="CG14" s="204">
        <f t="shared" si="2"/>
        <v>11092.215574095817</v>
      </c>
      <c r="CH14" s="204">
        <f t="shared" si="2"/>
        <v>11092.215574095817</v>
      </c>
      <c r="CI14" s="204">
        <f t="shared" si="2"/>
        <v>11092.215574095817</v>
      </c>
      <c r="CJ14" s="204">
        <f t="shared" si="2"/>
        <v>11092.215574095817</v>
      </c>
      <c r="CK14" s="204">
        <f t="shared" si="2"/>
        <v>11092.215574095817</v>
      </c>
      <c r="CL14" s="204">
        <f t="shared" si="2"/>
        <v>11092.215574095817</v>
      </c>
      <c r="CM14" s="204">
        <f t="shared" si="2"/>
        <v>11092.215574095817</v>
      </c>
      <c r="CN14" s="204">
        <f t="shared" si="2"/>
        <v>11092.215574095817</v>
      </c>
      <c r="CO14" s="204">
        <f t="shared" si="2"/>
        <v>11092.215574095817</v>
      </c>
      <c r="CP14" s="204">
        <f t="shared" si="2"/>
        <v>11092.215574095817</v>
      </c>
      <c r="CQ14" s="204">
        <f t="shared" si="2"/>
        <v>11092.215574095817</v>
      </c>
      <c r="CR14" s="204">
        <f t="shared" si="2"/>
        <v>12676.817798966647</v>
      </c>
      <c r="CS14" s="204">
        <f t="shared" si="3"/>
        <v>12676.817798966647</v>
      </c>
      <c r="CT14" s="204">
        <f t="shared" si="3"/>
        <v>12676.817798966647</v>
      </c>
      <c r="CU14" s="204">
        <f t="shared" si="3"/>
        <v>12676.817798966647</v>
      </c>
      <c r="CV14" s="204">
        <f t="shared" si="3"/>
        <v>12676.817798966647</v>
      </c>
      <c r="CW14" s="204">
        <f t="shared" si="3"/>
        <v>12676.817798966647</v>
      </c>
      <c r="CX14" s="204">
        <f t="shared" si="3"/>
        <v>12676.817798966647</v>
      </c>
      <c r="CY14" s="204">
        <f t="shared" si="3"/>
        <v>12676.817798966647</v>
      </c>
      <c r="CZ14" s="204">
        <f t="shared" si="3"/>
        <v>12676.817798966647</v>
      </c>
      <c r="DA14" s="204">
        <f t="shared" si="3"/>
        <v>12676.817798966647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6987.2224088792545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6987.2224088792545</v>
      </c>
      <c r="BB15" s="204">
        <f t="shared" si="8"/>
        <v>6987.2224088792545</v>
      </c>
      <c r="BC15" s="204">
        <f t="shared" si="8"/>
        <v>6987.2224088792545</v>
      </c>
      <c r="BD15" s="204">
        <f t="shared" si="8"/>
        <v>6987.2224088792545</v>
      </c>
      <c r="BE15" s="204">
        <f t="shared" si="8"/>
        <v>6987.2224088792545</v>
      </c>
      <c r="BF15" s="204">
        <f t="shared" si="8"/>
        <v>6987.2224088792545</v>
      </c>
      <c r="BG15" s="204">
        <f t="shared" si="8"/>
        <v>6987.2224088792545</v>
      </c>
      <c r="BH15" s="204">
        <f t="shared" si="8"/>
        <v>6987.2224088792545</v>
      </c>
      <c r="BI15" s="204">
        <f t="shared" si="8"/>
        <v>6987.2224088792545</v>
      </c>
      <c r="BJ15" s="204">
        <f t="shared" si="8"/>
        <v>6987.2224088792545</v>
      </c>
      <c r="BK15" s="204">
        <f t="shared" si="8"/>
        <v>6987.2224088792545</v>
      </c>
      <c r="BL15" s="204">
        <f t="shared" si="8"/>
        <v>6987.2224088792545</v>
      </c>
      <c r="BM15" s="204">
        <f t="shared" si="8"/>
        <v>6987.2224088792545</v>
      </c>
      <c r="BN15" s="204">
        <f t="shared" si="8"/>
        <v>6987.2224088792545</v>
      </c>
      <c r="BO15" s="204">
        <f t="shared" si="8"/>
        <v>6987.2224088792545</v>
      </c>
      <c r="BP15" s="204">
        <f t="shared" si="8"/>
        <v>6987.2224088792545</v>
      </c>
      <c r="BQ15" s="204">
        <f t="shared" si="8"/>
        <v>6987.2224088792545</v>
      </c>
      <c r="BR15" s="204">
        <f t="shared" si="8"/>
        <v>6987.2224088792545</v>
      </c>
      <c r="BS15" s="204">
        <f t="shared" si="8"/>
        <v>6987.2224088792545</v>
      </c>
      <c r="BT15" s="204">
        <f t="shared" si="8"/>
        <v>6987.2224088792545</v>
      </c>
      <c r="BU15" s="204">
        <f t="shared" si="8"/>
        <v>6987.2224088792545</v>
      </c>
      <c r="BV15" s="204">
        <f t="shared" si="8"/>
        <v>6987.2224088792545</v>
      </c>
      <c r="BW15" s="204">
        <f t="shared" si="8"/>
        <v>6987.2224088792545</v>
      </c>
      <c r="BX15" s="204">
        <f t="shared" si="8"/>
        <v>6987.2224088792545</v>
      </c>
      <c r="BY15" s="204">
        <f t="shared" si="8"/>
        <v>6987.2224088792545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48650.036407108069</v>
      </c>
      <c r="C16" s="203">
        <f>Income!C88</f>
        <v>105607.91820347664</v>
      </c>
      <c r="D16" s="203">
        <f>Income!D88</f>
        <v>153212.59335657558</v>
      </c>
      <c r="E16" s="203">
        <f>Income!E88</f>
        <v>389759.09597611619</v>
      </c>
      <c r="F16" s="204">
        <f t="shared" si="4"/>
        <v>48650.036407108069</v>
      </c>
      <c r="G16" s="204">
        <f t="shared" si="4"/>
        <v>48650.036407108069</v>
      </c>
      <c r="H16" s="204">
        <f t="shared" si="4"/>
        <v>48650.036407108069</v>
      </c>
      <c r="I16" s="204">
        <f t="shared" si="4"/>
        <v>48650.036407108069</v>
      </c>
      <c r="J16" s="204">
        <f t="shared" si="4"/>
        <v>48650.036407108069</v>
      </c>
      <c r="K16" s="204">
        <f t="shared" si="4"/>
        <v>48650.036407108069</v>
      </c>
      <c r="L16" s="204">
        <f t="shared" si="4"/>
        <v>48650.036407108069</v>
      </c>
      <c r="M16" s="204">
        <f t="shared" si="4"/>
        <v>48650.036407108069</v>
      </c>
      <c r="N16" s="204">
        <f t="shared" si="4"/>
        <v>48650.036407108069</v>
      </c>
      <c r="O16" s="204">
        <f t="shared" si="4"/>
        <v>48650.036407108069</v>
      </c>
      <c r="P16" s="204">
        <f t="shared" si="4"/>
        <v>48650.036407108069</v>
      </c>
      <c r="Q16" s="204">
        <f t="shared" si="4"/>
        <v>48650.036407108069</v>
      </c>
      <c r="R16" s="204">
        <f t="shared" si="4"/>
        <v>48650.036407108069</v>
      </c>
      <c r="S16" s="204">
        <f t="shared" si="4"/>
        <v>48650.036407108069</v>
      </c>
      <c r="T16" s="204">
        <f t="shared" si="4"/>
        <v>48650.036407108069</v>
      </c>
      <c r="U16" s="204">
        <f t="shared" si="4"/>
        <v>48650.036407108069</v>
      </c>
      <c r="V16" s="204">
        <f t="shared" si="6"/>
        <v>48650.036407108069</v>
      </c>
      <c r="W16" s="204">
        <f t="shared" si="6"/>
        <v>48650.036407108069</v>
      </c>
      <c r="X16" s="204">
        <f t="shared" si="6"/>
        <v>48650.036407108069</v>
      </c>
      <c r="Y16" s="204">
        <f t="shared" si="6"/>
        <v>48650.036407108069</v>
      </c>
      <c r="Z16" s="204">
        <f t="shared" si="6"/>
        <v>48650.036407108069</v>
      </c>
      <c r="AA16" s="204">
        <f t="shared" si="6"/>
        <v>48650.036407108069</v>
      </c>
      <c r="AB16" s="204">
        <f t="shared" si="6"/>
        <v>48650.036407108069</v>
      </c>
      <c r="AC16" s="204">
        <f t="shared" si="6"/>
        <v>48650.036407108069</v>
      </c>
      <c r="AD16" s="204">
        <f t="shared" si="6"/>
        <v>48650.036407108069</v>
      </c>
      <c r="AE16" s="204">
        <f>IF(AE$2&lt;=($B$2+$C$2+$D$2),IF(AE$2&lt;=($B$2+$C$2),IF(AE$2&lt;=$B$2,$B16,$C16),$D16),$E16)</f>
        <v>48650.036407108069</v>
      </c>
      <c r="AF16" s="204">
        <f t="shared" si="6"/>
        <v>48650.036407108069</v>
      </c>
      <c r="AG16" s="204">
        <f t="shared" si="6"/>
        <v>48650.036407108069</v>
      </c>
      <c r="AH16" s="204">
        <f t="shared" si="6"/>
        <v>48650.036407108069</v>
      </c>
      <c r="AI16" s="204">
        <f t="shared" si="6"/>
        <v>48650.036407108069</v>
      </c>
      <c r="AJ16" s="204">
        <f t="shared" si="6"/>
        <v>48650.036407108069</v>
      </c>
      <c r="AK16" s="204">
        <f t="shared" si="6"/>
        <v>48650.036407108069</v>
      </c>
      <c r="AL16" s="204">
        <f t="shared" si="7"/>
        <v>48650.036407108069</v>
      </c>
      <c r="AM16" s="204">
        <f t="shared" si="7"/>
        <v>48650.036407108069</v>
      </c>
      <c r="AN16" s="204">
        <f t="shared" si="7"/>
        <v>48650.036407108069</v>
      </c>
      <c r="AO16" s="204">
        <f t="shared" si="7"/>
        <v>48650.036407108069</v>
      </c>
      <c r="AP16" s="204">
        <f t="shared" si="7"/>
        <v>48650.036407108069</v>
      </c>
      <c r="AQ16" s="204">
        <f t="shared" si="7"/>
        <v>48650.036407108069</v>
      </c>
      <c r="AR16" s="204">
        <f t="shared" si="7"/>
        <v>48650.036407108069</v>
      </c>
      <c r="AS16" s="204">
        <f t="shared" si="7"/>
        <v>48650.036407108069</v>
      </c>
      <c r="AT16" s="204">
        <f t="shared" si="7"/>
        <v>48650.036407108069</v>
      </c>
      <c r="AU16" s="204">
        <f t="shared" si="7"/>
        <v>48650.036407108069</v>
      </c>
      <c r="AV16" s="204">
        <f t="shared" si="7"/>
        <v>48650.036407108069</v>
      </c>
      <c r="AW16" s="204">
        <f t="shared" si="7"/>
        <v>48650.036407108069</v>
      </c>
      <c r="AX16" s="204">
        <f t="shared" si="8"/>
        <v>48650.036407108069</v>
      </c>
      <c r="AY16" s="204">
        <f t="shared" si="8"/>
        <v>48650.036407108069</v>
      </c>
      <c r="AZ16" s="204">
        <f t="shared" si="8"/>
        <v>48650.036407108069</v>
      </c>
      <c r="BA16" s="204">
        <f t="shared" si="8"/>
        <v>105607.91820347664</v>
      </c>
      <c r="BB16" s="204">
        <f t="shared" si="8"/>
        <v>105607.91820347664</v>
      </c>
      <c r="BC16" s="204">
        <f t="shared" si="8"/>
        <v>105607.91820347664</v>
      </c>
      <c r="BD16" s="204">
        <f t="shared" si="8"/>
        <v>105607.91820347664</v>
      </c>
      <c r="BE16" s="204">
        <f t="shared" si="8"/>
        <v>105607.91820347664</v>
      </c>
      <c r="BF16" s="204">
        <f t="shared" si="8"/>
        <v>105607.91820347664</v>
      </c>
      <c r="BG16" s="204">
        <f t="shared" si="8"/>
        <v>105607.91820347664</v>
      </c>
      <c r="BH16" s="204">
        <f t="shared" si="8"/>
        <v>105607.91820347664</v>
      </c>
      <c r="BI16" s="204">
        <f t="shared" si="8"/>
        <v>105607.91820347664</v>
      </c>
      <c r="BJ16" s="204">
        <f t="shared" si="8"/>
        <v>105607.91820347664</v>
      </c>
      <c r="BK16" s="204">
        <f t="shared" si="8"/>
        <v>105607.91820347664</v>
      </c>
      <c r="BL16" s="204">
        <f t="shared" si="8"/>
        <v>105607.91820347664</v>
      </c>
      <c r="BM16" s="204">
        <f t="shared" si="8"/>
        <v>105607.91820347664</v>
      </c>
      <c r="BN16" s="204">
        <f t="shared" si="8"/>
        <v>105607.91820347664</v>
      </c>
      <c r="BO16" s="204">
        <f t="shared" si="8"/>
        <v>105607.91820347664</v>
      </c>
      <c r="BP16" s="204">
        <f t="shared" si="8"/>
        <v>105607.91820347664</v>
      </c>
      <c r="BQ16" s="204">
        <f t="shared" si="8"/>
        <v>105607.91820347664</v>
      </c>
      <c r="BR16" s="204">
        <f t="shared" si="8"/>
        <v>105607.91820347664</v>
      </c>
      <c r="BS16" s="204">
        <f t="shared" si="8"/>
        <v>105607.91820347664</v>
      </c>
      <c r="BT16" s="204">
        <f t="shared" si="8"/>
        <v>105607.91820347664</v>
      </c>
      <c r="BU16" s="204">
        <f t="shared" si="8"/>
        <v>105607.91820347664</v>
      </c>
      <c r="BV16" s="204">
        <f t="shared" si="8"/>
        <v>105607.91820347664</v>
      </c>
      <c r="BW16" s="204">
        <f t="shared" si="8"/>
        <v>105607.91820347664</v>
      </c>
      <c r="BX16" s="204">
        <f t="shared" si="8"/>
        <v>105607.91820347664</v>
      </c>
      <c r="BY16" s="204">
        <f t="shared" si="8"/>
        <v>105607.91820347664</v>
      </c>
      <c r="BZ16" s="204">
        <f t="shared" si="8"/>
        <v>153212.59335657558</v>
      </c>
      <c r="CA16" s="204">
        <f t="shared" ref="CA16:CB18" si="10">IF(CA$2&lt;=($B$2+$C$2+$D$2),IF(CA$2&lt;=($B$2+$C$2),IF(CA$2&lt;=$B$2,$B16,$C16),$D16),$E16)</f>
        <v>153212.59335657558</v>
      </c>
      <c r="CB16" s="204">
        <f t="shared" si="10"/>
        <v>153212.59335657558</v>
      </c>
      <c r="CC16" s="204">
        <f t="shared" si="9"/>
        <v>153212.59335657558</v>
      </c>
      <c r="CD16" s="204">
        <f t="shared" si="9"/>
        <v>153212.59335657558</v>
      </c>
      <c r="CE16" s="204">
        <f t="shared" si="9"/>
        <v>153212.59335657558</v>
      </c>
      <c r="CF16" s="204">
        <f t="shared" si="9"/>
        <v>153212.59335657558</v>
      </c>
      <c r="CG16" s="204">
        <f t="shared" si="9"/>
        <v>153212.59335657558</v>
      </c>
      <c r="CH16" s="204">
        <f t="shared" si="9"/>
        <v>153212.59335657558</v>
      </c>
      <c r="CI16" s="204">
        <f t="shared" si="9"/>
        <v>153212.59335657558</v>
      </c>
      <c r="CJ16" s="204">
        <f t="shared" si="9"/>
        <v>153212.59335657558</v>
      </c>
      <c r="CK16" s="204">
        <f t="shared" si="9"/>
        <v>153212.59335657558</v>
      </c>
      <c r="CL16" s="204">
        <f t="shared" si="9"/>
        <v>153212.59335657558</v>
      </c>
      <c r="CM16" s="204">
        <f t="shared" si="9"/>
        <v>153212.59335657558</v>
      </c>
      <c r="CN16" s="204">
        <f t="shared" si="9"/>
        <v>153212.59335657558</v>
      </c>
      <c r="CO16" s="204">
        <f t="shared" si="9"/>
        <v>153212.59335657558</v>
      </c>
      <c r="CP16" s="204">
        <f t="shared" si="9"/>
        <v>153212.59335657558</v>
      </c>
      <c r="CQ16" s="204">
        <f t="shared" si="9"/>
        <v>153212.59335657558</v>
      </c>
      <c r="CR16" s="204">
        <f t="shared" si="9"/>
        <v>389759.09597611619</v>
      </c>
      <c r="CS16" s="204">
        <f t="shared" ref="CS16:DA18" si="11">IF(CS$2&lt;=($B$2+$C$2+$D$2),IF(CS$2&lt;=($B$2+$C$2),IF(CS$2&lt;=$B$2,$B16,$C16),$D16),$E16)</f>
        <v>389759.09597611619</v>
      </c>
      <c r="CT16" s="204">
        <f t="shared" si="11"/>
        <v>389759.09597611619</v>
      </c>
      <c r="CU16" s="204">
        <f t="shared" si="11"/>
        <v>389759.09597611619</v>
      </c>
      <c r="CV16" s="204">
        <f t="shared" si="11"/>
        <v>389759.09597611619</v>
      </c>
      <c r="CW16" s="204">
        <f t="shared" si="11"/>
        <v>389759.09597611619</v>
      </c>
      <c r="CX16" s="204">
        <f t="shared" si="11"/>
        <v>389759.09597611619</v>
      </c>
      <c r="CY16" s="204">
        <f t="shared" si="11"/>
        <v>389759.09597611619</v>
      </c>
      <c r="CZ16" s="204">
        <f t="shared" si="11"/>
        <v>389759.09597611619</v>
      </c>
      <c r="DA16" s="204">
        <f t="shared" si="11"/>
        <v>389759.09597611619</v>
      </c>
      <c r="DB16" s="204"/>
    </row>
    <row r="17" spans="1:105">
      <c r="A17" s="201" t="s">
        <v>101</v>
      </c>
      <c r="B17" s="203">
        <f>Income!B89</f>
        <v>39324.286292052799</v>
      </c>
      <c r="C17" s="203">
        <f>Income!C89</f>
        <v>39324.286292052799</v>
      </c>
      <c r="D17" s="203">
        <f>Income!D89</f>
        <v>39324.286292052799</v>
      </c>
      <c r="E17" s="203">
        <f>Income!E89</f>
        <v>39324.286292052806</v>
      </c>
      <c r="F17" s="204">
        <f t="shared" si="4"/>
        <v>39324.286292052799</v>
      </c>
      <c r="G17" s="204">
        <f t="shared" si="4"/>
        <v>39324.286292052799</v>
      </c>
      <c r="H17" s="204">
        <f t="shared" si="4"/>
        <v>39324.286292052799</v>
      </c>
      <c r="I17" s="204">
        <f t="shared" si="4"/>
        <v>39324.286292052799</v>
      </c>
      <c r="J17" s="204">
        <f t="shared" si="4"/>
        <v>39324.286292052799</v>
      </c>
      <c r="K17" s="204">
        <f t="shared" si="4"/>
        <v>39324.286292052799</v>
      </c>
      <c r="L17" s="204">
        <f t="shared" si="4"/>
        <v>39324.286292052799</v>
      </c>
      <c r="M17" s="204">
        <f t="shared" si="4"/>
        <v>39324.286292052799</v>
      </c>
      <c r="N17" s="204">
        <f t="shared" si="4"/>
        <v>39324.286292052799</v>
      </c>
      <c r="O17" s="204">
        <f t="shared" si="4"/>
        <v>39324.286292052799</v>
      </c>
      <c r="P17" s="204">
        <f t="shared" si="4"/>
        <v>39324.286292052799</v>
      </c>
      <c r="Q17" s="204">
        <f t="shared" si="4"/>
        <v>39324.286292052799</v>
      </c>
      <c r="R17" s="204">
        <f t="shared" si="4"/>
        <v>39324.286292052799</v>
      </c>
      <c r="S17" s="204">
        <f t="shared" si="4"/>
        <v>39324.286292052799</v>
      </c>
      <c r="T17" s="204">
        <f t="shared" si="4"/>
        <v>39324.286292052799</v>
      </c>
      <c r="U17" s="204">
        <f t="shared" si="4"/>
        <v>39324.286292052799</v>
      </c>
      <c r="V17" s="204">
        <f t="shared" si="6"/>
        <v>39324.286292052799</v>
      </c>
      <c r="W17" s="204">
        <f t="shared" si="6"/>
        <v>39324.286292052799</v>
      </c>
      <c r="X17" s="204">
        <f t="shared" si="6"/>
        <v>39324.286292052799</v>
      </c>
      <c r="Y17" s="204">
        <f t="shared" si="6"/>
        <v>39324.286292052799</v>
      </c>
      <c r="Z17" s="204">
        <f t="shared" si="6"/>
        <v>39324.286292052799</v>
      </c>
      <c r="AA17" s="204">
        <f t="shared" si="6"/>
        <v>39324.286292052799</v>
      </c>
      <c r="AB17" s="204">
        <f t="shared" si="6"/>
        <v>39324.286292052799</v>
      </c>
      <c r="AC17" s="204">
        <f t="shared" si="6"/>
        <v>39324.286292052799</v>
      </c>
      <c r="AD17" s="204">
        <f t="shared" si="6"/>
        <v>39324.286292052799</v>
      </c>
      <c r="AE17" s="204">
        <f t="shared" si="6"/>
        <v>39324.286292052799</v>
      </c>
      <c r="AF17" s="204">
        <f t="shared" si="6"/>
        <v>39324.286292052799</v>
      </c>
      <c r="AG17" s="204">
        <f t="shared" si="6"/>
        <v>39324.286292052799</v>
      </c>
      <c r="AH17" s="204">
        <f t="shared" si="6"/>
        <v>39324.286292052799</v>
      </c>
      <c r="AI17" s="204">
        <f t="shared" si="6"/>
        <v>39324.286292052799</v>
      </c>
      <c r="AJ17" s="204">
        <f t="shared" si="6"/>
        <v>39324.286292052799</v>
      </c>
      <c r="AK17" s="204">
        <f t="shared" si="6"/>
        <v>39324.286292052799</v>
      </c>
      <c r="AL17" s="204">
        <f t="shared" si="7"/>
        <v>39324.286292052799</v>
      </c>
      <c r="AM17" s="204">
        <f t="shared" si="7"/>
        <v>39324.286292052799</v>
      </c>
      <c r="AN17" s="204">
        <f t="shared" si="7"/>
        <v>39324.286292052799</v>
      </c>
      <c r="AO17" s="204">
        <f t="shared" si="7"/>
        <v>39324.286292052799</v>
      </c>
      <c r="AP17" s="204">
        <f t="shared" si="7"/>
        <v>39324.286292052799</v>
      </c>
      <c r="AQ17" s="204">
        <f t="shared" si="7"/>
        <v>39324.286292052799</v>
      </c>
      <c r="AR17" s="204">
        <f t="shared" si="7"/>
        <v>39324.286292052799</v>
      </c>
      <c r="AS17" s="204">
        <f t="shared" si="7"/>
        <v>39324.286292052799</v>
      </c>
      <c r="AT17" s="204">
        <f t="shared" si="7"/>
        <v>39324.286292052799</v>
      </c>
      <c r="AU17" s="204">
        <f t="shared" si="7"/>
        <v>39324.286292052799</v>
      </c>
      <c r="AV17" s="204">
        <f t="shared" si="7"/>
        <v>39324.286292052799</v>
      </c>
      <c r="AW17" s="204">
        <f t="shared" si="7"/>
        <v>39324.286292052799</v>
      </c>
      <c r="AX17" s="204">
        <f t="shared" si="8"/>
        <v>39324.286292052799</v>
      </c>
      <c r="AY17" s="204">
        <f t="shared" si="8"/>
        <v>39324.286292052799</v>
      </c>
      <c r="AZ17" s="204">
        <f t="shared" si="8"/>
        <v>39324.286292052799</v>
      </c>
      <c r="BA17" s="204">
        <f t="shared" si="8"/>
        <v>39324.286292052799</v>
      </c>
      <c r="BB17" s="204">
        <f t="shared" si="8"/>
        <v>39324.286292052799</v>
      </c>
      <c r="BC17" s="204">
        <f t="shared" si="8"/>
        <v>39324.286292052799</v>
      </c>
      <c r="BD17" s="204">
        <f t="shared" si="8"/>
        <v>39324.286292052799</v>
      </c>
      <c r="BE17" s="204">
        <f t="shared" si="8"/>
        <v>39324.286292052799</v>
      </c>
      <c r="BF17" s="204">
        <f t="shared" si="8"/>
        <v>39324.286292052799</v>
      </c>
      <c r="BG17" s="204">
        <f t="shared" si="8"/>
        <v>39324.286292052799</v>
      </c>
      <c r="BH17" s="204">
        <f t="shared" si="8"/>
        <v>39324.286292052799</v>
      </c>
      <c r="BI17" s="204">
        <f t="shared" si="8"/>
        <v>39324.286292052799</v>
      </c>
      <c r="BJ17" s="204">
        <f t="shared" si="8"/>
        <v>39324.286292052799</v>
      </c>
      <c r="BK17" s="204">
        <f t="shared" si="8"/>
        <v>39324.286292052799</v>
      </c>
      <c r="BL17" s="204">
        <f t="shared" si="8"/>
        <v>39324.286292052799</v>
      </c>
      <c r="BM17" s="204">
        <f t="shared" si="8"/>
        <v>39324.286292052799</v>
      </c>
      <c r="BN17" s="204">
        <f t="shared" si="8"/>
        <v>39324.286292052799</v>
      </c>
      <c r="BO17" s="204">
        <f t="shared" si="8"/>
        <v>39324.286292052799</v>
      </c>
      <c r="BP17" s="204">
        <f t="shared" si="8"/>
        <v>39324.286292052799</v>
      </c>
      <c r="BQ17" s="204">
        <f t="shared" si="8"/>
        <v>39324.286292052799</v>
      </c>
      <c r="BR17" s="204">
        <f t="shared" si="8"/>
        <v>39324.286292052799</v>
      </c>
      <c r="BS17" s="204">
        <f t="shared" si="8"/>
        <v>39324.286292052799</v>
      </c>
      <c r="BT17" s="204">
        <f t="shared" si="8"/>
        <v>39324.286292052799</v>
      </c>
      <c r="BU17" s="204">
        <f t="shared" si="8"/>
        <v>39324.286292052799</v>
      </c>
      <c r="BV17" s="204">
        <f t="shared" si="8"/>
        <v>39324.286292052799</v>
      </c>
      <c r="BW17" s="204">
        <f t="shared" si="8"/>
        <v>39324.286292052799</v>
      </c>
      <c r="BX17" s="204">
        <f t="shared" si="8"/>
        <v>39324.286292052799</v>
      </c>
      <c r="BY17" s="204">
        <f t="shared" si="8"/>
        <v>39324.286292052799</v>
      </c>
      <c r="BZ17" s="204">
        <f t="shared" si="8"/>
        <v>39324.286292052799</v>
      </c>
      <c r="CA17" s="204">
        <f t="shared" si="10"/>
        <v>39324.286292052799</v>
      </c>
      <c r="CB17" s="204">
        <f t="shared" si="10"/>
        <v>39324.286292052799</v>
      </c>
      <c r="CC17" s="204">
        <f t="shared" si="9"/>
        <v>39324.286292052799</v>
      </c>
      <c r="CD17" s="204">
        <f t="shared" si="9"/>
        <v>39324.286292052799</v>
      </c>
      <c r="CE17" s="204">
        <f t="shared" si="9"/>
        <v>39324.286292052799</v>
      </c>
      <c r="CF17" s="204">
        <f t="shared" si="9"/>
        <v>39324.286292052799</v>
      </c>
      <c r="CG17" s="204">
        <f t="shared" si="9"/>
        <v>39324.286292052799</v>
      </c>
      <c r="CH17" s="204">
        <f t="shared" si="9"/>
        <v>39324.286292052799</v>
      </c>
      <c r="CI17" s="204">
        <f t="shared" si="9"/>
        <v>39324.286292052799</v>
      </c>
      <c r="CJ17" s="204">
        <f t="shared" si="9"/>
        <v>39324.286292052799</v>
      </c>
      <c r="CK17" s="204">
        <f t="shared" si="9"/>
        <v>39324.286292052799</v>
      </c>
      <c r="CL17" s="204">
        <f t="shared" si="9"/>
        <v>39324.286292052799</v>
      </c>
      <c r="CM17" s="204">
        <f t="shared" si="9"/>
        <v>39324.286292052799</v>
      </c>
      <c r="CN17" s="204">
        <f t="shared" si="9"/>
        <v>39324.286292052799</v>
      </c>
      <c r="CO17" s="204">
        <f t="shared" si="9"/>
        <v>39324.286292052799</v>
      </c>
      <c r="CP17" s="204">
        <f t="shared" si="9"/>
        <v>39324.286292052799</v>
      </c>
      <c r="CQ17" s="204">
        <f t="shared" si="9"/>
        <v>39324.286292052799</v>
      </c>
      <c r="CR17" s="204">
        <f t="shared" si="9"/>
        <v>39324.286292052806</v>
      </c>
      <c r="CS17" s="204">
        <f t="shared" si="11"/>
        <v>39324.286292052806</v>
      </c>
      <c r="CT17" s="204">
        <f t="shared" si="11"/>
        <v>39324.286292052806</v>
      </c>
      <c r="CU17" s="204">
        <f t="shared" si="11"/>
        <v>39324.286292052806</v>
      </c>
      <c r="CV17" s="204">
        <f t="shared" si="11"/>
        <v>39324.286292052806</v>
      </c>
      <c r="CW17" s="204">
        <f t="shared" si="11"/>
        <v>39324.286292052806</v>
      </c>
      <c r="CX17" s="204">
        <f t="shared" si="11"/>
        <v>39324.286292052806</v>
      </c>
      <c r="CY17" s="204">
        <f t="shared" si="11"/>
        <v>39324.286292052806</v>
      </c>
      <c r="CZ17" s="204">
        <f t="shared" si="11"/>
        <v>39324.286292052806</v>
      </c>
      <c r="DA17" s="204">
        <f t="shared" si="11"/>
        <v>39324.286292052806</v>
      </c>
    </row>
    <row r="18" spans="1:105">
      <c r="A18" s="201" t="s">
        <v>85</v>
      </c>
      <c r="B18" s="203">
        <f>Income!B90</f>
        <v>59595.112958719466</v>
      </c>
      <c r="C18" s="203">
        <f>Income!C90</f>
        <v>59595.112958719466</v>
      </c>
      <c r="D18" s="203">
        <f>Income!D90</f>
        <v>59595.112958719466</v>
      </c>
      <c r="E18" s="203">
        <f>Income!E90</f>
        <v>59595.112958719466</v>
      </c>
      <c r="F18" s="204">
        <f t="shared" ref="F18:U18" si="12">IF(F$2&lt;=($B$2+$C$2+$D$2),IF(F$2&lt;=($B$2+$C$2),IF(F$2&lt;=$B$2,$B18,$C18),$D18),$E18)</f>
        <v>59595.112958719466</v>
      </c>
      <c r="G18" s="204">
        <f t="shared" si="12"/>
        <v>59595.112958719466</v>
      </c>
      <c r="H18" s="204">
        <f t="shared" si="12"/>
        <v>59595.112958719466</v>
      </c>
      <c r="I18" s="204">
        <f t="shared" si="12"/>
        <v>59595.112958719466</v>
      </c>
      <c r="J18" s="204">
        <f t="shared" si="12"/>
        <v>59595.112958719466</v>
      </c>
      <c r="K18" s="204">
        <f t="shared" si="12"/>
        <v>59595.112958719466</v>
      </c>
      <c r="L18" s="204">
        <f t="shared" si="12"/>
        <v>59595.112958719466</v>
      </c>
      <c r="M18" s="204">
        <f t="shared" si="12"/>
        <v>59595.112958719466</v>
      </c>
      <c r="N18" s="204">
        <f t="shared" si="12"/>
        <v>59595.112958719466</v>
      </c>
      <c r="O18" s="204">
        <f t="shared" si="12"/>
        <v>59595.112958719466</v>
      </c>
      <c r="P18" s="204">
        <f t="shared" si="12"/>
        <v>59595.112958719466</v>
      </c>
      <c r="Q18" s="204">
        <f t="shared" si="12"/>
        <v>59595.112958719466</v>
      </c>
      <c r="R18" s="204">
        <f t="shared" si="12"/>
        <v>59595.112958719466</v>
      </c>
      <c r="S18" s="204">
        <f t="shared" si="12"/>
        <v>59595.112958719466</v>
      </c>
      <c r="T18" s="204">
        <f t="shared" si="12"/>
        <v>59595.112958719466</v>
      </c>
      <c r="U18" s="204">
        <f t="shared" si="12"/>
        <v>59595.112958719466</v>
      </c>
      <c r="V18" s="204">
        <f t="shared" si="6"/>
        <v>59595.112958719466</v>
      </c>
      <c r="W18" s="204">
        <f t="shared" si="6"/>
        <v>59595.112958719466</v>
      </c>
      <c r="X18" s="204">
        <f t="shared" si="6"/>
        <v>59595.112958719466</v>
      </c>
      <c r="Y18" s="204">
        <f t="shared" si="6"/>
        <v>59595.112958719466</v>
      </c>
      <c r="Z18" s="204">
        <f t="shared" si="6"/>
        <v>59595.112958719466</v>
      </c>
      <c r="AA18" s="204">
        <f t="shared" si="6"/>
        <v>59595.112958719466</v>
      </c>
      <c r="AB18" s="204">
        <f t="shared" si="6"/>
        <v>59595.112958719466</v>
      </c>
      <c r="AC18" s="204">
        <f t="shared" si="6"/>
        <v>59595.112958719466</v>
      </c>
      <c r="AD18" s="204">
        <f t="shared" si="6"/>
        <v>59595.112958719466</v>
      </c>
      <c r="AE18" s="204">
        <f t="shared" si="6"/>
        <v>59595.112958719466</v>
      </c>
      <c r="AF18" s="204">
        <f t="shared" si="6"/>
        <v>59595.112958719466</v>
      </c>
      <c r="AG18" s="204">
        <f t="shared" si="6"/>
        <v>59595.112958719466</v>
      </c>
      <c r="AH18" s="204">
        <f t="shared" si="6"/>
        <v>59595.112958719466</v>
      </c>
      <c r="AI18" s="204">
        <f t="shared" si="6"/>
        <v>59595.112958719466</v>
      </c>
      <c r="AJ18" s="204">
        <f t="shared" si="6"/>
        <v>59595.112958719466</v>
      </c>
      <c r="AK18" s="204">
        <f t="shared" si="6"/>
        <v>59595.112958719466</v>
      </c>
      <c r="AL18" s="204">
        <f t="shared" si="7"/>
        <v>59595.112958719466</v>
      </c>
      <c r="AM18" s="204">
        <f t="shared" si="7"/>
        <v>59595.112958719466</v>
      </c>
      <c r="AN18" s="204">
        <f t="shared" si="7"/>
        <v>59595.112958719466</v>
      </c>
      <c r="AO18" s="204">
        <f t="shared" si="7"/>
        <v>59595.112958719466</v>
      </c>
      <c r="AP18" s="204">
        <f t="shared" si="7"/>
        <v>59595.112958719466</v>
      </c>
      <c r="AQ18" s="204">
        <f t="shared" si="7"/>
        <v>59595.112958719466</v>
      </c>
      <c r="AR18" s="204">
        <f t="shared" si="7"/>
        <v>59595.112958719466</v>
      </c>
      <c r="AS18" s="204">
        <f t="shared" si="7"/>
        <v>59595.112958719466</v>
      </c>
      <c r="AT18" s="204">
        <f t="shared" si="7"/>
        <v>59595.112958719466</v>
      </c>
      <c r="AU18" s="204">
        <f t="shared" si="7"/>
        <v>59595.112958719466</v>
      </c>
      <c r="AV18" s="204">
        <f t="shared" si="7"/>
        <v>59595.112958719466</v>
      </c>
      <c r="AW18" s="204">
        <f t="shared" si="7"/>
        <v>59595.112958719466</v>
      </c>
      <c r="AX18" s="204">
        <f t="shared" si="8"/>
        <v>59595.112958719466</v>
      </c>
      <c r="AY18" s="204">
        <f t="shared" si="8"/>
        <v>59595.112958719466</v>
      </c>
      <c r="AZ18" s="204">
        <f t="shared" si="8"/>
        <v>59595.112958719466</v>
      </c>
      <c r="BA18" s="204">
        <f t="shared" si="8"/>
        <v>59595.112958719466</v>
      </c>
      <c r="BB18" s="204">
        <f t="shared" si="8"/>
        <v>59595.112958719466</v>
      </c>
      <c r="BC18" s="204">
        <f t="shared" si="8"/>
        <v>59595.112958719466</v>
      </c>
      <c r="BD18" s="204">
        <f t="shared" si="8"/>
        <v>59595.112958719466</v>
      </c>
      <c r="BE18" s="204">
        <f t="shared" si="8"/>
        <v>59595.112958719466</v>
      </c>
      <c r="BF18" s="204">
        <f t="shared" si="8"/>
        <v>59595.112958719466</v>
      </c>
      <c r="BG18" s="204">
        <f t="shared" si="8"/>
        <v>59595.112958719466</v>
      </c>
      <c r="BH18" s="204">
        <f t="shared" si="8"/>
        <v>59595.112958719466</v>
      </c>
      <c r="BI18" s="204">
        <f t="shared" si="8"/>
        <v>59595.112958719466</v>
      </c>
      <c r="BJ18" s="204">
        <f t="shared" si="8"/>
        <v>59595.112958719466</v>
      </c>
      <c r="BK18" s="204">
        <f t="shared" si="8"/>
        <v>59595.112958719466</v>
      </c>
      <c r="BL18" s="204">
        <f t="shared" ref="BL18:BZ18" si="13">IF(BL$2&lt;=($B$2+$C$2+$D$2),IF(BL$2&lt;=($B$2+$C$2),IF(BL$2&lt;=$B$2,$B18,$C18),$D18),$E18)</f>
        <v>59595.112958719466</v>
      </c>
      <c r="BM18" s="204">
        <f t="shared" si="13"/>
        <v>59595.112958719466</v>
      </c>
      <c r="BN18" s="204">
        <f t="shared" si="13"/>
        <v>59595.112958719466</v>
      </c>
      <c r="BO18" s="204">
        <f t="shared" si="13"/>
        <v>59595.112958719466</v>
      </c>
      <c r="BP18" s="204">
        <f t="shared" si="13"/>
        <v>59595.112958719466</v>
      </c>
      <c r="BQ18" s="204">
        <f t="shared" si="13"/>
        <v>59595.112958719466</v>
      </c>
      <c r="BR18" s="204">
        <f t="shared" si="13"/>
        <v>59595.112958719466</v>
      </c>
      <c r="BS18" s="204">
        <f t="shared" si="13"/>
        <v>59595.112958719466</v>
      </c>
      <c r="BT18" s="204">
        <f t="shared" si="13"/>
        <v>59595.112958719466</v>
      </c>
      <c r="BU18" s="204">
        <f t="shared" si="13"/>
        <v>59595.112958719466</v>
      </c>
      <c r="BV18" s="204">
        <f t="shared" si="13"/>
        <v>59595.112958719466</v>
      </c>
      <c r="BW18" s="204">
        <f t="shared" si="13"/>
        <v>59595.112958719466</v>
      </c>
      <c r="BX18" s="204">
        <f t="shared" si="13"/>
        <v>59595.112958719466</v>
      </c>
      <c r="BY18" s="204">
        <f t="shared" si="13"/>
        <v>59595.112958719466</v>
      </c>
      <c r="BZ18" s="204">
        <f t="shared" si="13"/>
        <v>59595.112958719466</v>
      </c>
      <c r="CA18" s="204">
        <f t="shared" si="10"/>
        <v>59595.112958719466</v>
      </c>
      <c r="CB18" s="204">
        <f t="shared" si="10"/>
        <v>59595.112958719466</v>
      </c>
      <c r="CC18" s="204">
        <f t="shared" si="9"/>
        <v>59595.112958719466</v>
      </c>
      <c r="CD18" s="204">
        <f t="shared" si="9"/>
        <v>59595.112958719466</v>
      </c>
      <c r="CE18" s="204">
        <f t="shared" si="9"/>
        <v>59595.112958719466</v>
      </c>
      <c r="CF18" s="204">
        <f t="shared" si="9"/>
        <v>59595.112958719466</v>
      </c>
      <c r="CG18" s="204">
        <f t="shared" si="9"/>
        <v>59595.112958719466</v>
      </c>
      <c r="CH18" s="204">
        <f t="shared" si="9"/>
        <v>59595.112958719466</v>
      </c>
      <c r="CI18" s="204">
        <f t="shared" si="9"/>
        <v>59595.112958719466</v>
      </c>
      <c r="CJ18" s="204">
        <f t="shared" si="9"/>
        <v>59595.112958719466</v>
      </c>
      <c r="CK18" s="204">
        <f t="shared" si="9"/>
        <v>59595.112958719466</v>
      </c>
      <c r="CL18" s="204">
        <f t="shared" si="9"/>
        <v>59595.112958719466</v>
      </c>
      <c r="CM18" s="204">
        <f t="shared" si="9"/>
        <v>59595.112958719466</v>
      </c>
      <c r="CN18" s="204">
        <f t="shared" si="9"/>
        <v>59595.112958719466</v>
      </c>
      <c r="CO18" s="204">
        <f t="shared" si="9"/>
        <v>59595.112958719466</v>
      </c>
      <c r="CP18" s="204">
        <f t="shared" si="9"/>
        <v>59595.112958719466</v>
      </c>
      <c r="CQ18" s="204">
        <f t="shared" si="9"/>
        <v>59595.112958719466</v>
      </c>
      <c r="CR18" s="204">
        <f t="shared" si="9"/>
        <v>59595.112958719466</v>
      </c>
      <c r="CS18" s="204">
        <f t="shared" si="11"/>
        <v>59595.112958719466</v>
      </c>
      <c r="CT18" s="204">
        <f t="shared" si="11"/>
        <v>59595.112958719466</v>
      </c>
      <c r="CU18" s="204">
        <f t="shared" si="11"/>
        <v>59595.112958719466</v>
      </c>
      <c r="CV18" s="204">
        <f t="shared" si="11"/>
        <v>59595.112958719466</v>
      </c>
      <c r="CW18" s="204">
        <f t="shared" si="11"/>
        <v>59595.112958719466</v>
      </c>
      <c r="CX18" s="204">
        <f t="shared" si="11"/>
        <v>59595.112958719466</v>
      </c>
      <c r="CY18" s="204">
        <f t="shared" si="11"/>
        <v>59595.112958719466</v>
      </c>
      <c r="CZ18" s="204">
        <f t="shared" si="11"/>
        <v>59595.112958719466</v>
      </c>
      <c r="DA18" s="204">
        <f t="shared" si="11"/>
        <v>59595.112958719466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>
        <f t="shared" si="14"/>
        <v>49441.118098724299</v>
      </c>
      <c r="AE19" s="201">
        <f t="shared" si="14"/>
        <v>51023.281481956757</v>
      </c>
      <c r="AF19" s="201">
        <f t="shared" si="14"/>
        <v>52605.444865189223</v>
      </c>
      <c r="AG19" s="201">
        <f t="shared" si="14"/>
        <v>54187.608248421682</v>
      </c>
      <c r="AH19" s="201">
        <f t="shared" si="14"/>
        <v>55769.771631654141</v>
      </c>
      <c r="AI19" s="201">
        <f t="shared" si="14"/>
        <v>57351.9350148866</v>
      </c>
      <c r="AJ19" s="201">
        <f t="shared" si="14"/>
        <v>58934.098398119066</v>
      </c>
      <c r="AK19" s="201">
        <f t="shared" si="14"/>
        <v>60516.261781351524</v>
      </c>
      <c r="AL19" s="201">
        <f t="shared" si="14"/>
        <v>62098.425164583983</v>
      </c>
      <c r="AM19" s="201">
        <f t="shared" si="14"/>
        <v>63680.588547816442</v>
      </c>
      <c r="AN19" s="201">
        <f t="shared" si="14"/>
        <v>65262.751931048901</v>
      </c>
      <c r="AO19" s="201">
        <f t="shared" si="14"/>
        <v>66844.915314281359</v>
      </c>
      <c r="AP19" s="201">
        <f t="shared" si="14"/>
        <v>68427.078697513818</v>
      </c>
      <c r="AQ19" s="201">
        <f t="shared" si="14"/>
        <v>70009.242080746277</v>
      </c>
      <c r="AR19" s="201">
        <f t="shared" si="14"/>
        <v>71591.405463978735</v>
      </c>
      <c r="AS19" s="201">
        <f t="shared" si="14"/>
        <v>73173.568847211209</v>
      </c>
      <c r="AT19" s="201">
        <f t="shared" si="14"/>
        <v>74755.732230443668</v>
      </c>
      <c r="AU19" s="201">
        <f t="shared" si="14"/>
        <v>76337.895613676126</v>
      </c>
      <c r="AV19" s="201">
        <f t="shared" si="14"/>
        <v>77920.058996908585</v>
      </c>
      <c r="AW19" s="201">
        <f t="shared" si="14"/>
        <v>79502.222380141044</v>
      </c>
      <c r="AX19" s="201">
        <f t="shared" si="14"/>
        <v>81084.385763373502</v>
      </c>
      <c r="AY19" s="201">
        <f t="shared" si="14"/>
        <v>82666.549146605976</v>
      </c>
      <c r="AZ19" s="201">
        <f t="shared" si="14"/>
        <v>84248.712529838434</v>
      </c>
      <c r="BA19" s="201">
        <f t="shared" si="14"/>
        <v>85830.875913070893</v>
      </c>
      <c r="BB19" s="201">
        <f t="shared" si="14"/>
        <v>87413.039296303352</v>
      </c>
      <c r="BC19" s="201">
        <f t="shared" si="14"/>
        <v>88995.202679535811</v>
      </c>
      <c r="BD19" s="201">
        <f t="shared" si="14"/>
        <v>90577.366062768269</v>
      </c>
      <c r="BE19" s="201">
        <f t="shared" si="14"/>
        <v>92159.529446000728</v>
      </c>
      <c r="BF19" s="201">
        <f t="shared" si="14"/>
        <v>93741.692829233187</v>
      </c>
      <c r="BG19" s="201">
        <f t="shared" si="14"/>
        <v>95323.856212465646</v>
      </c>
      <c r="BH19" s="201">
        <f t="shared" si="14"/>
        <v>96906.019595698104</v>
      </c>
      <c r="BI19" s="201">
        <f t="shared" si="14"/>
        <v>98488.182978930563</v>
      </c>
      <c r="BJ19" s="201">
        <f t="shared" si="14"/>
        <v>100070.34636216302</v>
      </c>
      <c r="BK19" s="201">
        <f t="shared" si="14"/>
        <v>101652.50974539548</v>
      </c>
      <c r="BL19" s="201">
        <f t="shared" si="14"/>
        <v>103234.67312862795</v>
      </c>
      <c r="BM19" s="201">
        <f t="shared" si="14"/>
        <v>104816.83651186041</v>
      </c>
      <c r="BN19" s="201">
        <f t="shared" si="14"/>
        <v>106715.00367215335</v>
      </c>
      <c r="BO19" s="201">
        <f t="shared" si="14"/>
        <v>108929.17460950679</v>
      </c>
      <c r="BP19" s="201">
        <f t="shared" si="14"/>
        <v>111143.34554686023</v>
      </c>
      <c r="BQ19" s="201">
        <f t="shared" si="14"/>
        <v>113357.51648421367</v>
      </c>
      <c r="BR19" s="201">
        <f t="shared" si="14"/>
        <v>115571.68742156711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117785.85835892055</v>
      </c>
      <c r="BT19" s="201">
        <f t="shared" si="15"/>
        <v>120000.02929627399</v>
      </c>
      <c r="BU19" s="201">
        <f t="shared" si="15"/>
        <v>122214.20023362743</v>
      </c>
      <c r="BV19" s="201">
        <f t="shared" si="15"/>
        <v>124428.37117098087</v>
      </c>
      <c r="BW19" s="201">
        <f t="shared" si="15"/>
        <v>126642.54210833431</v>
      </c>
      <c r="BX19" s="201">
        <f t="shared" si="15"/>
        <v>128856.71304568775</v>
      </c>
      <c r="BY19" s="201">
        <f t="shared" si="15"/>
        <v>131070.88398304119</v>
      </c>
      <c r="BZ19" s="201">
        <f t="shared" si="15"/>
        <v>133285.05492039461</v>
      </c>
      <c r="CA19" s="201">
        <f t="shared" si="15"/>
        <v>135499.22585774807</v>
      </c>
      <c r="CB19" s="201">
        <f t="shared" si="15"/>
        <v>137713.39679510152</v>
      </c>
      <c r="CC19" s="201">
        <f t="shared" si="15"/>
        <v>139927.56773245495</v>
      </c>
      <c r="CD19" s="201">
        <f t="shared" si="15"/>
        <v>142141.73866980837</v>
      </c>
      <c r="CE19" s="201">
        <f t="shared" si="15"/>
        <v>144355.90960716183</v>
      </c>
      <c r="CF19" s="201">
        <f t="shared" si="15"/>
        <v>146570.08054451528</v>
      </c>
      <c r="CG19" s="201">
        <f t="shared" si="15"/>
        <v>148784.25148186871</v>
      </c>
      <c r="CH19" s="201">
        <f t="shared" si="15"/>
        <v>150998.42241922213</v>
      </c>
      <c r="CI19" s="201">
        <f t="shared" si="15"/>
        <v>153212.59335657558</v>
      </c>
      <c r="CJ19" s="201">
        <f t="shared" si="15"/>
        <v>170108.7721151142</v>
      </c>
      <c r="CK19" s="201">
        <f t="shared" si="15"/>
        <v>187004.95087365282</v>
      </c>
      <c r="CL19" s="201">
        <f t="shared" si="15"/>
        <v>203901.12963219144</v>
      </c>
      <c r="CM19" s="201">
        <f t="shared" si="15"/>
        <v>220797.30839073006</v>
      </c>
      <c r="CN19" s="201">
        <f t="shared" si="15"/>
        <v>237693.48714926868</v>
      </c>
      <c r="CO19" s="201">
        <f t="shared" si="15"/>
        <v>254589.66590780727</v>
      </c>
      <c r="CP19" s="201">
        <f t="shared" si="15"/>
        <v>271485.84466634586</v>
      </c>
      <c r="CQ19" s="201">
        <f t="shared" si="15"/>
        <v>288382.02342488454</v>
      </c>
      <c r="CR19" s="201">
        <f t="shared" si="15"/>
        <v>305278.2021834231</v>
      </c>
      <c r="CS19" s="201">
        <f t="shared" si="15"/>
        <v>322174.38094196178</v>
      </c>
      <c r="CT19" s="201">
        <f t="shared" si="15"/>
        <v>339070.55970050034</v>
      </c>
      <c r="CU19" s="201">
        <f t="shared" si="15"/>
        <v>355966.73845903896</v>
      </c>
      <c r="CV19" s="201">
        <f t="shared" si="15"/>
        <v>372862.91721757757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47</v>
      </c>
      <c r="C22" s="205">
        <f>C2*100</f>
        <v>25</v>
      </c>
      <c r="D22" s="205">
        <f>D2*100</f>
        <v>18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47</v>
      </c>
      <c r="C23" s="206">
        <f>SUM($B22:C22)</f>
        <v>72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23.5</v>
      </c>
      <c r="C24" s="208">
        <f>B23+(C23-B23)/2</f>
        <v>59.5</v>
      </c>
      <c r="D24" s="208">
        <f>C23+(D23-C23)/2</f>
        <v>81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2273.0022575656412</v>
      </c>
      <c r="C25" s="203">
        <f>Income!C72</f>
        <v>4695.3507878055107</v>
      </c>
      <c r="D25" s="203">
        <f>Income!D72</f>
        <v>5493.7993359155798</v>
      </c>
      <c r="E25" s="203">
        <f>Income!E72</f>
        <v>3588.691220685665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2273.0022575656412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2273.0022575656412</v>
      </c>
      <c r="H25" s="210">
        <f t="shared" si="16"/>
        <v>2273.0022575656412</v>
      </c>
      <c r="I25" s="210">
        <f t="shared" si="16"/>
        <v>2273.0022575656412</v>
      </c>
      <c r="J25" s="210">
        <f t="shared" si="16"/>
        <v>2273.0022575656412</v>
      </c>
      <c r="K25" s="210">
        <f t="shared" si="16"/>
        <v>2273.0022575656412</v>
      </c>
      <c r="L25" s="210">
        <f t="shared" si="16"/>
        <v>2273.0022575656412</v>
      </c>
      <c r="M25" s="210">
        <f t="shared" si="16"/>
        <v>2273.0022575656412</v>
      </c>
      <c r="N25" s="210">
        <f t="shared" si="16"/>
        <v>2273.0022575656412</v>
      </c>
      <c r="O25" s="210">
        <f t="shared" si="16"/>
        <v>2273.0022575656412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2273.0022575656412</v>
      </c>
      <c r="Q25" s="210">
        <f t="shared" si="17"/>
        <v>2273.0022575656412</v>
      </c>
      <c r="R25" s="210">
        <f t="shared" si="17"/>
        <v>2273.0022575656412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2273.0022575656412</v>
      </c>
      <c r="T25" s="210">
        <f t="shared" si="17"/>
        <v>2273.0022575656412</v>
      </c>
      <c r="U25" s="210">
        <f t="shared" si="17"/>
        <v>2273.0022575656412</v>
      </c>
      <c r="V25" s="210">
        <f t="shared" si="17"/>
        <v>2273.0022575656412</v>
      </c>
      <c r="W25" s="210">
        <f t="shared" si="17"/>
        <v>2273.0022575656412</v>
      </c>
      <c r="X25" s="210">
        <f t="shared" si="17"/>
        <v>2273.0022575656412</v>
      </c>
      <c r="Y25" s="210">
        <f t="shared" si="17"/>
        <v>2273.0022575656412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2273.0022575656412</v>
      </c>
      <c r="AA25" s="210">
        <f t="shared" si="18"/>
        <v>2273.0022575656412</v>
      </c>
      <c r="AB25" s="210">
        <f t="shared" si="18"/>
        <v>2273.0022575656412</v>
      </c>
      <c r="AC25" s="210">
        <f t="shared" si="18"/>
        <v>2273.0022575656412</v>
      </c>
      <c r="AD25" s="210">
        <f t="shared" si="18"/>
        <v>2306.6459871523061</v>
      </c>
      <c r="AE25" s="210">
        <f t="shared" si="18"/>
        <v>2373.9334463256359</v>
      </c>
      <c r="AF25" s="210">
        <f t="shared" si="18"/>
        <v>2441.2209054989653</v>
      </c>
      <c r="AG25" s="210">
        <f t="shared" si="18"/>
        <v>2508.5083646722951</v>
      </c>
      <c r="AH25" s="210">
        <f t="shared" si="18"/>
        <v>2575.7958238456249</v>
      </c>
      <c r="AI25" s="210">
        <f t="shared" si="18"/>
        <v>2643.0832830189547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2710.3707421922845</v>
      </c>
      <c r="AK25" s="210">
        <f t="shared" si="19"/>
        <v>2777.6582013656139</v>
      </c>
      <c r="AL25" s="210">
        <f t="shared" si="19"/>
        <v>2844.9456605389437</v>
      </c>
      <c r="AM25" s="210">
        <f t="shared" si="19"/>
        <v>2912.2331197122735</v>
      </c>
      <c r="AN25" s="210">
        <f t="shared" si="19"/>
        <v>2979.5205788856033</v>
      </c>
      <c r="AO25" s="210">
        <f t="shared" si="19"/>
        <v>3046.8080380589327</v>
      </c>
      <c r="AP25" s="210">
        <f t="shared" si="19"/>
        <v>3114.0954972322625</v>
      </c>
      <c r="AQ25" s="210">
        <f t="shared" si="19"/>
        <v>3181.3829564055923</v>
      </c>
      <c r="AR25" s="210">
        <f t="shared" si="19"/>
        <v>3248.6704155789221</v>
      </c>
      <c r="AS25" s="210">
        <f t="shared" si="19"/>
        <v>3315.9578747522519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3383.2453339255812</v>
      </c>
      <c r="AU25" s="210">
        <f t="shared" si="20"/>
        <v>3450.5327930989115</v>
      </c>
      <c r="AV25" s="210">
        <f t="shared" si="20"/>
        <v>3517.8202522722404</v>
      </c>
      <c r="AW25" s="210">
        <f t="shared" si="20"/>
        <v>3585.1077114455707</v>
      </c>
      <c r="AX25" s="210">
        <f t="shared" si="20"/>
        <v>3652.3951706189</v>
      </c>
      <c r="AY25" s="210">
        <f t="shared" si="20"/>
        <v>3719.6826297922298</v>
      </c>
      <c r="AZ25" s="210">
        <f t="shared" si="20"/>
        <v>3786.9700889655596</v>
      </c>
      <c r="BA25" s="210">
        <f t="shared" si="20"/>
        <v>3854.2575481388894</v>
      </c>
      <c r="BB25" s="210">
        <f t="shared" si="20"/>
        <v>3921.5450073122192</v>
      </c>
      <c r="BC25" s="210">
        <f t="shared" si="20"/>
        <v>3988.832466485549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4056.1199256588784</v>
      </c>
      <c r="BE25" s="210">
        <f t="shared" si="21"/>
        <v>4123.4073848322078</v>
      </c>
      <c r="BF25" s="210">
        <f t="shared" si="21"/>
        <v>4190.6948440055376</v>
      </c>
      <c r="BG25" s="210">
        <f t="shared" si="21"/>
        <v>4257.9823031788674</v>
      </c>
      <c r="BH25" s="210">
        <f t="shared" si="21"/>
        <v>4325.2697623521972</v>
      </c>
      <c r="BI25" s="210">
        <f t="shared" si="21"/>
        <v>4392.557221525527</v>
      </c>
      <c r="BJ25" s="210">
        <f t="shared" si="21"/>
        <v>4459.8446806988568</v>
      </c>
      <c r="BK25" s="210">
        <f t="shared" si="21"/>
        <v>4527.1321398721866</v>
      </c>
      <c r="BL25" s="210">
        <f t="shared" si="21"/>
        <v>4594.4195990455155</v>
      </c>
      <c r="BM25" s="210">
        <f t="shared" si="21"/>
        <v>4661.7070582188462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4713.9193586917918</v>
      </c>
      <c r="BO25" s="210">
        <f t="shared" si="22"/>
        <v>4751.0565004643531</v>
      </c>
      <c r="BP25" s="210">
        <f t="shared" si="22"/>
        <v>4788.1936422369145</v>
      </c>
      <c r="BQ25" s="210">
        <f t="shared" si="22"/>
        <v>4825.3307840094758</v>
      </c>
      <c r="BR25" s="210">
        <f t="shared" si="22"/>
        <v>4862.4679257820371</v>
      </c>
      <c r="BS25" s="210">
        <f t="shared" si="22"/>
        <v>4899.6050675545985</v>
      </c>
      <c r="BT25" s="210">
        <f t="shared" si="22"/>
        <v>4936.7422093271598</v>
      </c>
      <c r="BU25" s="210">
        <f t="shared" si="22"/>
        <v>4973.8793510997211</v>
      </c>
      <c r="BV25" s="210">
        <f t="shared" si="22"/>
        <v>5011.0164928722825</v>
      </c>
      <c r="BW25" s="210">
        <f t="shared" si="22"/>
        <v>5048.1536346448438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5085.2907764174051</v>
      </c>
      <c r="BY25" s="210">
        <f t="shared" si="23"/>
        <v>5122.4279181899665</v>
      </c>
      <c r="BZ25" s="210">
        <f t="shared" si="23"/>
        <v>5159.5650599625278</v>
      </c>
      <c r="CA25" s="210">
        <f t="shared" si="23"/>
        <v>5196.7022017350891</v>
      </c>
      <c r="CB25" s="210">
        <f t="shared" si="23"/>
        <v>5233.8393435076505</v>
      </c>
      <c r="CC25" s="210">
        <f t="shared" si="23"/>
        <v>5270.9764852802118</v>
      </c>
      <c r="CD25" s="210">
        <f t="shared" si="23"/>
        <v>5308.1136270527732</v>
      </c>
      <c r="CE25" s="210">
        <f t="shared" si="23"/>
        <v>5345.2507688253345</v>
      </c>
      <c r="CF25" s="210">
        <f t="shared" si="23"/>
        <v>5382.3879105978958</v>
      </c>
      <c r="CG25" s="210">
        <f t="shared" si="23"/>
        <v>5419.5250523704572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5456.6621941430185</v>
      </c>
      <c r="CI25" s="210">
        <f t="shared" si="24"/>
        <v>5493.7993359155798</v>
      </c>
      <c r="CJ25" s="210">
        <f t="shared" si="24"/>
        <v>5357.7201848277291</v>
      </c>
      <c r="CK25" s="210">
        <f t="shared" si="24"/>
        <v>5221.6410337398775</v>
      </c>
      <c r="CL25" s="210">
        <f t="shared" si="24"/>
        <v>5085.5618826520267</v>
      </c>
      <c r="CM25" s="210">
        <f t="shared" si="24"/>
        <v>4949.482731564176</v>
      </c>
      <c r="CN25" s="210">
        <f t="shared" si="24"/>
        <v>4813.4035804763244</v>
      </c>
      <c r="CO25" s="210">
        <f t="shared" si="24"/>
        <v>4677.3244293884736</v>
      </c>
      <c r="CP25" s="210">
        <f t="shared" si="24"/>
        <v>4541.2452783006229</v>
      </c>
      <c r="CQ25" s="210">
        <f t="shared" si="24"/>
        <v>4405.1661272127712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4269.0869761249205</v>
      </c>
      <c r="CS25" s="210">
        <f t="shared" si="25"/>
        <v>4133.0078250370689</v>
      </c>
      <c r="CT25" s="210">
        <f t="shared" si="25"/>
        <v>3996.9286739492181</v>
      </c>
      <c r="CU25" s="210">
        <f t="shared" si="25"/>
        <v>3860.8495228613674</v>
      </c>
      <c r="CV25" s="210">
        <f t="shared" si="25"/>
        <v>3724.7703717735158</v>
      </c>
      <c r="CW25" s="210">
        <f t="shared" si="25"/>
        <v>3588.691220685665</v>
      </c>
      <c r="CX25" s="210">
        <f t="shared" si="25"/>
        <v>3588.691220685665</v>
      </c>
      <c r="CY25" s="210">
        <f t="shared" si="25"/>
        <v>3588.691220685665</v>
      </c>
      <c r="CZ25" s="210">
        <f t="shared" si="25"/>
        <v>3588.691220685665</v>
      </c>
      <c r="DA25" s="210">
        <f t="shared" si="25"/>
        <v>3588.691220685665</v>
      </c>
    </row>
    <row r="26" spans="1:105">
      <c r="A26" s="201" t="str">
        <f>Income!A73</f>
        <v>Own crops sold</v>
      </c>
      <c r="B26" s="203">
        <f>Income!B73</f>
        <v>1656.5539794384563</v>
      </c>
      <c r="C26" s="203">
        <f>Income!C73</f>
        <v>3893.9208216150018</v>
      </c>
      <c r="D26" s="203">
        <f>Income!D73</f>
        <v>7824.2334266095804</v>
      </c>
      <c r="E26" s="203">
        <f>Income!E73</f>
        <v>19755.539548914556</v>
      </c>
      <c r="F26" s="210">
        <f t="shared" si="16"/>
        <v>1656.5539794384563</v>
      </c>
      <c r="G26" s="210">
        <f t="shared" si="16"/>
        <v>1656.5539794384563</v>
      </c>
      <c r="H26" s="210">
        <f t="shared" si="16"/>
        <v>1656.5539794384563</v>
      </c>
      <c r="I26" s="210">
        <f t="shared" si="16"/>
        <v>1656.5539794384563</v>
      </c>
      <c r="J26" s="210">
        <f t="shared" si="16"/>
        <v>1656.5539794384563</v>
      </c>
      <c r="K26" s="210">
        <f t="shared" si="16"/>
        <v>1656.5539794384563</v>
      </c>
      <c r="L26" s="210">
        <f t="shared" si="16"/>
        <v>1656.5539794384563</v>
      </c>
      <c r="M26" s="210">
        <f t="shared" si="16"/>
        <v>1656.5539794384563</v>
      </c>
      <c r="N26" s="210">
        <f t="shared" si="16"/>
        <v>1656.5539794384563</v>
      </c>
      <c r="O26" s="210">
        <f t="shared" si="16"/>
        <v>1656.5539794384563</v>
      </c>
      <c r="P26" s="210">
        <f t="shared" si="17"/>
        <v>1656.5539794384563</v>
      </c>
      <c r="Q26" s="210">
        <f t="shared" si="17"/>
        <v>1656.5539794384563</v>
      </c>
      <c r="R26" s="210">
        <f t="shared" si="17"/>
        <v>1656.5539794384563</v>
      </c>
      <c r="S26" s="210">
        <f t="shared" si="17"/>
        <v>1656.5539794384563</v>
      </c>
      <c r="T26" s="210">
        <f t="shared" si="17"/>
        <v>1656.5539794384563</v>
      </c>
      <c r="U26" s="210">
        <f t="shared" si="17"/>
        <v>1656.5539794384563</v>
      </c>
      <c r="V26" s="210">
        <f t="shared" si="17"/>
        <v>1656.5539794384563</v>
      </c>
      <c r="W26" s="210">
        <f t="shared" si="17"/>
        <v>1656.5539794384563</v>
      </c>
      <c r="X26" s="210">
        <f t="shared" si="17"/>
        <v>1656.5539794384563</v>
      </c>
      <c r="Y26" s="210">
        <f t="shared" si="17"/>
        <v>1656.5539794384563</v>
      </c>
      <c r="Z26" s="210">
        <f t="shared" si="18"/>
        <v>1656.5539794384563</v>
      </c>
      <c r="AA26" s="210">
        <f t="shared" si="18"/>
        <v>1656.5539794384563</v>
      </c>
      <c r="AB26" s="210">
        <f t="shared" si="18"/>
        <v>1656.5539794384563</v>
      </c>
      <c r="AC26" s="210">
        <f t="shared" si="18"/>
        <v>1656.5539794384563</v>
      </c>
      <c r="AD26" s="210">
        <f t="shared" si="18"/>
        <v>1687.6285189131306</v>
      </c>
      <c r="AE26" s="210">
        <f t="shared" si="18"/>
        <v>1749.7775978624791</v>
      </c>
      <c r="AF26" s="210">
        <f t="shared" si="18"/>
        <v>1811.9266768118275</v>
      </c>
      <c r="AG26" s="210">
        <f t="shared" si="18"/>
        <v>1874.075755761176</v>
      </c>
      <c r="AH26" s="210">
        <f t="shared" si="18"/>
        <v>1936.2248347105244</v>
      </c>
      <c r="AI26" s="210">
        <f t="shared" si="18"/>
        <v>1998.3739136598729</v>
      </c>
      <c r="AJ26" s="210">
        <f t="shared" si="19"/>
        <v>2060.5229926092215</v>
      </c>
      <c r="AK26" s="210">
        <f t="shared" si="19"/>
        <v>2122.6720715585698</v>
      </c>
      <c r="AL26" s="210">
        <f t="shared" si="19"/>
        <v>2184.8211505079184</v>
      </c>
      <c r="AM26" s="210">
        <f t="shared" si="19"/>
        <v>2246.9702294572671</v>
      </c>
      <c r="AN26" s="210">
        <f t="shared" si="19"/>
        <v>2309.1193084066153</v>
      </c>
      <c r="AO26" s="210">
        <f t="shared" si="19"/>
        <v>2371.268387355964</v>
      </c>
      <c r="AP26" s="210">
        <f t="shared" si="19"/>
        <v>2433.4174663053122</v>
      </c>
      <c r="AQ26" s="210">
        <f t="shared" si="19"/>
        <v>2495.5665452546609</v>
      </c>
      <c r="AR26" s="210">
        <f t="shared" si="19"/>
        <v>2557.7156242040091</v>
      </c>
      <c r="AS26" s="210">
        <f t="shared" si="19"/>
        <v>2619.8647031533578</v>
      </c>
      <c r="AT26" s="210">
        <f t="shared" si="20"/>
        <v>2682.0137821027065</v>
      </c>
      <c r="AU26" s="210">
        <f t="shared" si="20"/>
        <v>2744.1628610520547</v>
      </c>
      <c r="AV26" s="210">
        <f t="shared" si="20"/>
        <v>2806.3119400014034</v>
      </c>
      <c r="AW26" s="210">
        <f t="shared" si="20"/>
        <v>2868.4610189507516</v>
      </c>
      <c r="AX26" s="210">
        <f t="shared" si="20"/>
        <v>2930.6100979001003</v>
      </c>
      <c r="AY26" s="210">
        <f t="shared" si="20"/>
        <v>2992.7591768494485</v>
      </c>
      <c r="AZ26" s="210">
        <f t="shared" si="20"/>
        <v>3054.9082557987972</v>
      </c>
      <c r="BA26" s="210">
        <f t="shared" si="20"/>
        <v>3117.0573347481459</v>
      </c>
      <c r="BB26" s="210">
        <f t="shared" si="20"/>
        <v>3179.2064136974941</v>
      </c>
      <c r="BC26" s="210">
        <f t="shared" si="20"/>
        <v>3241.3554926468428</v>
      </c>
      <c r="BD26" s="210">
        <f t="shared" si="21"/>
        <v>3303.5045715961915</v>
      </c>
      <c r="BE26" s="210">
        <f t="shared" si="21"/>
        <v>3365.6536505455397</v>
      </c>
      <c r="BF26" s="210">
        <f t="shared" si="21"/>
        <v>3427.8027294948884</v>
      </c>
      <c r="BG26" s="210">
        <f t="shared" si="21"/>
        <v>3489.951808444237</v>
      </c>
      <c r="BH26" s="210">
        <f t="shared" si="21"/>
        <v>3552.1008873935853</v>
      </c>
      <c r="BI26" s="210">
        <f t="shared" si="21"/>
        <v>3614.2499663429339</v>
      </c>
      <c r="BJ26" s="210">
        <f t="shared" si="21"/>
        <v>3676.3990452922817</v>
      </c>
      <c r="BK26" s="210">
        <f t="shared" si="21"/>
        <v>3738.5481242416304</v>
      </c>
      <c r="BL26" s="210">
        <f t="shared" si="21"/>
        <v>3800.6972031909791</v>
      </c>
      <c r="BM26" s="210">
        <f t="shared" si="21"/>
        <v>3862.8462821403277</v>
      </c>
      <c r="BN26" s="210">
        <f t="shared" si="22"/>
        <v>3985.323440335806</v>
      </c>
      <c r="BO26" s="210">
        <f t="shared" si="22"/>
        <v>4168.1286777774139</v>
      </c>
      <c r="BP26" s="210">
        <f t="shared" si="22"/>
        <v>4350.9339152190223</v>
      </c>
      <c r="BQ26" s="210">
        <f t="shared" si="22"/>
        <v>4533.7391526606307</v>
      </c>
      <c r="BR26" s="210">
        <f t="shared" si="22"/>
        <v>4716.544390102239</v>
      </c>
      <c r="BS26" s="210">
        <f t="shared" si="22"/>
        <v>4899.3496275438474</v>
      </c>
      <c r="BT26" s="210">
        <f t="shared" si="22"/>
        <v>5082.1548649854558</v>
      </c>
      <c r="BU26" s="210">
        <f t="shared" si="22"/>
        <v>5264.9601024270642</v>
      </c>
      <c r="BV26" s="210">
        <f t="shared" si="22"/>
        <v>5447.7653398686725</v>
      </c>
      <c r="BW26" s="210">
        <f t="shared" si="22"/>
        <v>5630.5705773102809</v>
      </c>
      <c r="BX26" s="210">
        <f t="shared" si="23"/>
        <v>5813.3758147518893</v>
      </c>
      <c r="BY26" s="210">
        <f t="shared" si="23"/>
        <v>5996.1810521934976</v>
      </c>
      <c r="BZ26" s="210">
        <f t="shared" si="23"/>
        <v>6178.986289635106</v>
      </c>
      <c r="CA26" s="210">
        <f t="shared" si="23"/>
        <v>6361.7915270767135</v>
      </c>
      <c r="CB26" s="210">
        <f t="shared" si="23"/>
        <v>6544.5967645183227</v>
      </c>
      <c r="CC26" s="210">
        <f t="shared" si="23"/>
        <v>6727.4020019599302</v>
      </c>
      <c r="CD26" s="210">
        <f t="shared" si="23"/>
        <v>6910.2072394015386</v>
      </c>
      <c r="CE26" s="210">
        <f t="shared" si="23"/>
        <v>7093.0124768431469</v>
      </c>
      <c r="CF26" s="210">
        <f t="shared" si="23"/>
        <v>7275.8177142847553</v>
      </c>
      <c r="CG26" s="210">
        <f t="shared" si="23"/>
        <v>7458.6229517263637</v>
      </c>
      <c r="CH26" s="210">
        <f t="shared" si="24"/>
        <v>7641.4281891679721</v>
      </c>
      <c r="CI26" s="210">
        <f t="shared" si="24"/>
        <v>7824.2334266095804</v>
      </c>
      <c r="CJ26" s="210">
        <f t="shared" si="24"/>
        <v>8676.469578202792</v>
      </c>
      <c r="CK26" s="210">
        <f t="shared" si="24"/>
        <v>9528.7057297960055</v>
      </c>
      <c r="CL26" s="210">
        <f t="shared" si="24"/>
        <v>10380.941881389219</v>
      </c>
      <c r="CM26" s="210">
        <f t="shared" si="24"/>
        <v>11233.178032982431</v>
      </c>
      <c r="CN26" s="210">
        <f t="shared" si="24"/>
        <v>12085.414184575642</v>
      </c>
      <c r="CO26" s="210">
        <f t="shared" si="24"/>
        <v>12937.650336168856</v>
      </c>
      <c r="CP26" s="210">
        <f t="shared" si="24"/>
        <v>13789.886487762069</v>
      </c>
      <c r="CQ26" s="210">
        <f t="shared" si="24"/>
        <v>14642.122639355281</v>
      </c>
      <c r="CR26" s="210">
        <f t="shared" si="25"/>
        <v>15494.358790948492</v>
      </c>
      <c r="CS26" s="210">
        <f t="shared" si="25"/>
        <v>16346.594942541706</v>
      </c>
      <c r="CT26" s="210">
        <f t="shared" si="25"/>
        <v>17198.831094134919</v>
      </c>
      <c r="CU26" s="210">
        <f t="shared" si="25"/>
        <v>18051.067245728133</v>
      </c>
      <c r="CV26" s="210">
        <f t="shared" si="25"/>
        <v>18903.303397321342</v>
      </c>
      <c r="CW26" s="210">
        <f t="shared" si="25"/>
        <v>19755.539548914556</v>
      </c>
      <c r="CX26" s="210">
        <f t="shared" si="25"/>
        <v>19755.539548914556</v>
      </c>
      <c r="CY26" s="210">
        <f t="shared" si="25"/>
        <v>19755.539548914556</v>
      </c>
      <c r="CZ26" s="210">
        <f t="shared" si="25"/>
        <v>19755.539548914556</v>
      </c>
      <c r="DA26" s="210">
        <f t="shared" si="25"/>
        <v>19755.539548914556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264.98815561722739</v>
      </c>
      <c r="D27" s="203">
        <f>Income!D74</f>
        <v>596.68339902004163</v>
      </c>
      <c r="E27" s="203">
        <f>Income!E74</f>
        <v>2463.7589230601739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3.6803910502392694</v>
      </c>
      <c r="AE27" s="210">
        <f t="shared" si="18"/>
        <v>11.041173150717807</v>
      </c>
      <c r="AF27" s="210">
        <f t="shared" si="18"/>
        <v>18.401955251196348</v>
      </c>
      <c r="AG27" s="210">
        <f t="shared" si="18"/>
        <v>25.762737351674886</v>
      </c>
      <c r="AH27" s="210">
        <f t="shared" si="18"/>
        <v>33.123519452153424</v>
      </c>
      <c r="AI27" s="210">
        <f t="shared" si="18"/>
        <v>40.484301552631962</v>
      </c>
      <c r="AJ27" s="210">
        <f t="shared" si="19"/>
        <v>47.8450836531105</v>
      </c>
      <c r="AK27" s="210">
        <f t="shared" si="19"/>
        <v>55.205865753589045</v>
      </c>
      <c r="AL27" s="210">
        <f t="shared" si="19"/>
        <v>62.566647854067583</v>
      </c>
      <c r="AM27" s="210">
        <f t="shared" si="19"/>
        <v>69.927429954546113</v>
      </c>
      <c r="AN27" s="210">
        <f t="shared" si="19"/>
        <v>77.288212055024644</v>
      </c>
      <c r="AO27" s="210">
        <f t="shared" si="19"/>
        <v>84.648994155503203</v>
      </c>
      <c r="AP27" s="210">
        <f t="shared" si="19"/>
        <v>92.009776255981734</v>
      </c>
      <c r="AQ27" s="210">
        <f t="shared" si="19"/>
        <v>99.370558356460279</v>
      </c>
      <c r="AR27" s="210">
        <f t="shared" si="19"/>
        <v>106.73134045693881</v>
      </c>
      <c r="AS27" s="210">
        <f t="shared" si="19"/>
        <v>114.09212255741734</v>
      </c>
      <c r="AT27" s="210">
        <f t="shared" si="20"/>
        <v>121.45290465789589</v>
      </c>
      <c r="AU27" s="210">
        <f t="shared" si="20"/>
        <v>128.81368675837444</v>
      </c>
      <c r="AV27" s="210">
        <f t="shared" si="20"/>
        <v>136.17446885885295</v>
      </c>
      <c r="AW27" s="210">
        <f t="shared" si="20"/>
        <v>143.53525095933151</v>
      </c>
      <c r="AX27" s="210">
        <f t="shared" si="20"/>
        <v>150.89603305981007</v>
      </c>
      <c r="AY27" s="210">
        <f t="shared" si="20"/>
        <v>158.25681516028857</v>
      </c>
      <c r="AZ27" s="210">
        <f t="shared" si="20"/>
        <v>165.61759726076713</v>
      </c>
      <c r="BA27" s="210">
        <f t="shared" si="20"/>
        <v>172.97837936124566</v>
      </c>
      <c r="BB27" s="210">
        <f t="shared" si="20"/>
        <v>180.33916146172419</v>
      </c>
      <c r="BC27" s="210">
        <f t="shared" si="20"/>
        <v>187.69994356220275</v>
      </c>
      <c r="BD27" s="210">
        <f t="shared" si="21"/>
        <v>195.06072566268128</v>
      </c>
      <c r="BE27" s="210">
        <f t="shared" si="21"/>
        <v>202.42150776315981</v>
      </c>
      <c r="BF27" s="210">
        <f t="shared" si="21"/>
        <v>209.78228986363834</v>
      </c>
      <c r="BG27" s="210">
        <f t="shared" si="21"/>
        <v>217.1430719641169</v>
      </c>
      <c r="BH27" s="210">
        <f t="shared" si="21"/>
        <v>224.50385406459543</v>
      </c>
      <c r="BI27" s="210">
        <f t="shared" si="21"/>
        <v>231.86463616507399</v>
      </c>
      <c r="BJ27" s="210">
        <f t="shared" si="21"/>
        <v>239.22541826555249</v>
      </c>
      <c r="BK27" s="210">
        <f t="shared" si="21"/>
        <v>246.58620036603102</v>
      </c>
      <c r="BL27" s="210">
        <f t="shared" si="21"/>
        <v>253.94698246650958</v>
      </c>
      <c r="BM27" s="210">
        <f t="shared" si="21"/>
        <v>261.30776456698811</v>
      </c>
      <c r="BN27" s="210">
        <f t="shared" si="22"/>
        <v>272.70199848706028</v>
      </c>
      <c r="BO27" s="210">
        <f t="shared" si="22"/>
        <v>288.12968422672606</v>
      </c>
      <c r="BP27" s="210">
        <f t="shared" si="22"/>
        <v>303.55736996639183</v>
      </c>
      <c r="BQ27" s="210">
        <f t="shared" si="22"/>
        <v>318.98505570605761</v>
      </c>
      <c r="BR27" s="210">
        <f t="shared" si="22"/>
        <v>334.41274144572338</v>
      </c>
      <c r="BS27" s="210">
        <f t="shared" si="22"/>
        <v>349.84042718538916</v>
      </c>
      <c r="BT27" s="210">
        <f t="shared" si="22"/>
        <v>365.26811292505499</v>
      </c>
      <c r="BU27" s="210">
        <f t="shared" si="22"/>
        <v>380.69579866472071</v>
      </c>
      <c r="BV27" s="210">
        <f t="shared" si="22"/>
        <v>396.12348440438655</v>
      </c>
      <c r="BW27" s="210">
        <f t="shared" si="22"/>
        <v>411.55117014405232</v>
      </c>
      <c r="BX27" s="210">
        <f t="shared" si="23"/>
        <v>426.9788558837181</v>
      </c>
      <c r="BY27" s="210">
        <f t="shared" si="23"/>
        <v>442.40654162338387</v>
      </c>
      <c r="BZ27" s="210">
        <f t="shared" si="23"/>
        <v>457.83422736304965</v>
      </c>
      <c r="CA27" s="210">
        <f t="shared" si="23"/>
        <v>473.26191310271543</v>
      </c>
      <c r="CB27" s="210">
        <f t="shared" si="23"/>
        <v>488.6895988423812</v>
      </c>
      <c r="CC27" s="210">
        <f t="shared" si="23"/>
        <v>504.11728458204698</v>
      </c>
      <c r="CD27" s="210">
        <f t="shared" si="23"/>
        <v>519.54497032171275</v>
      </c>
      <c r="CE27" s="210">
        <f t="shared" si="23"/>
        <v>534.97265606137853</v>
      </c>
      <c r="CF27" s="210">
        <f t="shared" si="23"/>
        <v>550.40034180104431</v>
      </c>
      <c r="CG27" s="210">
        <f t="shared" si="23"/>
        <v>565.82802754071008</v>
      </c>
      <c r="CH27" s="210">
        <f t="shared" si="24"/>
        <v>581.25571328037586</v>
      </c>
      <c r="CI27" s="210">
        <f t="shared" si="24"/>
        <v>596.68339902004163</v>
      </c>
      <c r="CJ27" s="210">
        <f t="shared" si="24"/>
        <v>730.04593645147963</v>
      </c>
      <c r="CK27" s="210">
        <f t="shared" si="24"/>
        <v>863.40847388291763</v>
      </c>
      <c r="CL27" s="210">
        <f t="shared" si="24"/>
        <v>996.77101131435575</v>
      </c>
      <c r="CM27" s="210">
        <f t="shared" si="24"/>
        <v>1130.1335487457936</v>
      </c>
      <c r="CN27" s="210">
        <f t="shared" si="24"/>
        <v>1263.4960861772317</v>
      </c>
      <c r="CO27" s="210">
        <f t="shared" si="24"/>
        <v>1396.8586236086699</v>
      </c>
      <c r="CP27" s="210">
        <f t="shared" si="24"/>
        <v>1530.2211610401077</v>
      </c>
      <c r="CQ27" s="210">
        <f t="shared" si="24"/>
        <v>1663.5836984715459</v>
      </c>
      <c r="CR27" s="210">
        <f t="shared" si="25"/>
        <v>1796.946235902984</v>
      </c>
      <c r="CS27" s="210">
        <f t="shared" si="25"/>
        <v>1930.3087733344219</v>
      </c>
      <c r="CT27" s="210">
        <f t="shared" si="25"/>
        <v>2063.6713107658597</v>
      </c>
      <c r="CU27" s="210">
        <f t="shared" si="25"/>
        <v>2197.0338481972976</v>
      </c>
      <c r="CV27" s="210">
        <f t="shared" si="25"/>
        <v>2330.396385628736</v>
      </c>
      <c r="CW27" s="210">
        <f t="shared" si="25"/>
        <v>2463.7589230601739</v>
      </c>
      <c r="CX27" s="210">
        <f t="shared" si="25"/>
        <v>2463.7589230601739</v>
      </c>
      <c r="CY27" s="210">
        <f t="shared" si="25"/>
        <v>2463.7589230601739</v>
      </c>
      <c r="CZ27" s="210">
        <f t="shared" si="25"/>
        <v>2463.7589230601739</v>
      </c>
      <c r="DA27" s="210">
        <f t="shared" si="25"/>
        <v>2463.7589230601739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2911.3426703663563</v>
      </c>
      <c r="D29" s="203">
        <f>Income!D76</f>
        <v>12809.907749611966</v>
      </c>
      <c r="E29" s="203">
        <f>Income!E76</f>
        <v>41840.153234122205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40.435314866199391</v>
      </c>
      <c r="AE29" s="210">
        <f t="shared" si="18"/>
        <v>121.30594459859816</v>
      </c>
      <c r="AF29" s="210">
        <f t="shared" si="18"/>
        <v>202.17657433099697</v>
      </c>
      <c r="AG29" s="210">
        <f t="shared" si="18"/>
        <v>283.04720406339572</v>
      </c>
      <c r="AH29" s="210">
        <f t="shared" si="18"/>
        <v>363.91783379579454</v>
      </c>
      <c r="AI29" s="210">
        <f t="shared" si="18"/>
        <v>444.78846352819329</v>
      </c>
      <c r="AJ29" s="210">
        <f t="shared" si="19"/>
        <v>525.65909326059204</v>
      </c>
      <c r="AK29" s="210">
        <f t="shared" si="19"/>
        <v>606.52972299299086</v>
      </c>
      <c r="AL29" s="210">
        <f t="shared" si="19"/>
        <v>687.40035272538967</v>
      </c>
      <c r="AM29" s="210">
        <f t="shared" si="19"/>
        <v>768.27098245778848</v>
      </c>
      <c r="AN29" s="210">
        <f t="shared" si="19"/>
        <v>849.14161219018717</v>
      </c>
      <c r="AO29" s="210">
        <f t="shared" si="19"/>
        <v>930.0122419225861</v>
      </c>
      <c r="AP29" s="210">
        <f t="shared" si="19"/>
        <v>1010.8828716549847</v>
      </c>
      <c r="AQ29" s="210">
        <f t="shared" si="19"/>
        <v>1091.7535013873835</v>
      </c>
      <c r="AR29" s="210">
        <f t="shared" si="19"/>
        <v>1172.6241311197823</v>
      </c>
      <c r="AS29" s="210">
        <f t="shared" si="19"/>
        <v>1253.4947608521811</v>
      </c>
      <c r="AT29" s="210">
        <f t="shared" si="20"/>
        <v>1334.3653905845799</v>
      </c>
      <c r="AU29" s="210">
        <f t="shared" si="20"/>
        <v>1415.2360203169787</v>
      </c>
      <c r="AV29" s="210">
        <f t="shared" si="20"/>
        <v>1496.1066500493775</v>
      </c>
      <c r="AW29" s="210">
        <f t="shared" si="20"/>
        <v>1576.9772797817764</v>
      </c>
      <c r="AX29" s="210">
        <f t="shared" si="20"/>
        <v>1657.8479095141749</v>
      </c>
      <c r="AY29" s="210">
        <f t="shared" si="20"/>
        <v>1738.7185392465738</v>
      </c>
      <c r="AZ29" s="210">
        <f t="shared" si="20"/>
        <v>1819.5891689789726</v>
      </c>
      <c r="BA29" s="210">
        <f t="shared" si="20"/>
        <v>1900.4597987113714</v>
      </c>
      <c r="BB29" s="210">
        <f t="shared" si="20"/>
        <v>1981.3304284437702</v>
      </c>
      <c r="BC29" s="210">
        <f t="shared" si="20"/>
        <v>2062.2010581761692</v>
      </c>
      <c r="BD29" s="210">
        <f t="shared" si="21"/>
        <v>2143.071687908568</v>
      </c>
      <c r="BE29" s="210">
        <f t="shared" si="21"/>
        <v>2223.9423176409668</v>
      </c>
      <c r="BF29" s="210">
        <f t="shared" si="21"/>
        <v>2304.8129473733657</v>
      </c>
      <c r="BG29" s="210">
        <f t="shared" si="21"/>
        <v>2385.6835771057645</v>
      </c>
      <c r="BH29" s="210">
        <f t="shared" si="21"/>
        <v>2466.5542068381633</v>
      </c>
      <c r="BI29" s="210">
        <f t="shared" si="21"/>
        <v>2547.4248365705621</v>
      </c>
      <c r="BJ29" s="210">
        <f t="shared" si="21"/>
        <v>2628.2954663029604</v>
      </c>
      <c r="BK29" s="210">
        <f t="shared" si="21"/>
        <v>2709.1660960353593</v>
      </c>
      <c r="BL29" s="210">
        <f t="shared" si="21"/>
        <v>2790.0367257677581</v>
      </c>
      <c r="BM29" s="210">
        <f t="shared" si="21"/>
        <v>2870.9073555001569</v>
      </c>
      <c r="BN29" s="210">
        <f t="shared" si="22"/>
        <v>3141.5418582557891</v>
      </c>
      <c r="BO29" s="210">
        <f t="shared" si="22"/>
        <v>3601.9402340346546</v>
      </c>
      <c r="BP29" s="210">
        <f t="shared" si="22"/>
        <v>4062.3386098135206</v>
      </c>
      <c r="BQ29" s="210">
        <f t="shared" si="22"/>
        <v>4522.7369855923862</v>
      </c>
      <c r="BR29" s="210">
        <f t="shared" si="22"/>
        <v>4983.1353613712517</v>
      </c>
      <c r="BS29" s="210">
        <f t="shared" si="22"/>
        <v>5443.5337371501173</v>
      </c>
      <c r="BT29" s="210">
        <f t="shared" si="22"/>
        <v>5903.9321129289829</v>
      </c>
      <c r="BU29" s="210">
        <f t="shared" si="22"/>
        <v>6364.3304887078484</v>
      </c>
      <c r="BV29" s="210">
        <f t="shared" si="22"/>
        <v>6824.728864486714</v>
      </c>
      <c r="BW29" s="210">
        <f t="shared" si="22"/>
        <v>7285.1272402655795</v>
      </c>
      <c r="BX29" s="210">
        <f t="shared" si="23"/>
        <v>7745.5256160444451</v>
      </c>
      <c r="BY29" s="210">
        <f t="shared" si="23"/>
        <v>8205.9239918233106</v>
      </c>
      <c r="BZ29" s="210">
        <f t="shared" si="23"/>
        <v>8666.3223676021771</v>
      </c>
      <c r="CA29" s="210">
        <f t="shared" si="23"/>
        <v>9126.7207433810418</v>
      </c>
      <c r="CB29" s="210">
        <f t="shared" si="23"/>
        <v>9587.1191191599064</v>
      </c>
      <c r="CC29" s="210">
        <f t="shared" si="23"/>
        <v>10047.517494938773</v>
      </c>
      <c r="CD29" s="210">
        <f t="shared" si="23"/>
        <v>10507.915870717639</v>
      </c>
      <c r="CE29" s="210">
        <f t="shared" si="23"/>
        <v>10968.314246496506</v>
      </c>
      <c r="CF29" s="210">
        <f t="shared" si="23"/>
        <v>11428.712622275369</v>
      </c>
      <c r="CG29" s="210">
        <f t="shared" si="23"/>
        <v>11889.110998054235</v>
      </c>
      <c r="CH29" s="210">
        <f t="shared" si="24"/>
        <v>12349.509373833102</v>
      </c>
      <c r="CI29" s="210">
        <f t="shared" si="24"/>
        <v>12809.907749611968</v>
      </c>
      <c r="CJ29" s="210">
        <f t="shared" si="24"/>
        <v>14883.49671279127</v>
      </c>
      <c r="CK29" s="210">
        <f t="shared" si="24"/>
        <v>16957.085675970571</v>
      </c>
      <c r="CL29" s="210">
        <f t="shared" si="24"/>
        <v>19030.674639149875</v>
      </c>
      <c r="CM29" s="210">
        <f t="shared" si="24"/>
        <v>21104.263602329178</v>
      </c>
      <c r="CN29" s="210">
        <f t="shared" si="24"/>
        <v>23177.852565508481</v>
      </c>
      <c r="CO29" s="210">
        <f t="shared" si="24"/>
        <v>25251.441528687785</v>
      </c>
      <c r="CP29" s="210">
        <f t="shared" si="24"/>
        <v>27325.030491867088</v>
      </c>
      <c r="CQ29" s="210">
        <f t="shared" si="24"/>
        <v>29398.619455046392</v>
      </c>
      <c r="CR29" s="210">
        <f t="shared" si="25"/>
        <v>31472.208418225695</v>
      </c>
      <c r="CS29" s="210">
        <f t="shared" si="25"/>
        <v>33545.797381404991</v>
      </c>
      <c r="CT29" s="210">
        <f t="shared" si="25"/>
        <v>35619.386344584302</v>
      </c>
      <c r="CU29" s="210">
        <f t="shared" si="25"/>
        <v>37692.975307763605</v>
      </c>
      <c r="CV29" s="210">
        <f t="shared" si="25"/>
        <v>39766.564270942901</v>
      </c>
      <c r="CW29" s="210">
        <f t="shared" si="25"/>
        <v>41840.153234122205</v>
      </c>
      <c r="CX29" s="210">
        <f t="shared" si="25"/>
        <v>41840.153234122205</v>
      </c>
      <c r="CY29" s="210">
        <f t="shared" si="25"/>
        <v>41840.153234122205</v>
      </c>
      <c r="CZ29" s="210">
        <f t="shared" si="25"/>
        <v>41840.153234122205</v>
      </c>
      <c r="DA29" s="210">
        <f t="shared" si="25"/>
        <v>41840.153234122205</v>
      </c>
    </row>
    <row r="30" spans="1:105">
      <c r="A30" s="201" t="str">
        <f>Income!A77</f>
        <v>Wild foods consumed and sold</v>
      </c>
      <c r="B30" s="203">
        <f>Income!B77</f>
        <v>2081.5291403487377</v>
      </c>
      <c r="C30" s="203">
        <f>Income!C77</f>
        <v>3391.7142109768047</v>
      </c>
      <c r="D30" s="203">
        <f>Income!D77</f>
        <v>0</v>
      </c>
      <c r="E30" s="203">
        <f>Income!E77</f>
        <v>0</v>
      </c>
      <c r="F30" s="210">
        <f t="shared" si="16"/>
        <v>2081.5291403487377</v>
      </c>
      <c r="G30" s="210">
        <f t="shared" si="16"/>
        <v>2081.5291403487377</v>
      </c>
      <c r="H30" s="210">
        <f t="shared" si="16"/>
        <v>2081.5291403487377</v>
      </c>
      <c r="I30" s="210">
        <f t="shared" si="16"/>
        <v>2081.5291403487377</v>
      </c>
      <c r="J30" s="210">
        <f t="shared" si="16"/>
        <v>2081.5291403487377</v>
      </c>
      <c r="K30" s="210">
        <f t="shared" si="16"/>
        <v>2081.5291403487377</v>
      </c>
      <c r="L30" s="210">
        <f t="shared" si="16"/>
        <v>2081.5291403487377</v>
      </c>
      <c r="M30" s="210">
        <f t="shared" si="16"/>
        <v>2081.5291403487377</v>
      </c>
      <c r="N30" s="210">
        <f t="shared" si="16"/>
        <v>2081.5291403487377</v>
      </c>
      <c r="O30" s="210">
        <f t="shared" si="16"/>
        <v>2081.5291403487377</v>
      </c>
      <c r="P30" s="210">
        <f t="shared" si="17"/>
        <v>2081.5291403487377</v>
      </c>
      <c r="Q30" s="210">
        <f t="shared" si="17"/>
        <v>2081.5291403487377</v>
      </c>
      <c r="R30" s="210">
        <f t="shared" si="17"/>
        <v>2081.5291403487377</v>
      </c>
      <c r="S30" s="210">
        <f t="shared" si="17"/>
        <v>2081.5291403487377</v>
      </c>
      <c r="T30" s="210">
        <f t="shared" si="17"/>
        <v>2081.5291403487377</v>
      </c>
      <c r="U30" s="210">
        <f t="shared" si="17"/>
        <v>2081.5291403487377</v>
      </c>
      <c r="V30" s="210">
        <f t="shared" si="17"/>
        <v>2081.5291403487377</v>
      </c>
      <c r="W30" s="210">
        <f t="shared" si="17"/>
        <v>2081.5291403487377</v>
      </c>
      <c r="X30" s="210">
        <f t="shared" si="17"/>
        <v>2081.5291403487377</v>
      </c>
      <c r="Y30" s="210">
        <f t="shared" si="17"/>
        <v>2081.5291403487377</v>
      </c>
      <c r="Z30" s="210">
        <f t="shared" si="18"/>
        <v>2081.5291403487377</v>
      </c>
      <c r="AA30" s="210">
        <f t="shared" si="18"/>
        <v>2081.5291403487377</v>
      </c>
      <c r="AB30" s="210">
        <f t="shared" si="18"/>
        <v>2081.5291403487377</v>
      </c>
      <c r="AC30" s="210">
        <f t="shared" si="18"/>
        <v>2081.5291403487377</v>
      </c>
      <c r="AD30" s="210">
        <f t="shared" si="18"/>
        <v>2099.7261552185719</v>
      </c>
      <c r="AE30" s="210">
        <f t="shared" si="18"/>
        <v>2136.1201849582403</v>
      </c>
      <c r="AF30" s="210">
        <f t="shared" si="18"/>
        <v>2172.5142146979088</v>
      </c>
      <c r="AG30" s="210">
        <f t="shared" si="18"/>
        <v>2208.9082444375777</v>
      </c>
      <c r="AH30" s="210">
        <f t="shared" si="18"/>
        <v>2245.3022741772461</v>
      </c>
      <c r="AI30" s="210">
        <f t="shared" si="18"/>
        <v>2281.6963039169145</v>
      </c>
      <c r="AJ30" s="210">
        <f t="shared" si="19"/>
        <v>2318.090333656583</v>
      </c>
      <c r="AK30" s="210">
        <f t="shared" si="19"/>
        <v>2354.4843633962519</v>
      </c>
      <c r="AL30" s="210">
        <f t="shared" si="19"/>
        <v>2390.8783931359203</v>
      </c>
      <c r="AM30" s="210">
        <f t="shared" si="19"/>
        <v>2427.2724228755887</v>
      </c>
      <c r="AN30" s="210">
        <f t="shared" si="19"/>
        <v>2463.6664526152572</v>
      </c>
      <c r="AO30" s="210">
        <f t="shared" si="19"/>
        <v>2500.0604823549256</v>
      </c>
      <c r="AP30" s="210">
        <f t="shared" si="19"/>
        <v>2536.4545120945941</v>
      </c>
      <c r="AQ30" s="210">
        <f t="shared" si="19"/>
        <v>2572.8485418342625</v>
      </c>
      <c r="AR30" s="210">
        <f t="shared" si="19"/>
        <v>2609.2425715739314</v>
      </c>
      <c r="AS30" s="210">
        <f t="shared" si="19"/>
        <v>2645.6366013135998</v>
      </c>
      <c r="AT30" s="210">
        <f t="shared" si="20"/>
        <v>2682.0306310532683</v>
      </c>
      <c r="AU30" s="210">
        <f t="shared" si="20"/>
        <v>2718.4246607929372</v>
      </c>
      <c r="AV30" s="210">
        <f t="shared" si="20"/>
        <v>2754.8186905326056</v>
      </c>
      <c r="AW30" s="210">
        <f t="shared" si="20"/>
        <v>2791.2127202722741</v>
      </c>
      <c r="AX30" s="210">
        <f t="shared" si="20"/>
        <v>2827.6067500119425</v>
      </c>
      <c r="AY30" s="210">
        <f t="shared" si="20"/>
        <v>2864.0007797516109</v>
      </c>
      <c r="AZ30" s="210">
        <f t="shared" si="20"/>
        <v>2900.3948094912794</v>
      </c>
      <c r="BA30" s="210">
        <f t="shared" si="20"/>
        <v>2936.7888392309478</v>
      </c>
      <c r="BB30" s="210">
        <f t="shared" si="20"/>
        <v>2973.1828689706167</v>
      </c>
      <c r="BC30" s="210">
        <f t="shared" si="20"/>
        <v>3009.5768987102851</v>
      </c>
      <c r="BD30" s="210">
        <f t="shared" si="21"/>
        <v>3045.9709284499536</v>
      </c>
      <c r="BE30" s="210">
        <f t="shared" si="21"/>
        <v>3082.364958189622</v>
      </c>
      <c r="BF30" s="210">
        <f t="shared" si="21"/>
        <v>3118.7589879292909</v>
      </c>
      <c r="BG30" s="210">
        <f t="shared" si="21"/>
        <v>3155.1530176689594</v>
      </c>
      <c r="BH30" s="210">
        <f t="shared" si="21"/>
        <v>3191.5470474086278</v>
      </c>
      <c r="BI30" s="210">
        <f t="shared" si="21"/>
        <v>3227.9410771482962</v>
      </c>
      <c r="BJ30" s="210">
        <f t="shared" si="21"/>
        <v>3264.3351068879647</v>
      </c>
      <c r="BK30" s="210">
        <f t="shared" si="21"/>
        <v>3300.7291366276331</v>
      </c>
      <c r="BL30" s="210">
        <f t="shared" si="21"/>
        <v>3337.123166367302</v>
      </c>
      <c r="BM30" s="210">
        <f t="shared" si="21"/>
        <v>3373.5171961069705</v>
      </c>
      <c r="BN30" s="210">
        <f t="shared" si="22"/>
        <v>3312.8371363029255</v>
      </c>
      <c r="BO30" s="210">
        <f t="shared" si="22"/>
        <v>3155.0829869551671</v>
      </c>
      <c r="BP30" s="210">
        <f t="shared" si="22"/>
        <v>2997.3288376074088</v>
      </c>
      <c r="BQ30" s="210">
        <f t="shared" si="22"/>
        <v>2839.5746882596504</v>
      </c>
      <c r="BR30" s="210">
        <f t="shared" si="22"/>
        <v>2681.8205389118921</v>
      </c>
      <c r="BS30" s="210">
        <f t="shared" si="22"/>
        <v>2524.0663895641337</v>
      </c>
      <c r="BT30" s="210">
        <f t="shared" si="22"/>
        <v>2366.3122402163754</v>
      </c>
      <c r="BU30" s="210">
        <f t="shared" si="22"/>
        <v>2208.558090868617</v>
      </c>
      <c r="BV30" s="210">
        <f t="shared" si="22"/>
        <v>2050.8039415208586</v>
      </c>
      <c r="BW30" s="210">
        <f t="shared" si="22"/>
        <v>1893.0497921731003</v>
      </c>
      <c r="BX30" s="210">
        <f t="shared" si="23"/>
        <v>1735.2956428253417</v>
      </c>
      <c r="BY30" s="210">
        <f t="shared" si="23"/>
        <v>1577.5414934775836</v>
      </c>
      <c r="BZ30" s="210">
        <f t="shared" si="23"/>
        <v>1419.7873441298252</v>
      </c>
      <c r="CA30" s="210">
        <f t="shared" si="23"/>
        <v>1262.0331947820669</v>
      </c>
      <c r="CB30" s="210">
        <f t="shared" si="23"/>
        <v>1104.2790454343085</v>
      </c>
      <c r="CC30" s="210">
        <f t="shared" si="23"/>
        <v>946.52489608655014</v>
      </c>
      <c r="CD30" s="210">
        <f t="shared" si="23"/>
        <v>788.77074673879179</v>
      </c>
      <c r="CE30" s="210">
        <f t="shared" si="23"/>
        <v>631.01659739103343</v>
      </c>
      <c r="CF30" s="210">
        <f t="shared" si="23"/>
        <v>473.26244804327507</v>
      </c>
      <c r="CG30" s="210">
        <f t="shared" si="23"/>
        <v>315.50829869551671</v>
      </c>
      <c r="CH30" s="210">
        <f t="shared" si="24"/>
        <v>157.75414934775836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12130.269869815804</v>
      </c>
      <c r="C31" s="203">
        <f>Income!C78</f>
        <v>21404.918573139941</v>
      </c>
      <c r="D31" s="203">
        <f>Income!D78</f>
        <v>0</v>
      </c>
      <c r="E31" s="203">
        <f>Income!E78</f>
        <v>0</v>
      </c>
      <c r="F31" s="210">
        <f t="shared" si="16"/>
        <v>12130.269869815804</v>
      </c>
      <c r="G31" s="210">
        <f t="shared" si="16"/>
        <v>12130.269869815804</v>
      </c>
      <c r="H31" s="210">
        <f t="shared" si="16"/>
        <v>12130.269869815804</v>
      </c>
      <c r="I31" s="210">
        <f t="shared" si="16"/>
        <v>12130.269869815804</v>
      </c>
      <c r="J31" s="210">
        <f t="shared" si="16"/>
        <v>12130.269869815804</v>
      </c>
      <c r="K31" s="210">
        <f t="shared" si="16"/>
        <v>12130.269869815804</v>
      </c>
      <c r="L31" s="210">
        <f t="shared" si="16"/>
        <v>12130.269869815804</v>
      </c>
      <c r="M31" s="210">
        <f t="shared" si="16"/>
        <v>12130.269869815804</v>
      </c>
      <c r="N31" s="210">
        <f t="shared" si="16"/>
        <v>12130.269869815804</v>
      </c>
      <c r="O31" s="210">
        <f t="shared" si="16"/>
        <v>12130.269869815804</v>
      </c>
      <c r="P31" s="210">
        <f t="shared" si="17"/>
        <v>12130.269869815804</v>
      </c>
      <c r="Q31" s="210">
        <f t="shared" si="17"/>
        <v>12130.269869815804</v>
      </c>
      <c r="R31" s="210">
        <f t="shared" si="17"/>
        <v>12130.269869815804</v>
      </c>
      <c r="S31" s="210">
        <f t="shared" si="17"/>
        <v>12130.269869815804</v>
      </c>
      <c r="T31" s="210">
        <f t="shared" si="17"/>
        <v>12130.269869815804</v>
      </c>
      <c r="U31" s="210">
        <f t="shared" si="17"/>
        <v>12130.269869815804</v>
      </c>
      <c r="V31" s="210">
        <f t="shared" si="17"/>
        <v>12130.269869815804</v>
      </c>
      <c r="W31" s="210">
        <f t="shared" si="17"/>
        <v>12130.269869815804</v>
      </c>
      <c r="X31" s="210">
        <f t="shared" si="17"/>
        <v>12130.269869815804</v>
      </c>
      <c r="Y31" s="210">
        <f t="shared" si="17"/>
        <v>12130.269869815804</v>
      </c>
      <c r="Z31" s="210">
        <f t="shared" si="18"/>
        <v>12130.269869815804</v>
      </c>
      <c r="AA31" s="210">
        <f t="shared" si="18"/>
        <v>12130.269869815804</v>
      </c>
      <c r="AB31" s="210">
        <f t="shared" si="18"/>
        <v>12130.269869815804</v>
      </c>
      <c r="AC31" s="210">
        <f t="shared" si="18"/>
        <v>12130.269869815804</v>
      </c>
      <c r="AD31" s="210">
        <f t="shared" si="18"/>
        <v>12259.08443513975</v>
      </c>
      <c r="AE31" s="210">
        <f t="shared" si="18"/>
        <v>12516.713565787642</v>
      </c>
      <c r="AF31" s="210">
        <f t="shared" si="18"/>
        <v>12774.342696435535</v>
      </c>
      <c r="AG31" s="210">
        <f t="shared" si="18"/>
        <v>13031.971827083427</v>
      </c>
      <c r="AH31" s="210">
        <f t="shared" si="18"/>
        <v>13289.600957731322</v>
      </c>
      <c r="AI31" s="210">
        <f t="shared" si="18"/>
        <v>13547.230088379214</v>
      </c>
      <c r="AJ31" s="210">
        <f t="shared" si="19"/>
        <v>13804.859219027107</v>
      </c>
      <c r="AK31" s="210">
        <f t="shared" si="19"/>
        <v>14062.488349674999</v>
      </c>
      <c r="AL31" s="210">
        <f t="shared" si="19"/>
        <v>14320.117480322891</v>
      </c>
      <c r="AM31" s="210">
        <f t="shared" si="19"/>
        <v>14577.746610970784</v>
      </c>
      <c r="AN31" s="210">
        <f t="shared" si="19"/>
        <v>14835.375741618678</v>
      </c>
      <c r="AO31" s="210">
        <f t="shared" si="19"/>
        <v>15093.004872266571</v>
      </c>
      <c r="AP31" s="210">
        <f t="shared" si="19"/>
        <v>15350.634002914463</v>
      </c>
      <c r="AQ31" s="210">
        <f t="shared" si="19"/>
        <v>15608.263133562356</v>
      </c>
      <c r="AR31" s="210">
        <f t="shared" si="19"/>
        <v>15865.892264210248</v>
      </c>
      <c r="AS31" s="210">
        <f t="shared" si="19"/>
        <v>16123.52139485814</v>
      </c>
      <c r="AT31" s="210">
        <f t="shared" si="20"/>
        <v>16381.150525506033</v>
      </c>
      <c r="AU31" s="210">
        <f t="shared" si="20"/>
        <v>16638.779656153925</v>
      </c>
      <c r="AV31" s="210">
        <f t="shared" si="20"/>
        <v>16896.408786801818</v>
      </c>
      <c r="AW31" s="210">
        <f t="shared" si="20"/>
        <v>17154.03791744971</v>
      </c>
      <c r="AX31" s="210">
        <f t="shared" si="20"/>
        <v>17411.667048097603</v>
      </c>
      <c r="AY31" s="210">
        <f t="shared" si="20"/>
        <v>17669.296178745499</v>
      </c>
      <c r="AZ31" s="210">
        <f t="shared" si="20"/>
        <v>17926.925309393388</v>
      </c>
      <c r="BA31" s="210">
        <f t="shared" si="20"/>
        <v>18184.554440041284</v>
      </c>
      <c r="BB31" s="210">
        <f t="shared" si="20"/>
        <v>18442.183570689172</v>
      </c>
      <c r="BC31" s="210">
        <f t="shared" si="20"/>
        <v>18699.812701337069</v>
      </c>
      <c r="BD31" s="210">
        <f t="shared" si="21"/>
        <v>18957.441831984961</v>
      </c>
      <c r="BE31" s="210">
        <f t="shared" si="21"/>
        <v>19215.070962632853</v>
      </c>
      <c r="BF31" s="210">
        <f t="shared" si="21"/>
        <v>19472.700093280746</v>
      </c>
      <c r="BG31" s="210">
        <f t="shared" si="21"/>
        <v>19730.329223928638</v>
      </c>
      <c r="BH31" s="210">
        <f t="shared" si="21"/>
        <v>19987.958354576531</v>
      </c>
      <c r="BI31" s="210">
        <f t="shared" si="21"/>
        <v>20245.587485224423</v>
      </c>
      <c r="BJ31" s="210">
        <f t="shared" si="21"/>
        <v>20503.216615872319</v>
      </c>
      <c r="BK31" s="210">
        <f t="shared" si="21"/>
        <v>20760.845746520208</v>
      </c>
      <c r="BL31" s="210">
        <f t="shared" si="21"/>
        <v>21018.474877168104</v>
      </c>
      <c r="BM31" s="210">
        <f t="shared" si="21"/>
        <v>21276.104007815993</v>
      </c>
      <c r="BN31" s="210">
        <f t="shared" si="22"/>
        <v>20907.129769113431</v>
      </c>
      <c r="BO31" s="210">
        <f t="shared" si="22"/>
        <v>19911.552161060412</v>
      </c>
      <c r="BP31" s="210">
        <f t="shared" si="22"/>
        <v>18915.974553007389</v>
      </c>
      <c r="BQ31" s="210">
        <f t="shared" si="22"/>
        <v>17920.396944954369</v>
      </c>
      <c r="BR31" s="210">
        <f t="shared" si="22"/>
        <v>16924.81933690135</v>
      </c>
      <c r="BS31" s="210">
        <f t="shared" si="22"/>
        <v>15929.241728848328</v>
      </c>
      <c r="BT31" s="210">
        <f t="shared" si="22"/>
        <v>14933.664120795307</v>
      </c>
      <c r="BU31" s="210">
        <f t="shared" si="22"/>
        <v>13938.086512742288</v>
      </c>
      <c r="BV31" s="210">
        <f t="shared" si="22"/>
        <v>12942.508904689266</v>
      </c>
      <c r="BW31" s="210">
        <f t="shared" si="22"/>
        <v>11946.931296636247</v>
      </c>
      <c r="BX31" s="210">
        <f t="shared" si="23"/>
        <v>10951.353688583225</v>
      </c>
      <c r="BY31" s="210">
        <f t="shared" si="23"/>
        <v>9955.7760805302041</v>
      </c>
      <c r="BZ31" s="210">
        <f t="shared" si="23"/>
        <v>8960.1984724771828</v>
      </c>
      <c r="CA31" s="210">
        <f t="shared" si="23"/>
        <v>7964.6208644241633</v>
      </c>
      <c r="CB31" s="210">
        <f t="shared" si="23"/>
        <v>6969.0432563711438</v>
      </c>
      <c r="CC31" s="210">
        <f t="shared" si="23"/>
        <v>5973.4656483181225</v>
      </c>
      <c r="CD31" s="210">
        <f t="shared" si="23"/>
        <v>4977.8880402651012</v>
      </c>
      <c r="CE31" s="210">
        <f t="shared" si="23"/>
        <v>3982.3104322120817</v>
      </c>
      <c r="CF31" s="210">
        <f t="shared" si="23"/>
        <v>2986.7328241590621</v>
      </c>
      <c r="CG31" s="210">
        <f t="shared" si="23"/>
        <v>1991.1552161060426</v>
      </c>
      <c r="CH31" s="210">
        <f t="shared" si="24"/>
        <v>995.5776080530195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20961.667226637765</v>
      </c>
      <c r="D32" s="203">
        <f>Income!D79</f>
        <v>113542.36414428789</v>
      </c>
      <c r="E32" s="203">
        <f>Income!E79</f>
        <v>309434.13525036693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291.13426703663561</v>
      </c>
      <c r="AE32" s="210">
        <f t="shared" si="18"/>
        <v>873.40280110990682</v>
      </c>
      <c r="AF32" s="210">
        <f t="shared" si="18"/>
        <v>1455.6713351831781</v>
      </c>
      <c r="AG32" s="210">
        <f t="shared" si="18"/>
        <v>2037.9398692564491</v>
      </c>
      <c r="AH32" s="210">
        <f t="shared" si="18"/>
        <v>2620.2084033297206</v>
      </c>
      <c r="AI32" s="210">
        <f t="shared" si="18"/>
        <v>3202.4769374029916</v>
      </c>
      <c r="AJ32" s="210">
        <f t="shared" si="19"/>
        <v>3784.7454714762625</v>
      </c>
      <c r="AK32" s="210">
        <f t="shared" si="19"/>
        <v>4367.014005549534</v>
      </c>
      <c r="AL32" s="210">
        <f t="shared" si="19"/>
        <v>4949.2825396228054</v>
      </c>
      <c r="AM32" s="210">
        <f t="shared" si="19"/>
        <v>5531.5510736960769</v>
      </c>
      <c r="AN32" s="210">
        <f t="shared" si="19"/>
        <v>6113.8196077693474</v>
      </c>
      <c r="AO32" s="210">
        <f t="shared" si="19"/>
        <v>6696.0881418426188</v>
      </c>
      <c r="AP32" s="210">
        <f t="shared" si="19"/>
        <v>7278.3566759158903</v>
      </c>
      <c r="AQ32" s="210">
        <f t="shared" si="19"/>
        <v>7860.6252099891617</v>
      </c>
      <c r="AR32" s="210">
        <f t="shared" si="19"/>
        <v>8442.8937440624341</v>
      </c>
      <c r="AS32" s="210">
        <f t="shared" si="19"/>
        <v>9025.1622781357055</v>
      </c>
      <c r="AT32" s="210">
        <f t="shared" si="20"/>
        <v>9607.4308122089751</v>
      </c>
      <c r="AU32" s="210">
        <f t="shared" si="20"/>
        <v>10189.699346282247</v>
      </c>
      <c r="AV32" s="210">
        <f t="shared" si="20"/>
        <v>10771.967880355518</v>
      </c>
      <c r="AW32" s="210">
        <f t="shared" si="20"/>
        <v>11354.236414428789</v>
      </c>
      <c r="AX32" s="210">
        <f t="shared" si="20"/>
        <v>11936.504948502061</v>
      </c>
      <c r="AY32" s="210">
        <f t="shared" si="20"/>
        <v>12518.773482575332</v>
      </c>
      <c r="AZ32" s="210">
        <f t="shared" si="20"/>
        <v>13101.042016648604</v>
      </c>
      <c r="BA32" s="210">
        <f t="shared" si="20"/>
        <v>13683.310550721875</v>
      </c>
      <c r="BB32" s="210">
        <f t="shared" si="20"/>
        <v>14265.579084795145</v>
      </c>
      <c r="BC32" s="210">
        <f t="shared" si="20"/>
        <v>14847.847618868416</v>
      </c>
      <c r="BD32" s="210">
        <f t="shared" si="21"/>
        <v>15430.11615294169</v>
      </c>
      <c r="BE32" s="210">
        <f t="shared" si="21"/>
        <v>16012.384687014959</v>
      </c>
      <c r="BF32" s="210">
        <f t="shared" si="21"/>
        <v>16594.653221088229</v>
      </c>
      <c r="BG32" s="210">
        <f t="shared" si="21"/>
        <v>17176.9217551615</v>
      </c>
      <c r="BH32" s="210">
        <f t="shared" si="21"/>
        <v>17759.190289234772</v>
      </c>
      <c r="BI32" s="210">
        <f t="shared" si="21"/>
        <v>18341.458823308043</v>
      </c>
      <c r="BJ32" s="210">
        <f t="shared" si="21"/>
        <v>18923.727357381315</v>
      </c>
      <c r="BK32" s="210">
        <f t="shared" si="21"/>
        <v>19505.995891454586</v>
      </c>
      <c r="BL32" s="210">
        <f t="shared" si="21"/>
        <v>20088.264425527857</v>
      </c>
      <c r="BM32" s="210">
        <f t="shared" si="21"/>
        <v>20670.532959601129</v>
      </c>
      <c r="BN32" s="210">
        <f t="shared" si="22"/>
        <v>23114.706689838931</v>
      </c>
      <c r="BO32" s="210">
        <f t="shared" si="22"/>
        <v>27420.785616241261</v>
      </c>
      <c r="BP32" s="210">
        <f t="shared" si="22"/>
        <v>31726.864542643591</v>
      </c>
      <c r="BQ32" s="210">
        <f t="shared" si="22"/>
        <v>36032.943469045924</v>
      </c>
      <c r="BR32" s="210">
        <f t="shared" si="22"/>
        <v>40339.02239544825</v>
      </c>
      <c r="BS32" s="210">
        <f t="shared" si="22"/>
        <v>44645.101321850583</v>
      </c>
      <c r="BT32" s="210">
        <f t="shared" si="22"/>
        <v>48951.180248252916</v>
      </c>
      <c r="BU32" s="210">
        <f t="shared" si="22"/>
        <v>53257.25917465525</v>
      </c>
      <c r="BV32" s="210">
        <f t="shared" si="22"/>
        <v>57563.338101057576</v>
      </c>
      <c r="BW32" s="210">
        <f t="shared" si="22"/>
        <v>61869.417027459909</v>
      </c>
      <c r="BX32" s="210">
        <f t="shared" si="23"/>
        <v>66175.495953862235</v>
      </c>
      <c r="BY32" s="210">
        <f t="shared" si="23"/>
        <v>70481.574880264568</v>
      </c>
      <c r="BZ32" s="210">
        <f t="shared" si="23"/>
        <v>74787.653806666902</v>
      </c>
      <c r="CA32" s="210">
        <f t="shared" si="23"/>
        <v>79093.732733069235</v>
      </c>
      <c r="CB32" s="210">
        <f t="shared" si="23"/>
        <v>83399.811659471568</v>
      </c>
      <c r="CC32" s="210">
        <f t="shared" si="23"/>
        <v>87705.890585873887</v>
      </c>
      <c r="CD32" s="210">
        <f t="shared" si="23"/>
        <v>92011.969512276235</v>
      </c>
      <c r="CE32" s="210">
        <f t="shared" si="23"/>
        <v>96318.048438678554</v>
      </c>
      <c r="CF32" s="210">
        <f t="shared" si="23"/>
        <v>100624.12736508087</v>
      </c>
      <c r="CG32" s="210">
        <f t="shared" si="23"/>
        <v>104930.20629148322</v>
      </c>
      <c r="CH32" s="210">
        <f t="shared" si="24"/>
        <v>109236.28521788554</v>
      </c>
      <c r="CI32" s="210">
        <f t="shared" si="24"/>
        <v>113542.36414428789</v>
      </c>
      <c r="CJ32" s="210">
        <f t="shared" si="24"/>
        <v>127534.63350900782</v>
      </c>
      <c r="CK32" s="210">
        <f t="shared" si="24"/>
        <v>141526.90287372775</v>
      </c>
      <c r="CL32" s="210">
        <f t="shared" si="24"/>
        <v>155519.1722384477</v>
      </c>
      <c r="CM32" s="210">
        <f t="shared" si="24"/>
        <v>169511.44160316762</v>
      </c>
      <c r="CN32" s="210">
        <f t="shared" si="24"/>
        <v>183503.71096788754</v>
      </c>
      <c r="CO32" s="210">
        <f t="shared" si="24"/>
        <v>197495.98033260749</v>
      </c>
      <c r="CP32" s="210">
        <f t="shared" si="24"/>
        <v>211488.24969732741</v>
      </c>
      <c r="CQ32" s="210">
        <f t="shared" si="24"/>
        <v>225480.51906204736</v>
      </c>
      <c r="CR32" s="210">
        <f t="shared" si="25"/>
        <v>239472.78842676728</v>
      </c>
      <c r="CS32" s="210">
        <f t="shared" si="25"/>
        <v>253465.0577914872</v>
      </c>
      <c r="CT32" s="210">
        <f t="shared" si="25"/>
        <v>267457.32715620717</v>
      </c>
      <c r="CU32" s="210">
        <f t="shared" si="25"/>
        <v>281449.59652092709</v>
      </c>
      <c r="CV32" s="210">
        <f t="shared" si="25"/>
        <v>295441.86588564701</v>
      </c>
      <c r="CW32" s="210">
        <f t="shared" si="25"/>
        <v>309434.13525036693</v>
      </c>
      <c r="CX32" s="210">
        <f t="shared" si="25"/>
        <v>309434.13525036693</v>
      </c>
      <c r="CY32" s="210">
        <f t="shared" si="25"/>
        <v>309434.13525036693</v>
      </c>
      <c r="CZ32" s="210">
        <f t="shared" si="25"/>
        <v>309434.13525036693</v>
      </c>
      <c r="DA32" s="210">
        <f t="shared" si="25"/>
        <v>309434.13525036693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9345.4099718760026</v>
      </c>
      <c r="D33" s="203">
        <f>Income!D81</f>
        <v>1746.8056022198136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129.79736072050002</v>
      </c>
      <c r="AE33" s="210">
        <f t="shared" si="18"/>
        <v>389.39208216150007</v>
      </c>
      <c r="AF33" s="210">
        <f t="shared" si="18"/>
        <v>648.98680360250023</v>
      </c>
      <c r="AG33" s="210">
        <f t="shared" si="18"/>
        <v>908.58152504350028</v>
      </c>
      <c r="AH33" s="210">
        <f t="shared" si="18"/>
        <v>1168.1762464845003</v>
      </c>
      <c r="AI33" s="210">
        <f t="shared" si="18"/>
        <v>1427.7709679255004</v>
      </c>
      <c r="AJ33" s="210">
        <f t="shared" si="19"/>
        <v>1687.3656893665004</v>
      </c>
      <c r="AK33" s="210">
        <f t="shared" si="19"/>
        <v>1946.9604108075005</v>
      </c>
      <c r="AL33" s="210">
        <f t="shared" si="19"/>
        <v>2206.5551322485007</v>
      </c>
      <c r="AM33" s="210">
        <f t="shared" si="19"/>
        <v>2466.1498536895006</v>
      </c>
      <c r="AN33" s="210">
        <f t="shared" si="19"/>
        <v>2725.7445751305004</v>
      </c>
      <c r="AO33" s="210">
        <f t="shared" si="19"/>
        <v>2985.3392965715011</v>
      </c>
      <c r="AP33" s="210">
        <f t="shared" si="19"/>
        <v>3244.9340180125009</v>
      </c>
      <c r="AQ33" s="210">
        <f t="shared" si="19"/>
        <v>3504.5287394535012</v>
      </c>
      <c r="AR33" s="210">
        <f t="shared" si="19"/>
        <v>3764.1234608945006</v>
      </c>
      <c r="AS33" s="210">
        <f t="shared" si="19"/>
        <v>4023.7181823355008</v>
      </c>
      <c r="AT33" s="210">
        <f t="shared" si="20"/>
        <v>4283.3129037765011</v>
      </c>
      <c r="AU33" s="210">
        <f t="shared" si="20"/>
        <v>4542.9076252175018</v>
      </c>
      <c r="AV33" s="210">
        <f t="shared" si="20"/>
        <v>4802.5023466585008</v>
      </c>
      <c r="AW33" s="210">
        <f t="shared" si="20"/>
        <v>5062.0970680995015</v>
      </c>
      <c r="AX33" s="210">
        <f t="shared" si="20"/>
        <v>5321.6917895405022</v>
      </c>
      <c r="AY33" s="210">
        <f t="shared" si="20"/>
        <v>5581.2865109815011</v>
      </c>
      <c r="AZ33" s="210">
        <f t="shared" si="20"/>
        <v>5840.8812324225019</v>
      </c>
      <c r="BA33" s="210">
        <f t="shared" si="20"/>
        <v>6100.4759538635017</v>
      </c>
      <c r="BB33" s="210">
        <f t="shared" si="20"/>
        <v>6360.0706753045015</v>
      </c>
      <c r="BC33" s="210">
        <f t="shared" si="20"/>
        <v>6619.6653967455022</v>
      </c>
      <c r="BD33" s="210">
        <f t="shared" si="21"/>
        <v>6879.260118186502</v>
      </c>
      <c r="BE33" s="210">
        <f t="shared" si="21"/>
        <v>7138.8548396275019</v>
      </c>
      <c r="BF33" s="210">
        <f t="shared" si="21"/>
        <v>7398.4495610685017</v>
      </c>
      <c r="BG33" s="210">
        <f t="shared" si="21"/>
        <v>7658.0442825095024</v>
      </c>
      <c r="BH33" s="210">
        <f t="shared" si="21"/>
        <v>7917.6390039505022</v>
      </c>
      <c r="BI33" s="210">
        <f t="shared" si="21"/>
        <v>8177.233725391503</v>
      </c>
      <c r="BJ33" s="210">
        <f t="shared" si="21"/>
        <v>8436.8284468325019</v>
      </c>
      <c r="BK33" s="210">
        <f t="shared" si="21"/>
        <v>8696.4231682735026</v>
      </c>
      <c r="BL33" s="210">
        <f t="shared" si="21"/>
        <v>8956.0178897145015</v>
      </c>
      <c r="BM33" s="210">
        <f t="shared" si="21"/>
        <v>9215.6126111555022</v>
      </c>
      <c r="BN33" s="210">
        <f t="shared" si="22"/>
        <v>9168.6982423491136</v>
      </c>
      <c r="BO33" s="210">
        <f t="shared" si="22"/>
        <v>8815.2747832953391</v>
      </c>
      <c r="BP33" s="210">
        <f t="shared" si="22"/>
        <v>8461.8513242415629</v>
      </c>
      <c r="BQ33" s="210">
        <f t="shared" si="22"/>
        <v>8108.4278651877858</v>
      </c>
      <c r="BR33" s="210">
        <f t="shared" si="22"/>
        <v>7755.0044061340095</v>
      </c>
      <c r="BS33" s="210">
        <f t="shared" si="22"/>
        <v>7401.5809470802333</v>
      </c>
      <c r="BT33" s="210">
        <f t="shared" si="22"/>
        <v>7048.157488026457</v>
      </c>
      <c r="BU33" s="210">
        <f t="shared" si="22"/>
        <v>6694.7340289726808</v>
      </c>
      <c r="BV33" s="210">
        <f t="shared" si="22"/>
        <v>6341.3105699189045</v>
      </c>
      <c r="BW33" s="210">
        <f t="shared" si="22"/>
        <v>5987.8871108651283</v>
      </c>
      <c r="BX33" s="210">
        <f t="shared" si="23"/>
        <v>5634.4636518113512</v>
      </c>
      <c r="BY33" s="210">
        <f t="shared" si="23"/>
        <v>5281.0401927575758</v>
      </c>
      <c r="BZ33" s="210">
        <f t="shared" si="23"/>
        <v>4927.6167337037996</v>
      </c>
      <c r="CA33" s="210">
        <f t="shared" si="23"/>
        <v>4574.1932746500233</v>
      </c>
      <c r="CB33" s="210">
        <f t="shared" si="23"/>
        <v>4220.7698155962471</v>
      </c>
      <c r="CC33" s="210">
        <f t="shared" si="23"/>
        <v>3867.3463565424709</v>
      </c>
      <c r="CD33" s="210">
        <f t="shared" si="23"/>
        <v>3513.9228974886946</v>
      </c>
      <c r="CE33" s="210">
        <f t="shared" si="23"/>
        <v>3160.4994384349184</v>
      </c>
      <c r="CF33" s="210">
        <f t="shared" si="23"/>
        <v>2807.0759793811421</v>
      </c>
      <c r="CG33" s="210">
        <f t="shared" si="23"/>
        <v>2453.6525203273659</v>
      </c>
      <c r="CH33" s="210">
        <f t="shared" si="24"/>
        <v>2100.2290612735906</v>
      </c>
      <c r="CI33" s="210">
        <f t="shared" si="24"/>
        <v>1746.8056022198134</v>
      </c>
      <c r="CJ33" s="210">
        <f t="shared" si="24"/>
        <v>1622.0337734898269</v>
      </c>
      <c r="CK33" s="210">
        <f t="shared" si="24"/>
        <v>1497.2619447598402</v>
      </c>
      <c r="CL33" s="210">
        <f t="shared" si="24"/>
        <v>1372.4901160298537</v>
      </c>
      <c r="CM33" s="210">
        <f t="shared" si="24"/>
        <v>1247.7182872998669</v>
      </c>
      <c r="CN33" s="210">
        <f t="shared" si="24"/>
        <v>1122.9464585698802</v>
      </c>
      <c r="CO33" s="210">
        <f t="shared" si="24"/>
        <v>998.17462983989344</v>
      </c>
      <c r="CP33" s="210">
        <f t="shared" si="24"/>
        <v>873.40280110990682</v>
      </c>
      <c r="CQ33" s="210">
        <f t="shared" si="24"/>
        <v>748.63097237992008</v>
      </c>
      <c r="CR33" s="210">
        <f t="shared" si="25"/>
        <v>623.85914364993346</v>
      </c>
      <c r="CS33" s="210">
        <f t="shared" si="25"/>
        <v>499.08731491994672</v>
      </c>
      <c r="CT33" s="210">
        <f t="shared" si="25"/>
        <v>374.31548618995998</v>
      </c>
      <c r="CU33" s="210">
        <f t="shared" si="25"/>
        <v>249.54365745997325</v>
      </c>
      <c r="CV33" s="210">
        <f t="shared" si="25"/>
        <v>124.77182872998651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1397.4444817758508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19.408951135775705</v>
      </c>
      <c r="AE34" s="210">
        <f t="shared" si="18"/>
        <v>58.226853407327127</v>
      </c>
      <c r="AF34" s="210">
        <f t="shared" si="18"/>
        <v>97.044755678878516</v>
      </c>
      <c r="AG34" s="210">
        <f t="shared" si="18"/>
        <v>135.86265795042993</v>
      </c>
      <c r="AH34" s="210">
        <f t="shared" si="18"/>
        <v>174.68056022198135</v>
      </c>
      <c r="AI34" s="210">
        <f t="shared" si="18"/>
        <v>213.49846249353277</v>
      </c>
      <c r="AJ34" s="210">
        <f t="shared" si="19"/>
        <v>252.31636476508416</v>
      </c>
      <c r="AK34" s="210">
        <f t="shared" si="19"/>
        <v>291.13426703663555</v>
      </c>
      <c r="AL34" s="210">
        <f t="shared" si="19"/>
        <v>329.95216930818702</v>
      </c>
      <c r="AM34" s="210">
        <f t="shared" si="19"/>
        <v>368.77007157973844</v>
      </c>
      <c r="AN34" s="210">
        <f t="shared" si="19"/>
        <v>407.5879738512898</v>
      </c>
      <c r="AO34" s="210">
        <f t="shared" si="19"/>
        <v>446.40587612284122</v>
      </c>
      <c r="AP34" s="210">
        <f t="shared" si="19"/>
        <v>485.22377839439264</v>
      </c>
      <c r="AQ34" s="210">
        <f t="shared" si="19"/>
        <v>524.041680665944</v>
      </c>
      <c r="AR34" s="210">
        <f t="shared" si="19"/>
        <v>562.85958293749547</v>
      </c>
      <c r="AS34" s="210">
        <f t="shared" si="19"/>
        <v>601.67748520904695</v>
      </c>
      <c r="AT34" s="210">
        <f t="shared" si="20"/>
        <v>640.49538748059831</v>
      </c>
      <c r="AU34" s="210">
        <f t="shared" si="20"/>
        <v>679.31328975214967</v>
      </c>
      <c r="AV34" s="210">
        <f t="shared" si="20"/>
        <v>718.13119202370115</v>
      </c>
      <c r="AW34" s="210">
        <f t="shared" si="20"/>
        <v>756.94909429525251</v>
      </c>
      <c r="AX34" s="210">
        <f t="shared" si="20"/>
        <v>795.76699656680398</v>
      </c>
      <c r="AY34" s="210">
        <f t="shared" si="20"/>
        <v>834.58489883835534</v>
      </c>
      <c r="AZ34" s="210">
        <f t="shared" si="20"/>
        <v>873.4028011099067</v>
      </c>
      <c r="BA34" s="210">
        <f t="shared" si="20"/>
        <v>912.22070338145807</v>
      </c>
      <c r="BB34" s="210">
        <f t="shared" si="20"/>
        <v>951.03860565300965</v>
      </c>
      <c r="BC34" s="210">
        <f t="shared" si="20"/>
        <v>989.85650792456101</v>
      </c>
      <c r="BD34" s="210">
        <f t="shared" si="21"/>
        <v>1028.6744101961124</v>
      </c>
      <c r="BE34" s="210">
        <f t="shared" si="21"/>
        <v>1067.4923124676639</v>
      </c>
      <c r="BF34" s="210">
        <f t="shared" si="21"/>
        <v>1106.3102147392153</v>
      </c>
      <c r="BG34" s="210">
        <f t="shared" si="21"/>
        <v>1145.1281170107666</v>
      </c>
      <c r="BH34" s="210">
        <f t="shared" si="21"/>
        <v>1183.946019282318</v>
      </c>
      <c r="BI34" s="210">
        <f t="shared" si="21"/>
        <v>1222.7639215538695</v>
      </c>
      <c r="BJ34" s="210">
        <f t="shared" si="21"/>
        <v>1261.5818238254208</v>
      </c>
      <c r="BK34" s="210">
        <f t="shared" si="21"/>
        <v>1300.3997260969722</v>
      </c>
      <c r="BL34" s="210">
        <f t="shared" si="21"/>
        <v>1339.2176283685237</v>
      </c>
      <c r="BM34" s="210">
        <f t="shared" si="21"/>
        <v>1378.0355306400752</v>
      </c>
      <c r="BN34" s="210">
        <f t="shared" si="22"/>
        <v>1364.9457728973427</v>
      </c>
      <c r="BO34" s="210">
        <f t="shared" si="22"/>
        <v>1299.9483551403264</v>
      </c>
      <c r="BP34" s="210">
        <f t="shared" si="22"/>
        <v>1234.95093738331</v>
      </c>
      <c r="BQ34" s="210">
        <f t="shared" si="22"/>
        <v>1169.9535196262937</v>
      </c>
      <c r="BR34" s="210">
        <f t="shared" si="22"/>
        <v>1104.9561018692775</v>
      </c>
      <c r="BS34" s="210">
        <f t="shared" si="22"/>
        <v>1039.9586841122609</v>
      </c>
      <c r="BT34" s="210">
        <f t="shared" si="22"/>
        <v>974.96126635524479</v>
      </c>
      <c r="BU34" s="210">
        <f t="shared" si="22"/>
        <v>909.96384859822842</v>
      </c>
      <c r="BV34" s="210">
        <f t="shared" si="22"/>
        <v>844.96643084121206</v>
      </c>
      <c r="BW34" s="210">
        <f t="shared" si="22"/>
        <v>779.96901308419581</v>
      </c>
      <c r="BX34" s="210">
        <f t="shared" si="23"/>
        <v>714.97159532717944</v>
      </c>
      <c r="BY34" s="210">
        <f t="shared" si="23"/>
        <v>649.97417757016319</v>
      </c>
      <c r="BZ34" s="210">
        <f t="shared" si="23"/>
        <v>584.97675981314683</v>
      </c>
      <c r="CA34" s="210">
        <f t="shared" si="23"/>
        <v>519.97934205613058</v>
      </c>
      <c r="CB34" s="210">
        <f t="shared" si="23"/>
        <v>454.98192429911421</v>
      </c>
      <c r="CC34" s="210">
        <f t="shared" si="23"/>
        <v>389.98450654209785</v>
      </c>
      <c r="CD34" s="210">
        <f t="shared" si="23"/>
        <v>324.9870887850816</v>
      </c>
      <c r="CE34" s="210">
        <f t="shared" si="23"/>
        <v>259.98967102806523</v>
      </c>
      <c r="CF34" s="210">
        <f t="shared" si="23"/>
        <v>194.99225327104887</v>
      </c>
      <c r="CG34" s="210">
        <f t="shared" si="23"/>
        <v>129.99483551403273</v>
      </c>
      <c r="CH34" s="210">
        <f t="shared" si="24"/>
        <v>64.997417757016365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1008.3916845262437</v>
      </c>
      <c r="C35" s="203">
        <f>Income!C83</f>
        <v>840.32640377186965</v>
      </c>
      <c r="D35" s="203">
        <f>Income!D83</f>
        <v>0</v>
      </c>
      <c r="E35" s="203">
        <f>Income!E83</f>
        <v>0</v>
      </c>
      <c r="F35" s="210">
        <f t="shared" si="16"/>
        <v>1008.3916845262437</v>
      </c>
      <c r="G35" s="210">
        <f t="shared" si="16"/>
        <v>1008.3916845262437</v>
      </c>
      <c r="H35" s="210">
        <f t="shared" si="16"/>
        <v>1008.3916845262437</v>
      </c>
      <c r="I35" s="210">
        <f t="shared" si="16"/>
        <v>1008.3916845262437</v>
      </c>
      <c r="J35" s="210">
        <f t="shared" si="16"/>
        <v>1008.3916845262437</v>
      </c>
      <c r="K35" s="210">
        <f t="shared" si="16"/>
        <v>1008.3916845262437</v>
      </c>
      <c r="L35" s="210">
        <f t="shared" si="16"/>
        <v>1008.3916845262437</v>
      </c>
      <c r="M35" s="210">
        <f t="shared" si="16"/>
        <v>1008.3916845262437</v>
      </c>
      <c r="N35" s="210">
        <f t="shared" si="16"/>
        <v>1008.3916845262437</v>
      </c>
      <c r="O35" s="210">
        <f t="shared" si="16"/>
        <v>1008.3916845262437</v>
      </c>
      <c r="P35" s="210">
        <f t="shared" si="17"/>
        <v>1008.3916845262437</v>
      </c>
      <c r="Q35" s="210">
        <f t="shared" si="17"/>
        <v>1008.3916845262437</v>
      </c>
      <c r="R35" s="210">
        <f t="shared" si="17"/>
        <v>1008.3916845262437</v>
      </c>
      <c r="S35" s="210">
        <f t="shared" si="17"/>
        <v>1008.3916845262437</v>
      </c>
      <c r="T35" s="210">
        <f t="shared" si="17"/>
        <v>1008.3916845262437</v>
      </c>
      <c r="U35" s="210">
        <f t="shared" si="17"/>
        <v>1008.3916845262437</v>
      </c>
      <c r="V35" s="210">
        <f t="shared" si="17"/>
        <v>1008.3916845262437</v>
      </c>
      <c r="W35" s="210">
        <f t="shared" si="17"/>
        <v>1008.3916845262437</v>
      </c>
      <c r="X35" s="210">
        <f t="shared" si="17"/>
        <v>1008.3916845262437</v>
      </c>
      <c r="Y35" s="210">
        <f t="shared" si="17"/>
        <v>1008.3916845262437</v>
      </c>
      <c r="Z35" s="210">
        <f t="shared" si="18"/>
        <v>1008.3916845262437</v>
      </c>
      <c r="AA35" s="210">
        <f t="shared" si="18"/>
        <v>1008.3916845262437</v>
      </c>
      <c r="AB35" s="210">
        <f t="shared" si="18"/>
        <v>1008.3916845262437</v>
      </c>
      <c r="AC35" s="210">
        <f t="shared" si="18"/>
        <v>1008.3916845262437</v>
      </c>
      <c r="AD35" s="210">
        <f t="shared" si="18"/>
        <v>1006.0574445157663</v>
      </c>
      <c r="AE35" s="210">
        <f t="shared" si="18"/>
        <v>1001.3889644948115</v>
      </c>
      <c r="AF35" s="210">
        <f t="shared" si="18"/>
        <v>996.72048447385657</v>
      </c>
      <c r="AG35" s="210">
        <f t="shared" si="18"/>
        <v>992.05200445290177</v>
      </c>
      <c r="AH35" s="210">
        <f t="shared" si="18"/>
        <v>987.38352443194697</v>
      </c>
      <c r="AI35" s="210">
        <f t="shared" si="18"/>
        <v>982.71504441099205</v>
      </c>
      <c r="AJ35" s="210">
        <f t="shared" si="19"/>
        <v>978.04656439003725</v>
      </c>
      <c r="AK35" s="210">
        <f t="shared" si="19"/>
        <v>973.37808436908244</v>
      </c>
      <c r="AL35" s="210">
        <f t="shared" si="19"/>
        <v>968.70960434812764</v>
      </c>
      <c r="AM35" s="210">
        <f t="shared" si="19"/>
        <v>964.04112432717272</v>
      </c>
      <c r="AN35" s="210">
        <f t="shared" si="19"/>
        <v>959.37264430621792</v>
      </c>
      <c r="AO35" s="210">
        <f t="shared" si="19"/>
        <v>954.70416428526312</v>
      </c>
      <c r="AP35" s="210">
        <f t="shared" si="19"/>
        <v>950.03568426430832</v>
      </c>
      <c r="AQ35" s="210">
        <f t="shared" si="19"/>
        <v>945.3672042433534</v>
      </c>
      <c r="AR35" s="210">
        <f t="shared" si="19"/>
        <v>940.6987242223986</v>
      </c>
      <c r="AS35" s="210">
        <f t="shared" si="19"/>
        <v>936.03024420144379</v>
      </c>
      <c r="AT35" s="210">
        <f t="shared" si="20"/>
        <v>931.36176418048899</v>
      </c>
      <c r="AU35" s="210">
        <f t="shared" si="20"/>
        <v>926.69328415953407</v>
      </c>
      <c r="AV35" s="210">
        <f t="shared" si="20"/>
        <v>922.02480413857927</v>
      </c>
      <c r="AW35" s="210">
        <f t="shared" si="20"/>
        <v>917.35632411762435</v>
      </c>
      <c r="AX35" s="210">
        <f t="shared" si="20"/>
        <v>912.68784409666955</v>
      </c>
      <c r="AY35" s="210">
        <f t="shared" si="20"/>
        <v>908.01936407571475</v>
      </c>
      <c r="AZ35" s="210">
        <f t="shared" si="20"/>
        <v>903.35088405475994</v>
      </c>
      <c r="BA35" s="210">
        <f t="shared" si="20"/>
        <v>898.68240403380514</v>
      </c>
      <c r="BB35" s="210">
        <f t="shared" si="20"/>
        <v>894.01392401285023</v>
      </c>
      <c r="BC35" s="210">
        <f t="shared" si="20"/>
        <v>889.34544399189542</v>
      </c>
      <c r="BD35" s="210">
        <f t="shared" si="21"/>
        <v>884.67696397094051</v>
      </c>
      <c r="BE35" s="210">
        <f t="shared" si="21"/>
        <v>880.0084839499857</v>
      </c>
      <c r="BF35" s="210">
        <f t="shared" si="21"/>
        <v>875.3400039290309</v>
      </c>
      <c r="BG35" s="210">
        <f t="shared" si="21"/>
        <v>870.6715239080761</v>
      </c>
      <c r="BH35" s="210">
        <f t="shared" si="21"/>
        <v>866.00304388712129</v>
      </c>
      <c r="BI35" s="210">
        <f t="shared" si="21"/>
        <v>861.33456386616638</v>
      </c>
      <c r="BJ35" s="210">
        <f t="shared" si="21"/>
        <v>856.66608384521157</v>
      </c>
      <c r="BK35" s="210">
        <f t="shared" si="21"/>
        <v>851.99760382425677</v>
      </c>
      <c r="BL35" s="210">
        <f t="shared" si="21"/>
        <v>847.32912380330185</v>
      </c>
      <c r="BM35" s="210">
        <f t="shared" si="21"/>
        <v>842.66064378234705</v>
      </c>
      <c r="BN35" s="210">
        <f t="shared" si="22"/>
        <v>820.78392926554716</v>
      </c>
      <c r="BO35" s="210">
        <f t="shared" si="22"/>
        <v>781.69898025290195</v>
      </c>
      <c r="BP35" s="210">
        <f t="shared" si="22"/>
        <v>742.61403124025696</v>
      </c>
      <c r="BQ35" s="210">
        <f t="shared" si="22"/>
        <v>703.52908222761175</v>
      </c>
      <c r="BR35" s="210">
        <f t="shared" si="22"/>
        <v>664.44413321496666</v>
      </c>
      <c r="BS35" s="210">
        <f t="shared" si="22"/>
        <v>625.35918420232156</v>
      </c>
      <c r="BT35" s="210">
        <f t="shared" si="22"/>
        <v>586.27423518967646</v>
      </c>
      <c r="BU35" s="210">
        <f t="shared" si="22"/>
        <v>547.18928617703136</v>
      </c>
      <c r="BV35" s="210">
        <f t="shared" si="22"/>
        <v>508.10433716438632</v>
      </c>
      <c r="BW35" s="210">
        <f t="shared" si="22"/>
        <v>469.01938815174123</v>
      </c>
      <c r="BX35" s="210">
        <f t="shared" si="23"/>
        <v>429.93443913909613</v>
      </c>
      <c r="BY35" s="210">
        <f t="shared" si="23"/>
        <v>390.84949012645097</v>
      </c>
      <c r="BZ35" s="210">
        <f t="shared" si="23"/>
        <v>351.76454111380588</v>
      </c>
      <c r="CA35" s="210">
        <f t="shared" si="23"/>
        <v>312.67959210116078</v>
      </c>
      <c r="CB35" s="210">
        <f t="shared" si="23"/>
        <v>273.59464308851568</v>
      </c>
      <c r="CC35" s="210">
        <f t="shared" si="23"/>
        <v>234.50969407587058</v>
      </c>
      <c r="CD35" s="210">
        <f t="shared" si="23"/>
        <v>195.42474506322549</v>
      </c>
      <c r="CE35" s="210">
        <f t="shared" si="23"/>
        <v>156.33979605058039</v>
      </c>
      <c r="CF35" s="210">
        <f t="shared" si="23"/>
        <v>117.25484703793529</v>
      </c>
      <c r="CG35" s="210">
        <f t="shared" si="23"/>
        <v>78.169898025290195</v>
      </c>
      <c r="CH35" s="210">
        <f t="shared" si="24"/>
        <v>39.084949012645097</v>
      </c>
      <c r="CI35" s="210">
        <f t="shared" si="24"/>
        <v>1.1368683772161603E-13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29433.674397403858</v>
      </c>
      <c r="C36" s="203">
        <f>Income!C85</f>
        <v>29433.674397403858</v>
      </c>
      <c r="D36" s="203">
        <f>Income!D85</f>
        <v>11092.215574095817</v>
      </c>
      <c r="E36" s="203">
        <f>Income!E85</f>
        <v>12676.817798966647</v>
      </c>
      <c r="F36" s="210">
        <f t="shared" si="16"/>
        <v>29433.674397403858</v>
      </c>
      <c r="G36" s="210">
        <f t="shared" si="16"/>
        <v>29433.674397403858</v>
      </c>
      <c r="H36" s="210">
        <f t="shared" si="16"/>
        <v>29433.674397403858</v>
      </c>
      <c r="I36" s="210">
        <f t="shared" si="16"/>
        <v>29433.674397403858</v>
      </c>
      <c r="J36" s="210">
        <f t="shared" si="16"/>
        <v>29433.674397403858</v>
      </c>
      <c r="K36" s="210">
        <f t="shared" si="16"/>
        <v>29433.674397403858</v>
      </c>
      <c r="L36" s="210">
        <f t="shared" si="16"/>
        <v>29433.674397403858</v>
      </c>
      <c r="M36" s="210">
        <f t="shared" si="16"/>
        <v>29433.674397403858</v>
      </c>
      <c r="N36" s="210">
        <f t="shared" si="16"/>
        <v>29433.674397403858</v>
      </c>
      <c r="O36" s="210">
        <f t="shared" si="16"/>
        <v>29433.674397403858</v>
      </c>
      <c r="P36" s="210">
        <f t="shared" si="16"/>
        <v>29433.674397403858</v>
      </c>
      <c r="Q36" s="210">
        <f t="shared" si="16"/>
        <v>29433.674397403858</v>
      </c>
      <c r="R36" s="210">
        <f t="shared" si="16"/>
        <v>29433.674397403858</v>
      </c>
      <c r="S36" s="210">
        <f t="shared" si="16"/>
        <v>29433.674397403858</v>
      </c>
      <c r="T36" s="210">
        <f t="shared" si="16"/>
        <v>29433.674397403858</v>
      </c>
      <c r="U36" s="210">
        <f t="shared" si="16"/>
        <v>29433.674397403858</v>
      </c>
      <c r="V36" s="210">
        <f t="shared" si="17"/>
        <v>29433.674397403858</v>
      </c>
      <c r="W36" s="210">
        <f t="shared" si="17"/>
        <v>29433.674397403858</v>
      </c>
      <c r="X36" s="210">
        <f t="shared" si="17"/>
        <v>29433.674397403858</v>
      </c>
      <c r="Y36" s="210">
        <f t="shared" si="17"/>
        <v>29433.674397403858</v>
      </c>
      <c r="Z36" s="210">
        <f t="shared" si="17"/>
        <v>29433.674397403858</v>
      </c>
      <c r="AA36" s="210">
        <f t="shared" si="17"/>
        <v>29433.674397403858</v>
      </c>
      <c r="AB36" s="210">
        <f t="shared" si="17"/>
        <v>29433.674397403858</v>
      </c>
      <c r="AC36" s="210">
        <f t="shared" si="17"/>
        <v>29433.674397403858</v>
      </c>
      <c r="AD36" s="210">
        <f t="shared" si="17"/>
        <v>29433.674397403858</v>
      </c>
      <c r="AE36" s="210">
        <f t="shared" si="17"/>
        <v>29433.674397403858</v>
      </c>
      <c r="AF36" s="210">
        <f t="shared" si="18"/>
        <v>29433.674397403858</v>
      </c>
      <c r="AG36" s="210">
        <f t="shared" si="18"/>
        <v>29433.674397403858</v>
      </c>
      <c r="AH36" s="210">
        <f t="shared" si="18"/>
        <v>29433.674397403858</v>
      </c>
      <c r="AI36" s="210">
        <f t="shared" si="18"/>
        <v>29433.674397403858</v>
      </c>
      <c r="AJ36" s="210">
        <f t="shared" si="18"/>
        <v>29433.674397403858</v>
      </c>
      <c r="AK36" s="210">
        <f t="shared" si="18"/>
        <v>29433.674397403858</v>
      </c>
      <c r="AL36" s="210">
        <f t="shared" si="18"/>
        <v>29433.674397403858</v>
      </c>
      <c r="AM36" s="210">
        <f t="shared" si="18"/>
        <v>29433.674397403858</v>
      </c>
      <c r="AN36" s="210">
        <f t="shared" si="18"/>
        <v>29433.674397403858</v>
      </c>
      <c r="AO36" s="210">
        <f t="shared" si="18"/>
        <v>29433.674397403858</v>
      </c>
      <c r="AP36" s="210">
        <f t="shared" si="19"/>
        <v>29433.674397403858</v>
      </c>
      <c r="AQ36" s="210">
        <f t="shared" si="19"/>
        <v>29433.674397403858</v>
      </c>
      <c r="AR36" s="210">
        <f t="shared" si="19"/>
        <v>29433.674397403858</v>
      </c>
      <c r="AS36" s="210">
        <f t="shared" si="19"/>
        <v>29433.674397403858</v>
      </c>
      <c r="AT36" s="210">
        <f t="shared" si="19"/>
        <v>29433.674397403858</v>
      </c>
      <c r="AU36" s="210">
        <f t="shared" si="19"/>
        <v>29433.674397403858</v>
      </c>
      <c r="AV36" s="210">
        <f t="shared" si="19"/>
        <v>29433.674397403858</v>
      </c>
      <c r="AW36" s="210">
        <f t="shared" si="19"/>
        <v>29433.674397403858</v>
      </c>
      <c r="AX36" s="210">
        <f t="shared" si="19"/>
        <v>29433.674397403858</v>
      </c>
      <c r="AY36" s="210">
        <f t="shared" si="19"/>
        <v>29433.674397403858</v>
      </c>
      <c r="AZ36" s="210">
        <f t="shared" si="20"/>
        <v>29433.674397403858</v>
      </c>
      <c r="BA36" s="210">
        <f t="shared" si="20"/>
        <v>29433.674397403858</v>
      </c>
      <c r="BB36" s="210">
        <f t="shared" si="20"/>
        <v>29433.674397403858</v>
      </c>
      <c r="BC36" s="210">
        <f t="shared" si="20"/>
        <v>29433.674397403858</v>
      </c>
      <c r="BD36" s="210">
        <f t="shared" si="20"/>
        <v>29433.674397403858</v>
      </c>
      <c r="BE36" s="210">
        <f t="shared" si="20"/>
        <v>29433.674397403858</v>
      </c>
      <c r="BF36" s="210">
        <f t="shared" si="20"/>
        <v>29433.674397403858</v>
      </c>
      <c r="BG36" s="210">
        <f t="shared" si="20"/>
        <v>29433.674397403858</v>
      </c>
      <c r="BH36" s="210">
        <f t="shared" si="20"/>
        <v>29433.674397403858</v>
      </c>
      <c r="BI36" s="210">
        <f t="shared" si="20"/>
        <v>29433.674397403858</v>
      </c>
      <c r="BJ36" s="210">
        <f t="shared" si="21"/>
        <v>29433.674397403858</v>
      </c>
      <c r="BK36" s="210">
        <f t="shared" si="21"/>
        <v>29433.674397403858</v>
      </c>
      <c r="BL36" s="210">
        <f t="shared" si="21"/>
        <v>29433.674397403858</v>
      </c>
      <c r="BM36" s="210">
        <f t="shared" si="21"/>
        <v>29433.674397403858</v>
      </c>
      <c r="BN36" s="210">
        <f t="shared" si="21"/>
        <v>29007.128843373437</v>
      </c>
      <c r="BO36" s="210">
        <f t="shared" si="21"/>
        <v>28154.037735312599</v>
      </c>
      <c r="BP36" s="210">
        <f t="shared" si="21"/>
        <v>27300.94662725176</v>
      </c>
      <c r="BQ36" s="210">
        <f t="shared" si="21"/>
        <v>26447.855519190922</v>
      </c>
      <c r="BR36" s="210">
        <f t="shared" si="21"/>
        <v>25594.764411130083</v>
      </c>
      <c r="BS36" s="210">
        <f t="shared" si="21"/>
        <v>24741.673303069241</v>
      </c>
      <c r="BT36" s="210">
        <f t="shared" si="22"/>
        <v>23888.582195008403</v>
      </c>
      <c r="BU36" s="210">
        <f t="shared" si="22"/>
        <v>23035.491086947564</v>
      </c>
      <c r="BV36" s="210">
        <f t="shared" si="22"/>
        <v>22182.399978886726</v>
      </c>
      <c r="BW36" s="210">
        <f t="shared" si="22"/>
        <v>21329.308870825887</v>
      </c>
      <c r="BX36" s="210">
        <f t="shared" si="22"/>
        <v>20476.217762765045</v>
      </c>
      <c r="BY36" s="210">
        <f t="shared" si="22"/>
        <v>19623.126654704207</v>
      </c>
      <c r="BZ36" s="210">
        <f t="shared" si="22"/>
        <v>18770.035546643368</v>
      </c>
      <c r="CA36" s="210">
        <f t="shared" si="22"/>
        <v>17916.94443858253</v>
      </c>
      <c r="CB36" s="210">
        <f t="shared" si="22"/>
        <v>17063.853330521692</v>
      </c>
      <c r="CC36" s="210">
        <f t="shared" si="22"/>
        <v>16210.762222460849</v>
      </c>
      <c r="CD36" s="210">
        <f t="shared" si="23"/>
        <v>15357.671114400013</v>
      </c>
      <c r="CE36" s="210">
        <f t="shared" si="23"/>
        <v>14504.580006339173</v>
      </c>
      <c r="CF36" s="210">
        <f t="shared" si="23"/>
        <v>13651.488898278332</v>
      </c>
      <c r="CG36" s="210">
        <f t="shared" si="23"/>
        <v>12798.397790217492</v>
      </c>
      <c r="CH36" s="210">
        <f t="shared" si="23"/>
        <v>11945.306682156654</v>
      </c>
      <c r="CI36" s="210">
        <f t="shared" si="23"/>
        <v>11092.215574095815</v>
      </c>
      <c r="CJ36" s="210">
        <f t="shared" si="23"/>
        <v>11205.401447300876</v>
      </c>
      <c r="CK36" s="210">
        <f t="shared" si="23"/>
        <v>11318.587320505936</v>
      </c>
      <c r="CL36" s="210">
        <f t="shared" si="23"/>
        <v>11431.773193710995</v>
      </c>
      <c r="CM36" s="210">
        <f t="shared" si="23"/>
        <v>11544.959066916053</v>
      </c>
      <c r="CN36" s="210">
        <f t="shared" si="24"/>
        <v>11658.144940121114</v>
      </c>
      <c r="CO36" s="210">
        <f t="shared" si="24"/>
        <v>11771.330813326173</v>
      </c>
      <c r="CP36" s="210">
        <f t="shared" si="24"/>
        <v>11884.516686531231</v>
      </c>
      <c r="CQ36" s="210">
        <f t="shared" si="24"/>
        <v>11997.702559736292</v>
      </c>
      <c r="CR36" s="210">
        <f t="shared" si="24"/>
        <v>12110.88843294135</v>
      </c>
      <c r="CS36" s="210">
        <f t="shared" si="24"/>
        <v>12224.074306146411</v>
      </c>
      <c r="CT36" s="210">
        <f t="shared" si="24"/>
        <v>12337.26017935147</v>
      </c>
      <c r="CU36" s="210">
        <f t="shared" si="24"/>
        <v>12450.446052556528</v>
      </c>
      <c r="CV36" s="210">
        <f t="shared" si="24"/>
        <v>12563.631925761589</v>
      </c>
      <c r="CW36" s="210">
        <f t="shared" si="24"/>
        <v>12676.817798966647</v>
      </c>
      <c r="CX36" s="210">
        <f t="shared" si="25"/>
        <v>12676.817798966647</v>
      </c>
      <c r="CY36" s="210">
        <f t="shared" si="25"/>
        <v>12676.817798966647</v>
      </c>
      <c r="CZ36" s="210">
        <f t="shared" si="25"/>
        <v>12676.817798966647</v>
      </c>
      <c r="DA36" s="210">
        <f t="shared" si="25"/>
        <v>12676.817798966647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6987.2224088792545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97.044755678878531</v>
      </c>
      <c r="AE37" s="210">
        <f t="shared" si="18"/>
        <v>291.13426703663561</v>
      </c>
      <c r="AF37" s="210">
        <f t="shared" si="18"/>
        <v>485.22377839439264</v>
      </c>
      <c r="AG37" s="210">
        <f t="shared" si="18"/>
        <v>679.31328975214967</v>
      </c>
      <c r="AH37" s="210">
        <f t="shared" si="18"/>
        <v>873.40280110990682</v>
      </c>
      <c r="AI37" s="210">
        <f t="shared" si="18"/>
        <v>1067.4923124676639</v>
      </c>
      <c r="AJ37" s="210">
        <f t="shared" si="19"/>
        <v>1261.581823825421</v>
      </c>
      <c r="AK37" s="210">
        <f t="shared" si="19"/>
        <v>1455.6713351831779</v>
      </c>
      <c r="AL37" s="210">
        <f t="shared" si="19"/>
        <v>1649.7608465409351</v>
      </c>
      <c r="AM37" s="210">
        <f t="shared" si="19"/>
        <v>1843.850357898692</v>
      </c>
      <c r="AN37" s="210">
        <f t="shared" si="19"/>
        <v>2037.9398692564491</v>
      </c>
      <c r="AO37" s="210">
        <f t="shared" si="19"/>
        <v>2232.0293806142063</v>
      </c>
      <c r="AP37" s="210">
        <f t="shared" si="19"/>
        <v>2426.1188919719634</v>
      </c>
      <c r="AQ37" s="210">
        <f t="shared" si="19"/>
        <v>2620.2084033297201</v>
      </c>
      <c r="AR37" s="210">
        <f t="shared" si="19"/>
        <v>2814.2979146874773</v>
      </c>
      <c r="AS37" s="210">
        <f t="shared" si="19"/>
        <v>3008.3874260452344</v>
      </c>
      <c r="AT37" s="210">
        <f t="shared" si="20"/>
        <v>3202.4769374029916</v>
      </c>
      <c r="AU37" s="210">
        <f t="shared" si="20"/>
        <v>3396.5664487607487</v>
      </c>
      <c r="AV37" s="210">
        <f t="shared" si="20"/>
        <v>3590.6559601185058</v>
      </c>
      <c r="AW37" s="210">
        <f t="shared" si="20"/>
        <v>3784.7454714762625</v>
      </c>
      <c r="AX37" s="210">
        <f t="shared" si="20"/>
        <v>3978.8349828340197</v>
      </c>
      <c r="AY37" s="210">
        <f t="shared" si="20"/>
        <v>4172.9244941917768</v>
      </c>
      <c r="AZ37" s="210">
        <f t="shared" si="20"/>
        <v>4367.014005549534</v>
      </c>
      <c r="BA37" s="210">
        <f t="shared" si="20"/>
        <v>4561.1035169072911</v>
      </c>
      <c r="BB37" s="210">
        <f t="shared" si="20"/>
        <v>4755.1930282650483</v>
      </c>
      <c r="BC37" s="210">
        <f t="shared" si="20"/>
        <v>4949.2825396228054</v>
      </c>
      <c r="BD37" s="210">
        <f t="shared" si="21"/>
        <v>5143.3720509805626</v>
      </c>
      <c r="BE37" s="210">
        <f t="shared" si="21"/>
        <v>5337.4615623383188</v>
      </c>
      <c r="BF37" s="210">
        <f t="shared" si="21"/>
        <v>5531.5510736960759</v>
      </c>
      <c r="BG37" s="210">
        <f t="shared" si="21"/>
        <v>5725.6405850538331</v>
      </c>
      <c r="BH37" s="210">
        <f t="shared" si="21"/>
        <v>5919.7300964115902</v>
      </c>
      <c r="BI37" s="210">
        <f t="shared" si="21"/>
        <v>6113.8196077693474</v>
      </c>
      <c r="BJ37" s="210">
        <f t="shared" si="21"/>
        <v>6307.9091191271045</v>
      </c>
      <c r="BK37" s="210">
        <f t="shared" si="21"/>
        <v>6501.9986304848617</v>
      </c>
      <c r="BL37" s="210">
        <f t="shared" si="21"/>
        <v>6696.0881418426188</v>
      </c>
      <c r="BM37" s="210">
        <f t="shared" si="21"/>
        <v>6890.177653200376</v>
      </c>
      <c r="BN37" s="210">
        <f t="shared" si="22"/>
        <v>6824.728864486714</v>
      </c>
      <c r="BO37" s="210">
        <f t="shared" si="22"/>
        <v>6499.7417757016319</v>
      </c>
      <c r="BP37" s="210">
        <f t="shared" si="22"/>
        <v>6174.7546869165508</v>
      </c>
      <c r="BQ37" s="210">
        <f t="shared" si="22"/>
        <v>5849.7675981314687</v>
      </c>
      <c r="BR37" s="210">
        <f t="shared" si="22"/>
        <v>5524.7805093463876</v>
      </c>
      <c r="BS37" s="210">
        <f t="shared" si="22"/>
        <v>5199.7934205613055</v>
      </c>
      <c r="BT37" s="210">
        <f t="shared" si="22"/>
        <v>4874.8063317762244</v>
      </c>
      <c r="BU37" s="210">
        <f t="shared" si="22"/>
        <v>4549.8192429911423</v>
      </c>
      <c r="BV37" s="210">
        <f t="shared" si="22"/>
        <v>4224.8321542060603</v>
      </c>
      <c r="BW37" s="210">
        <f t="shared" si="22"/>
        <v>3899.8450654209796</v>
      </c>
      <c r="BX37" s="210">
        <f t="shared" si="23"/>
        <v>3574.8579766358976</v>
      </c>
      <c r="BY37" s="210">
        <f t="shared" si="23"/>
        <v>3249.870887850816</v>
      </c>
      <c r="BZ37" s="210">
        <f t="shared" si="23"/>
        <v>2924.8837990657344</v>
      </c>
      <c r="CA37" s="210">
        <f t="shared" si="23"/>
        <v>2599.8967102806528</v>
      </c>
      <c r="CB37" s="210">
        <f t="shared" si="23"/>
        <v>2274.9096214955716</v>
      </c>
      <c r="CC37" s="210">
        <f t="shared" si="23"/>
        <v>1949.9225327104896</v>
      </c>
      <c r="CD37" s="210">
        <f t="shared" si="23"/>
        <v>1624.9354439254075</v>
      </c>
      <c r="CE37" s="210">
        <f t="shared" si="23"/>
        <v>1299.9483551403264</v>
      </c>
      <c r="CF37" s="210">
        <f t="shared" si="23"/>
        <v>974.96126635524433</v>
      </c>
      <c r="CG37" s="210">
        <f t="shared" si="23"/>
        <v>649.97417757016319</v>
      </c>
      <c r="CH37" s="210">
        <f t="shared" si="24"/>
        <v>324.98708878508205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48650.036407108069</v>
      </c>
      <c r="C38" s="203">
        <f>Income!C88</f>
        <v>105607.91820347664</v>
      </c>
      <c r="D38" s="203">
        <f>Income!D88</f>
        <v>153212.59335657558</v>
      </c>
      <c r="E38" s="203">
        <f>Income!E88</f>
        <v>389759.09597611619</v>
      </c>
      <c r="F38" s="204">
        <f t="shared" ref="F38:AK38" si="26">SUM(F25:F37)</f>
        <v>48583.421329098739</v>
      </c>
      <c r="G38" s="204">
        <f t="shared" si="26"/>
        <v>48583.421329098739</v>
      </c>
      <c r="H38" s="204">
        <f t="shared" si="26"/>
        <v>48583.421329098739</v>
      </c>
      <c r="I38" s="204">
        <f t="shared" si="26"/>
        <v>48583.421329098739</v>
      </c>
      <c r="J38" s="204">
        <f t="shared" si="26"/>
        <v>48583.421329098739</v>
      </c>
      <c r="K38" s="204">
        <f t="shared" si="26"/>
        <v>48583.421329098739</v>
      </c>
      <c r="L38" s="204">
        <f t="shared" si="26"/>
        <v>48583.421329098739</v>
      </c>
      <c r="M38" s="204">
        <f t="shared" si="26"/>
        <v>48583.421329098739</v>
      </c>
      <c r="N38" s="204">
        <f t="shared" si="26"/>
        <v>48583.421329098739</v>
      </c>
      <c r="O38" s="204">
        <f t="shared" si="26"/>
        <v>48583.421329098739</v>
      </c>
      <c r="P38" s="204">
        <f t="shared" si="26"/>
        <v>48583.421329098739</v>
      </c>
      <c r="Q38" s="204">
        <f t="shared" si="26"/>
        <v>48583.421329098739</v>
      </c>
      <c r="R38" s="204">
        <f t="shared" si="26"/>
        <v>48583.421329098739</v>
      </c>
      <c r="S38" s="204">
        <f t="shared" si="26"/>
        <v>48583.421329098739</v>
      </c>
      <c r="T38" s="204">
        <f t="shared" si="26"/>
        <v>48583.421329098739</v>
      </c>
      <c r="U38" s="204">
        <f t="shared" si="26"/>
        <v>48583.421329098739</v>
      </c>
      <c r="V38" s="204">
        <f t="shared" si="26"/>
        <v>48583.421329098739</v>
      </c>
      <c r="W38" s="204">
        <f t="shared" si="26"/>
        <v>48583.421329098739</v>
      </c>
      <c r="X38" s="204">
        <f t="shared" si="26"/>
        <v>48583.421329098739</v>
      </c>
      <c r="Y38" s="204">
        <f t="shared" si="26"/>
        <v>48583.421329098739</v>
      </c>
      <c r="Z38" s="204">
        <f t="shared" si="26"/>
        <v>48583.421329098739</v>
      </c>
      <c r="AA38" s="204">
        <f t="shared" si="26"/>
        <v>48583.421329098739</v>
      </c>
      <c r="AB38" s="204">
        <f t="shared" si="26"/>
        <v>48583.421329098739</v>
      </c>
      <c r="AC38" s="204">
        <f t="shared" si="26"/>
        <v>48583.421329098739</v>
      </c>
      <c r="AD38" s="204">
        <f t="shared" si="26"/>
        <v>49374.317978831612</v>
      </c>
      <c r="AE38" s="204">
        <f t="shared" si="26"/>
        <v>50956.111278297351</v>
      </c>
      <c r="AF38" s="204">
        <f t="shared" si="26"/>
        <v>52537.904577763089</v>
      </c>
      <c r="AG38" s="204">
        <f t="shared" si="26"/>
        <v>54119.697877228835</v>
      </c>
      <c r="AH38" s="204">
        <f t="shared" si="26"/>
        <v>55701.491176694581</v>
      </c>
      <c r="AI38" s="204">
        <f t="shared" si="26"/>
        <v>57283.284476160326</v>
      </c>
      <c r="AJ38" s="204">
        <f t="shared" si="26"/>
        <v>58865.077775626058</v>
      </c>
      <c r="AK38" s="204">
        <f t="shared" si="26"/>
        <v>60446.871075091804</v>
      </c>
      <c r="AL38" s="204">
        <f t="shared" ref="AL38:BQ38" si="27">SUM(AL25:AL37)</f>
        <v>62028.664374557549</v>
      </c>
      <c r="AM38" s="204">
        <f t="shared" si="27"/>
        <v>63610.457674023295</v>
      </c>
      <c r="AN38" s="204">
        <f t="shared" si="27"/>
        <v>65192.250973489026</v>
      </c>
      <c r="AO38" s="204">
        <f t="shared" si="27"/>
        <v>66774.044272954765</v>
      </c>
      <c r="AP38" s="204">
        <f t="shared" si="27"/>
        <v>68355.837572420511</v>
      </c>
      <c r="AQ38" s="204">
        <f t="shared" si="27"/>
        <v>69937.630871886257</v>
      </c>
      <c r="AR38" s="204">
        <f t="shared" si="27"/>
        <v>71519.424171351988</v>
      </c>
      <c r="AS38" s="204">
        <f t="shared" si="27"/>
        <v>73101.217470817734</v>
      </c>
      <c r="AT38" s="204">
        <f t="shared" si="27"/>
        <v>74683.010770283479</v>
      </c>
      <c r="AU38" s="204">
        <f t="shared" si="27"/>
        <v>76264.804069749211</v>
      </c>
      <c r="AV38" s="204">
        <f t="shared" si="27"/>
        <v>77846.597369214956</v>
      </c>
      <c r="AW38" s="204">
        <f t="shared" si="27"/>
        <v>79428.390668680702</v>
      </c>
      <c r="AX38" s="204">
        <f t="shared" si="27"/>
        <v>81010.183968146433</v>
      </c>
      <c r="AY38" s="204">
        <f t="shared" si="27"/>
        <v>82591.977267612179</v>
      </c>
      <c r="AZ38" s="204">
        <f t="shared" si="27"/>
        <v>84173.770567077925</v>
      </c>
      <c r="BA38" s="204">
        <f t="shared" si="27"/>
        <v>85755.563866543671</v>
      </c>
      <c r="BB38" s="204">
        <f t="shared" si="27"/>
        <v>87337.357166009402</v>
      </c>
      <c r="BC38" s="204">
        <f t="shared" si="27"/>
        <v>88919.150465475148</v>
      </c>
      <c r="BD38" s="204">
        <f t="shared" si="27"/>
        <v>90500.943764940894</v>
      </c>
      <c r="BE38" s="204">
        <f t="shared" si="27"/>
        <v>92082.737064406625</v>
      </c>
      <c r="BF38" s="204">
        <f t="shared" si="27"/>
        <v>93664.530363872371</v>
      </c>
      <c r="BG38" s="204">
        <f t="shared" si="27"/>
        <v>95246.323663338117</v>
      </c>
      <c r="BH38" s="204">
        <f t="shared" si="27"/>
        <v>96828.116962803848</v>
      </c>
      <c r="BI38" s="204">
        <f t="shared" si="27"/>
        <v>98409.910262269594</v>
      </c>
      <c r="BJ38" s="204">
        <f t="shared" si="27"/>
        <v>99991.703561735339</v>
      </c>
      <c r="BK38" s="204">
        <f t="shared" si="27"/>
        <v>101573.49686120109</v>
      </c>
      <c r="BL38" s="204">
        <f t="shared" si="27"/>
        <v>103155.29016066682</v>
      </c>
      <c r="BM38" s="204">
        <f t="shared" si="27"/>
        <v>104737.08346013256</v>
      </c>
      <c r="BN38" s="204">
        <f t="shared" si="27"/>
        <v>106634.44590339786</v>
      </c>
      <c r="BO38" s="204">
        <f t="shared" si="27"/>
        <v>108847.37749046278</v>
      </c>
      <c r="BP38" s="204">
        <f t="shared" si="27"/>
        <v>111060.30907752768</v>
      </c>
      <c r="BQ38" s="204">
        <f t="shared" si="27"/>
        <v>113273.24066459257</v>
      </c>
      <c r="BR38" s="204">
        <f t="shared" ref="BR38:CW38" si="28">SUM(BR25:BR37)</f>
        <v>115486.17225165748</v>
      </c>
      <c r="BS38" s="204">
        <f t="shared" si="28"/>
        <v>117699.10383872237</v>
      </c>
      <c r="BT38" s="204">
        <f t="shared" si="28"/>
        <v>119912.03542578725</v>
      </c>
      <c r="BU38" s="204">
        <f t="shared" si="28"/>
        <v>122124.96701285215</v>
      </c>
      <c r="BV38" s="204">
        <f t="shared" si="28"/>
        <v>124337.89859991705</v>
      </c>
      <c r="BW38" s="204">
        <f t="shared" si="28"/>
        <v>126550.83018698194</v>
      </c>
      <c r="BX38" s="204">
        <f t="shared" si="28"/>
        <v>128763.76177404683</v>
      </c>
      <c r="BY38" s="204">
        <f t="shared" si="28"/>
        <v>130976.69336111173</v>
      </c>
      <c r="BZ38" s="204">
        <f t="shared" si="28"/>
        <v>133189.62494817664</v>
      </c>
      <c r="CA38" s="204">
        <f t="shared" si="28"/>
        <v>135402.55653524151</v>
      </c>
      <c r="CB38" s="204">
        <f t="shared" si="28"/>
        <v>137615.48812230641</v>
      </c>
      <c r="CC38" s="204">
        <f t="shared" si="28"/>
        <v>139828.41970937129</v>
      </c>
      <c r="CD38" s="204">
        <f t="shared" si="28"/>
        <v>142041.35129643622</v>
      </c>
      <c r="CE38" s="204">
        <f t="shared" si="28"/>
        <v>144254.28288350109</v>
      </c>
      <c r="CF38" s="204">
        <f t="shared" si="28"/>
        <v>146467.21447056596</v>
      </c>
      <c r="CG38" s="204">
        <f t="shared" si="28"/>
        <v>148680.14605763086</v>
      </c>
      <c r="CH38" s="204">
        <f t="shared" si="28"/>
        <v>150893.07764469579</v>
      </c>
      <c r="CI38" s="204">
        <f t="shared" si="28"/>
        <v>153106.00923176066</v>
      </c>
      <c r="CJ38" s="204">
        <f t="shared" si="28"/>
        <v>170009.80114207181</v>
      </c>
      <c r="CK38" s="204">
        <f t="shared" si="28"/>
        <v>186913.5930523829</v>
      </c>
      <c r="CL38" s="204">
        <f t="shared" si="28"/>
        <v>203817.38496269405</v>
      </c>
      <c r="CM38" s="204">
        <f t="shared" si="28"/>
        <v>220721.17687300511</v>
      </c>
      <c r="CN38" s="204">
        <f t="shared" si="28"/>
        <v>237624.9687833162</v>
      </c>
      <c r="CO38" s="204">
        <f t="shared" si="28"/>
        <v>254528.76069362735</v>
      </c>
      <c r="CP38" s="204">
        <f t="shared" si="28"/>
        <v>271432.55260393844</v>
      </c>
      <c r="CQ38" s="204">
        <f t="shared" si="28"/>
        <v>288336.34451424953</v>
      </c>
      <c r="CR38" s="204">
        <f t="shared" si="28"/>
        <v>305240.13642456062</v>
      </c>
      <c r="CS38" s="204">
        <f t="shared" si="28"/>
        <v>322143.92833487171</v>
      </c>
      <c r="CT38" s="204">
        <f t="shared" si="28"/>
        <v>339047.72024518292</v>
      </c>
      <c r="CU38" s="204">
        <f t="shared" si="28"/>
        <v>355951.51215549395</v>
      </c>
      <c r="CV38" s="204">
        <f t="shared" si="28"/>
        <v>372855.3040658051</v>
      </c>
      <c r="CW38" s="204">
        <f t="shared" si="28"/>
        <v>389759.09597611619</v>
      </c>
      <c r="CX38" s="204">
        <f>SUM(CX25:CX37)</f>
        <v>389759.09597611619</v>
      </c>
      <c r="CY38" s="204">
        <f>SUM(CY25:CY37)</f>
        <v>389759.09597611619</v>
      </c>
      <c r="CZ38" s="204">
        <f>SUM(CZ25:CZ37)</f>
        <v>389759.09597611619</v>
      </c>
      <c r="DA38" s="204">
        <f>SUM(DA25:DA37)</f>
        <v>389759.09597611619</v>
      </c>
    </row>
    <row r="39" spans="1:105">
      <c r="A39" s="201" t="str">
        <f>Income!A89</f>
        <v>Food Poverty line</v>
      </c>
      <c r="B39" s="203">
        <f>Income!B89</f>
        <v>39324.286292052799</v>
      </c>
      <c r="C39" s="203">
        <f>Income!C89</f>
        <v>39324.286292052799</v>
      </c>
      <c r="D39" s="203">
        <f>Income!D89</f>
        <v>39324.286292052799</v>
      </c>
      <c r="E39" s="203">
        <f>Income!E89</f>
        <v>39324.286292052806</v>
      </c>
      <c r="F39" s="204">
        <f t="shared" ref="F39:U39" si="29">IF(F$2&lt;=($B$2+$C$2+$D$2),IF(F$2&lt;=($B$2+$C$2),IF(F$2&lt;=$B$2,$B39,$C39),$D39),$E39)</f>
        <v>39324.286292052799</v>
      </c>
      <c r="G39" s="204">
        <f t="shared" si="29"/>
        <v>39324.286292052799</v>
      </c>
      <c r="H39" s="204">
        <f t="shared" si="29"/>
        <v>39324.286292052799</v>
      </c>
      <c r="I39" s="204">
        <f t="shared" si="29"/>
        <v>39324.286292052799</v>
      </c>
      <c r="J39" s="204">
        <f t="shared" si="29"/>
        <v>39324.286292052799</v>
      </c>
      <c r="K39" s="204">
        <f t="shared" si="29"/>
        <v>39324.286292052799</v>
      </c>
      <c r="L39" s="204">
        <f t="shared" si="29"/>
        <v>39324.286292052799</v>
      </c>
      <c r="M39" s="204">
        <f t="shared" si="29"/>
        <v>39324.286292052799</v>
      </c>
      <c r="N39" s="204">
        <f t="shared" si="29"/>
        <v>39324.286292052799</v>
      </c>
      <c r="O39" s="204">
        <f t="shared" si="29"/>
        <v>39324.286292052799</v>
      </c>
      <c r="P39" s="204">
        <f t="shared" si="29"/>
        <v>39324.286292052799</v>
      </c>
      <c r="Q39" s="204">
        <f t="shared" si="29"/>
        <v>39324.286292052799</v>
      </c>
      <c r="R39" s="204">
        <f t="shared" si="29"/>
        <v>39324.286292052799</v>
      </c>
      <c r="S39" s="204">
        <f t="shared" si="29"/>
        <v>39324.286292052799</v>
      </c>
      <c r="T39" s="204">
        <f t="shared" si="29"/>
        <v>39324.286292052799</v>
      </c>
      <c r="U39" s="204">
        <f t="shared" si="29"/>
        <v>39324.286292052799</v>
      </c>
      <c r="V39" s="204">
        <f t="shared" ref="V39:AK40" si="30">IF(V$2&lt;=($B$2+$C$2+$D$2),IF(V$2&lt;=($B$2+$C$2),IF(V$2&lt;=$B$2,$B39,$C39),$D39),$E39)</f>
        <v>39324.286292052799</v>
      </c>
      <c r="W39" s="204">
        <f t="shared" si="30"/>
        <v>39324.286292052799</v>
      </c>
      <c r="X39" s="204">
        <f t="shared" si="30"/>
        <v>39324.286292052799</v>
      </c>
      <c r="Y39" s="204">
        <f t="shared" si="30"/>
        <v>39324.286292052799</v>
      </c>
      <c r="Z39" s="204">
        <f t="shared" si="30"/>
        <v>39324.286292052799</v>
      </c>
      <c r="AA39" s="204">
        <f t="shared" si="30"/>
        <v>39324.286292052799</v>
      </c>
      <c r="AB39" s="204">
        <f t="shared" si="30"/>
        <v>39324.286292052799</v>
      </c>
      <c r="AC39" s="204">
        <f t="shared" si="30"/>
        <v>39324.286292052799</v>
      </c>
      <c r="AD39" s="204">
        <f t="shared" si="30"/>
        <v>39324.286292052799</v>
      </c>
      <c r="AE39" s="204">
        <f t="shared" si="30"/>
        <v>39324.286292052799</v>
      </c>
      <c r="AF39" s="204">
        <f t="shared" si="30"/>
        <v>39324.286292052799</v>
      </c>
      <c r="AG39" s="204">
        <f t="shared" si="30"/>
        <v>39324.286292052799</v>
      </c>
      <c r="AH39" s="204">
        <f t="shared" si="30"/>
        <v>39324.286292052799</v>
      </c>
      <c r="AI39" s="204">
        <f t="shared" si="30"/>
        <v>39324.286292052799</v>
      </c>
      <c r="AJ39" s="204">
        <f t="shared" si="30"/>
        <v>39324.286292052799</v>
      </c>
      <c r="AK39" s="204">
        <f t="shared" si="30"/>
        <v>39324.286292052799</v>
      </c>
      <c r="AL39" s="204">
        <f t="shared" ref="AL39:BA40" si="31">IF(AL$2&lt;=($B$2+$C$2+$D$2),IF(AL$2&lt;=($B$2+$C$2),IF(AL$2&lt;=$B$2,$B39,$C39),$D39),$E39)</f>
        <v>39324.286292052799</v>
      </c>
      <c r="AM39" s="204">
        <f t="shared" si="31"/>
        <v>39324.286292052799</v>
      </c>
      <c r="AN39" s="204">
        <f t="shared" si="31"/>
        <v>39324.286292052799</v>
      </c>
      <c r="AO39" s="204">
        <f t="shared" si="31"/>
        <v>39324.286292052799</v>
      </c>
      <c r="AP39" s="204">
        <f t="shared" si="31"/>
        <v>39324.286292052799</v>
      </c>
      <c r="AQ39" s="204">
        <f t="shared" si="31"/>
        <v>39324.286292052799</v>
      </c>
      <c r="AR39" s="204">
        <f t="shared" si="31"/>
        <v>39324.286292052799</v>
      </c>
      <c r="AS39" s="204">
        <f t="shared" si="31"/>
        <v>39324.286292052799</v>
      </c>
      <c r="AT39" s="204">
        <f t="shared" si="31"/>
        <v>39324.286292052799</v>
      </c>
      <c r="AU39" s="204">
        <f t="shared" si="31"/>
        <v>39324.286292052799</v>
      </c>
      <c r="AV39" s="204">
        <f t="shared" si="31"/>
        <v>39324.286292052799</v>
      </c>
      <c r="AW39" s="204">
        <f t="shared" si="31"/>
        <v>39324.286292052799</v>
      </c>
      <c r="AX39" s="204">
        <f t="shared" si="31"/>
        <v>39324.286292052799</v>
      </c>
      <c r="AY39" s="204">
        <f t="shared" si="31"/>
        <v>39324.286292052799</v>
      </c>
      <c r="AZ39" s="204">
        <f t="shared" si="31"/>
        <v>39324.286292052799</v>
      </c>
      <c r="BA39" s="204">
        <f t="shared" si="31"/>
        <v>39324.286292052799</v>
      </c>
      <c r="BB39" s="204">
        <f t="shared" ref="BB39:CD40" si="32">IF(BB$2&lt;=($B$2+$C$2+$D$2),IF(BB$2&lt;=($B$2+$C$2),IF(BB$2&lt;=$B$2,$B39,$C39),$D39),$E39)</f>
        <v>39324.286292052799</v>
      </c>
      <c r="BC39" s="204">
        <f t="shared" si="32"/>
        <v>39324.286292052799</v>
      </c>
      <c r="BD39" s="204">
        <f t="shared" si="32"/>
        <v>39324.286292052799</v>
      </c>
      <c r="BE39" s="204">
        <f t="shared" si="32"/>
        <v>39324.286292052799</v>
      </c>
      <c r="BF39" s="204">
        <f t="shared" si="32"/>
        <v>39324.286292052799</v>
      </c>
      <c r="BG39" s="204">
        <f t="shared" si="32"/>
        <v>39324.286292052799</v>
      </c>
      <c r="BH39" s="204">
        <f t="shared" si="32"/>
        <v>39324.286292052799</v>
      </c>
      <c r="BI39" s="204">
        <f t="shared" si="32"/>
        <v>39324.286292052799</v>
      </c>
      <c r="BJ39" s="204">
        <f t="shared" si="32"/>
        <v>39324.286292052799</v>
      </c>
      <c r="BK39" s="204">
        <f t="shared" si="32"/>
        <v>39324.286292052799</v>
      </c>
      <c r="BL39" s="204">
        <f t="shared" si="32"/>
        <v>39324.286292052799</v>
      </c>
      <c r="BM39" s="204">
        <f t="shared" si="32"/>
        <v>39324.286292052799</v>
      </c>
      <c r="BN39" s="204">
        <f t="shared" si="32"/>
        <v>39324.286292052799</v>
      </c>
      <c r="BO39" s="204">
        <f t="shared" si="32"/>
        <v>39324.286292052799</v>
      </c>
      <c r="BP39" s="204">
        <f t="shared" si="32"/>
        <v>39324.286292052799</v>
      </c>
      <c r="BQ39" s="204">
        <f t="shared" si="32"/>
        <v>39324.286292052799</v>
      </c>
      <c r="BR39" s="204">
        <f t="shared" si="32"/>
        <v>39324.286292052799</v>
      </c>
      <c r="BS39" s="204">
        <f t="shared" si="32"/>
        <v>39324.286292052799</v>
      </c>
      <c r="BT39" s="204">
        <f t="shared" si="32"/>
        <v>39324.286292052799</v>
      </c>
      <c r="BU39" s="204">
        <f t="shared" si="32"/>
        <v>39324.286292052799</v>
      </c>
      <c r="BV39" s="204">
        <f t="shared" si="32"/>
        <v>39324.286292052799</v>
      </c>
      <c r="BW39" s="204">
        <f t="shared" si="32"/>
        <v>39324.286292052799</v>
      </c>
      <c r="BX39" s="204">
        <f t="shared" si="32"/>
        <v>39324.286292052799</v>
      </c>
      <c r="BY39" s="204">
        <f t="shared" si="32"/>
        <v>39324.286292052799</v>
      </c>
      <c r="BZ39" s="204">
        <f t="shared" si="32"/>
        <v>39324.286292052799</v>
      </c>
      <c r="CA39" s="204">
        <f t="shared" si="32"/>
        <v>39324.286292052799</v>
      </c>
      <c r="CB39" s="204">
        <f t="shared" si="32"/>
        <v>39324.286292052799</v>
      </c>
      <c r="CC39" s="204">
        <f t="shared" si="32"/>
        <v>39324.286292052799</v>
      </c>
      <c r="CD39" s="204">
        <f t="shared" si="32"/>
        <v>39324.286292052799</v>
      </c>
      <c r="CE39" s="204">
        <f t="shared" ref="CE39:CR40" si="33">IF(CE$2&lt;=($B$2+$C$2+$D$2),IF(CE$2&lt;=($B$2+$C$2),IF(CE$2&lt;=$B$2,$B39,$C39),$D39),$E39)</f>
        <v>39324.286292052799</v>
      </c>
      <c r="CF39" s="204">
        <f t="shared" si="33"/>
        <v>39324.286292052799</v>
      </c>
      <c r="CG39" s="204">
        <f t="shared" si="33"/>
        <v>39324.286292052799</v>
      </c>
      <c r="CH39" s="204">
        <f t="shared" si="33"/>
        <v>39324.286292052799</v>
      </c>
      <c r="CI39" s="204">
        <f t="shared" si="33"/>
        <v>39324.286292052799</v>
      </c>
      <c r="CJ39" s="204">
        <f t="shared" si="33"/>
        <v>39324.286292052799</v>
      </c>
      <c r="CK39" s="204">
        <f t="shared" si="33"/>
        <v>39324.286292052799</v>
      </c>
      <c r="CL39" s="204">
        <f t="shared" si="33"/>
        <v>39324.286292052799</v>
      </c>
      <c r="CM39" s="204">
        <f t="shared" si="33"/>
        <v>39324.286292052799</v>
      </c>
      <c r="CN39" s="204">
        <f t="shared" si="33"/>
        <v>39324.286292052799</v>
      </c>
      <c r="CO39" s="204">
        <f t="shared" si="33"/>
        <v>39324.286292052799</v>
      </c>
      <c r="CP39" s="204">
        <f t="shared" si="33"/>
        <v>39324.286292052799</v>
      </c>
      <c r="CQ39" s="204">
        <f t="shared" si="33"/>
        <v>39324.286292052799</v>
      </c>
      <c r="CR39" s="204">
        <f t="shared" si="33"/>
        <v>39324.286292052806</v>
      </c>
      <c r="CS39" s="204">
        <f t="shared" ref="CS39:DA40" si="34">IF(CS$2&lt;=($B$2+$C$2+$D$2),IF(CS$2&lt;=($B$2+$C$2),IF(CS$2&lt;=$B$2,$B39,$C39),$D39),$E39)</f>
        <v>39324.286292052806</v>
      </c>
      <c r="CT39" s="204">
        <f t="shared" si="34"/>
        <v>39324.286292052806</v>
      </c>
      <c r="CU39" s="204">
        <f t="shared" si="34"/>
        <v>39324.286292052806</v>
      </c>
      <c r="CV39" s="204">
        <f t="shared" si="34"/>
        <v>39324.286292052806</v>
      </c>
      <c r="CW39" s="204">
        <f t="shared" si="34"/>
        <v>39324.286292052806</v>
      </c>
      <c r="CX39" s="204">
        <f t="shared" si="34"/>
        <v>39324.286292052806</v>
      </c>
      <c r="CY39" s="204">
        <f t="shared" si="34"/>
        <v>39324.286292052806</v>
      </c>
      <c r="CZ39" s="204">
        <f t="shared" si="34"/>
        <v>39324.286292052806</v>
      </c>
      <c r="DA39" s="204">
        <f t="shared" si="34"/>
        <v>39324.286292052806</v>
      </c>
    </row>
    <row r="40" spans="1:105">
      <c r="A40" s="201" t="str">
        <f>Income!A90</f>
        <v>Lower Bound Poverty line</v>
      </c>
      <c r="B40" s="203">
        <f>Income!B90</f>
        <v>59595.112958719466</v>
      </c>
      <c r="C40" s="203">
        <f>Income!C90</f>
        <v>59595.112958719466</v>
      </c>
      <c r="D40" s="203">
        <f>Income!D90</f>
        <v>59595.112958719466</v>
      </c>
      <c r="E40" s="203">
        <f>Income!E90</f>
        <v>59595.112958719466</v>
      </c>
      <c r="F40" s="204">
        <f t="shared" ref="F40:U40" si="35">IF(F$2&lt;=($B$2+$C$2+$D$2),IF(F$2&lt;=($B$2+$C$2),IF(F$2&lt;=$B$2,$B40,$C40),$D40),$E40)</f>
        <v>59595.112958719466</v>
      </c>
      <c r="G40" s="204">
        <f t="shared" si="35"/>
        <v>59595.112958719466</v>
      </c>
      <c r="H40" s="204">
        <f t="shared" si="35"/>
        <v>59595.112958719466</v>
      </c>
      <c r="I40" s="204">
        <f t="shared" si="35"/>
        <v>59595.112958719466</v>
      </c>
      <c r="J40" s="204">
        <f t="shared" si="35"/>
        <v>59595.112958719466</v>
      </c>
      <c r="K40" s="204">
        <f t="shared" si="35"/>
        <v>59595.112958719466</v>
      </c>
      <c r="L40" s="204">
        <f t="shared" si="35"/>
        <v>59595.112958719466</v>
      </c>
      <c r="M40" s="204">
        <f t="shared" si="35"/>
        <v>59595.112958719466</v>
      </c>
      <c r="N40" s="204">
        <f t="shared" si="35"/>
        <v>59595.112958719466</v>
      </c>
      <c r="O40" s="204">
        <f t="shared" si="35"/>
        <v>59595.112958719466</v>
      </c>
      <c r="P40" s="204">
        <f t="shared" si="35"/>
        <v>59595.112958719466</v>
      </c>
      <c r="Q40" s="204">
        <f t="shared" si="35"/>
        <v>59595.112958719466</v>
      </c>
      <c r="R40" s="204">
        <f t="shared" si="35"/>
        <v>59595.112958719466</v>
      </c>
      <c r="S40" s="204">
        <f t="shared" si="35"/>
        <v>59595.112958719466</v>
      </c>
      <c r="T40" s="204">
        <f t="shared" si="35"/>
        <v>59595.112958719466</v>
      </c>
      <c r="U40" s="204">
        <f t="shared" si="35"/>
        <v>59595.112958719466</v>
      </c>
      <c r="V40" s="204">
        <f t="shared" si="30"/>
        <v>59595.112958719466</v>
      </c>
      <c r="W40" s="204">
        <f t="shared" si="30"/>
        <v>59595.112958719466</v>
      </c>
      <c r="X40" s="204">
        <f t="shared" si="30"/>
        <v>59595.112958719466</v>
      </c>
      <c r="Y40" s="204">
        <f t="shared" si="30"/>
        <v>59595.112958719466</v>
      </c>
      <c r="Z40" s="204">
        <f t="shared" si="30"/>
        <v>59595.112958719466</v>
      </c>
      <c r="AA40" s="204">
        <f t="shared" si="30"/>
        <v>59595.112958719466</v>
      </c>
      <c r="AB40" s="204">
        <f t="shared" si="30"/>
        <v>59595.112958719466</v>
      </c>
      <c r="AC40" s="204">
        <f t="shared" si="30"/>
        <v>59595.112958719466</v>
      </c>
      <c r="AD40" s="204">
        <f t="shared" si="30"/>
        <v>59595.112958719466</v>
      </c>
      <c r="AE40" s="204">
        <f t="shared" si="30"/>
        <v>59595.112958719466</v>
      </c>
      <c r="AF40" s="204">
        <f t="shared" si="30"/>
        <v>59595.112958719466</v>
      </c>
      <c r="AG40" s="204">
        <f t="shared" si="30"/>
        <v>59595.112958719466</v>
      </c>
      <c r="AH40" s="204">
        <f t="shared" si="30"/>
        <v>59595.112958719466</v>
      </c>
      <c r="AI40" s="204">
        <f t="shared" si="30"/>
        <v>59595.112958719466</v>
      </c>
      <c r="AJ40" s="204">
        <f t="shared" si="30"/>
        <v>59595.112958719466</v>
      </c>
      <c r="AK40" s="204">
        <f t="shared" si="30"/>
        <v>59595.112958719466</v>
      </c>
      <c r="AL40" s="204">
        <f t="shared" si="31"/>
        <v>59595.112958719466</v>
      </c>
      <c r="AM40" s="204">
        <f t="shared" si="31"/>
        <v>59595.112958719466</v>
      </c>
      <c r="AN40" s="204">
        <f t="shared" si="31"/>
        <v>59595.112958719466</v>
      </c>
      <c r="AO40" s="204">
        <f t="shared" si="31"/>
        <v>59595.112958719466</v>
      </c>
      <c r="AP40" s="204">
        <f t="shared" si="31"/>
        <v>59595.112958719466</v>
      </c>
      <c r="AQ40" s="204">
        <f t="shared" si="31"/>
        <v>59595.112958719466</v>
      </c>
      <c r="AR40" s="204">
        <f t="shared" si="31"/>
        <v>59595.112958719466</v>
      </c>
      <c r="AS40" s="204">
        <f t="shared" si="31"/>
        <v>59595.112958719466</v>
      </c>
      <c r="AT40" s="204">
        <f t="shared" si="31"/>
        <v>59595.112958719466</v>
      </c>
      <c r="AU40" s="204">
        <f t="shared" si="31"/>
        <v>59595.112958719466</v>
      </c>
      <c r="AV40" s="204">
        <f t="shared" si="31"/>
        <v>59595.112958719466</v>
      </c>
      <c r="AW40" s="204">
        <f t="shared" si="31"/>
        <v>59595.112958719466</v>
      </c>
      <c r="AX40" s="204">
        <f t="shared" si="31"/>
        <v>59595.112958719466</v>
      </c>
      <c r="AY40" s="204">
        <f t="shared" si="31"/>
        <v>59595.112958719466</v>
      </c>
      <c r="AZ40" s="204">
        <f t="shared" si="31"/>
        <v>59595.112958719466</v>
      </c>
      <c r="BA40" s="204">
        <f t="shared" si="31"/>
        <v>59595.112958719466</v>
      </c>
      <c r="BB40" s="204">
        <f t="shared" si="32"/>
        <v>59595.112958719466</v>
      </c>
      <c r="BC40" s="204">
        <f t="shared" si="32"/>
        <v>59595.112958719466</v>
      </c>
      <c r="BD40" s="204">
        <f t="shared" si="32"/>
        <v>59595.112958719466</v>
      </c>
      <c r="BE40" s="204">
        <f t="shared" si="32"/>
        <v>59595.112958719466</v>
      </c>
      <c r="BF40" s="204">
        <f t="shared" si="32"/>
        <v>59595.112958719466</v>
      </c>
      <c r="BG40" s="204">
        <f t="shared" si="32"/>
        <v>59595.112958719466</v>
      </c>
      <c r="BH40" s="204">
        <f t="shared" si="32"/>
        <v>59595.112958719466</v>
      </c>
      <c r="BI40" s="204">
        <f t="shared" si="32"/>
        <v>59595.112958719466</v>
      </c>
      <c r="BJ40" s="204">
        <f t="shared" si="32"/>
        <v>59595.112958719466</v>
      </c>
      <c r="BK40" s="204">
        <f t="shared" si="32"/>
        <v>59595.112958719466</v>
      </c>
      <c r="BL40" s="204">
        <f t="shared" si="32"/>
        <v>59595.112958719466</v>
      </c>
      <c r="BM40" s="204">
        <f t="shared" si="32"/>
        <v>59595.112958719466</v>
      </c>
      <c r="BN40" s="204">
        <f t="shared" si="32"/>
        <v>59595.112958719466</v>
      </c>
      <c r="BO40" s="204">
        <f t="shared" si="32"/>
        <v>59595.112958719466</v>
      </c>
      <c r="BP40" s="204">
        <f t="shared" si="32"/>
        <v>59595.112958719466</v>
      </c>
      <c r="BQ40" s="204">
        <f t="shared" si="32"/>
        <v>59595.112958719466</v>
      </c>
      <c r="BR40" s="204">
        <f t="shared" si="32"/>
        <v>59595.112958719466</v>
      </c>
      <c r="BS40" s="204">
        <f t="shared" si="32"/>
        <v>59595.112958719466</v>
      </c>
      <c r="BT40" s="204">
        <f t="shared" si="32"/>
        <v>59595.112958719466</v>
      </c>
      <c r="BU40" s="204">
        <f t="shared" si="32"/>
        <v>59595.112958719466</v>
      </c>
      <c r="BV40" s="204">
        <f t="shared" si="32"/>
        <v>59595.112958719466</v>
      </c>
      <c r="BW40" s="204">
        <f t="shared" si="32"/>
        <v>59595.112958719466</v>
      </c>
      <c r="BX40" s="204">
        <f t="shared" si="32"/>
        <v>59595.112958719466</v>
      </c>
      <c r="BY40" s="204">
        <f t="shared" si="32"/>
        <v>59595.112958719466</v>
      </c>
      <c r="BZ40" s="204">
        <f t="shared" si="32"/>
        <v>59595.112958719466</v>
      </c>
      <c r="CA40" s="204">
        <f t="shared" si="32"/>
        <v>59595.112958719466</v>
      </c>
      <c r="CB40" s="204">
        <f t="shared" si="32"/>
        <v>59595.112958719466</v>
      </c>
      <c r="CC40" s="204">
        <f t="shared" si="32"/>
        <v>59595.112958719466</v>
      </c>
      <c r="CD40" s="204">
        <f t="shared" si="32"/>
        <v>59595.112958719466</v>
      </c>
      <c r="CE40" s="204">
        <f t="shared" si="33"/>
        <v>59595.112958719466</v>
      </c>
      <c r="CF40" s="204">
        <f t="shared" si="33"/>
        <v>59595.112958719466</v>
      </c>
      <c r="CG40" s="204">
        <f t="shared" si="33"/>
        <v>59595.112958719466</v>
      </c>
      <c r="CH40" s="204">
        <f t="shared" si="33"/>
        <v>59595.112958719466</v>
      </c>
      <c r="CI40" s="204">
        <f t="shared" si="33"/>
        <v>59595.112958719466</v>
      </c>
      <c r="CJ40" s="204">
        <f t="shared" si="33"/>
        <v>59595.112958719466</v>
      </c>
      <c r="CK40" s="204">
        <f t="shared" si="33"/>
        <v>59595.112958719466</v>
      </c>
      <c r="CL40" s="204">
        <f t="shared" si="33"/>
        <v>59595.112958719466</v>
      </c>
      <c r="CM40" s="204">
        <f t="shared" si="33"/>
        <v>59595.112958719466</v>
      </c>
      <c r="CN40" s="204">
        <f t="shared" si="33"/>
        <v>59595.112958719466</v>
      </c>
      <c r="CO40" s="204">
        <f t="shared" si="33"/>
        <v>59595.112958719466</v>
      </c>
      <c r="CP40" s="204">
        <f t="shared" si="33"/>
        <v>59595.112958719466</v>
      </c>
      <c r="CQ40" s="204">
        <f t="shared" si="33"/>
        <v>59595.112958719466</v>
      </c>
      <c r="CR40" s="204">
        <f t="shared" si="33"/>
        <v>59595.112958719466</v>
      </c>
      <c r="CS40" s="204">
        <f t="shared" si="34"/>
        <v>59595.112958719466</v>
      </c>
      <c r="CT40" s="204">
        <f t="shared" si="34"/>
        <v>59595.112958719466</v>
      </c>
      <c r="CU40" s="204">
        <f t="shared" si="34"/>
        <v>59595.112958719466</v>
      </c>
      <c r="CV40" s="204">
        <f t="shared" si="34"/>
        <v>59595.112958719466</v>
      </c>
      <c r="CW40" s="204">
        <f t="shared" si="34"/>
        <v>59595.112958719466</v>
      </c>
      <c r="CX40" s="204">
        <f t="shared" si="34"/>
        <v>59595.112958719466</v>
      </c>
      <c r="CY40" s="204">
        <f t="shared" si="34"/>
        <v>59595.112958719466</v>
      </c>
      <c r="CZ40" s="204">
        <f t="shared" si="34"/>
        <v>59595.112958719466</v>
      </c>
      <c r="DA40" s="204">
        <f t="shared" si="34"/>
        <v>59595.112958719466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67.287459173329708</v>
      </c>
      <c r="AE42" s="210">
        <f t="shared" si="36"/>
        <v>67.287459173329708</v>
      </c>
      <c r="AF42" s="210">
        <f t="shared" si="36"/>
        <v>67.287459173329708</v>
      </c>
      <c r="AG42" s="210">
        <f t="shared" si="36"/>
        <v>67.287459173329708</v>
      </c>
      <c r="AH42" s="210">
        <f t="shared" si="36"/>
        <v>67.287459173329708</v>
      </c>
      <c r="AI42" s="210">
        <f t="shared" si="36"/>
        <v>67.287459173329708</v>
      </c>
      <c r="AJ42" s="210">
        <f t="shared" si="36"/>
        <v>67.287459173329708</v>
      </c>
      <c r="AK42" s="210">
        <f t="shared" si="36"/>
        <v>67.287459173329708</v>
      </c>
      <c r="AL42" s="210">
        <f t="shared" ref="AL42:BQ42" si="37">IF(AL$22&lt;=$E$24,IF(AL$22&lt;=$D$24,IF(AL$22&lt;=$C$24,IF(AL$22&lt;=$B$24,$B108,($C25-$B25)/($C$24-$B$24)),($D25-$C25)/($D$24-$C$24)),($E25-$D25)/($E$24-$D$24)),$F108)</f>
        <v>67.287459173329708</v>
      </c>
      <c r="AM42" s="210">
        <f t="shared" si="37"/>
        <v>67.287459173329708</v>
      </c>
      <c r="AN42" s="210">
        <f t="shared" si="37"/>
        <v>67.287459173329708</v>
      </c>
      <c r="AO42" s="210">
        <f t="shared" si="37"/>
        <v>67.287459173329708</v>
      </c>
      <c r="AP42" s="210">
        <f t="shared" si="37"/>
        <v>67.287459173329708</v>
      </c>
      <c r="AQ42" s="210">
        <f t="shared" si="37"/>
        <v>67.287459173329708</v>
      </c>
      <c r="AR42" s="210">
        <f t="shared" si="37"/>
        <v>67.287459173329708</v>
      </c>
      <c r="AS42" s="210">
        <f t="shared" si="37"/>
        <v>67.287459173329708</v>
      </c>
      <c r="AT42" s="210">
        <f t="shared" si="37"/>
        <v>67.287459173329708</v>
      </c>
      <c r="AU42" s="210">
        <f t="shared" si="37"/>
        <v>67.287459173329708</v>
      </c>
      <c r="AV42" s="210">
        <f t="shared" si="37"/>
        <v>67.287459173329708</v>
      </c>
      <c r="AW42" s="210">
        <f t="shared" si="37"/>
        <v>67.287459173329708</v>
      </c>
      <c r="AX42" s="210">
        <f t="shared" si="37"/>
        <v>67.287459173329708</v>
      </c>
      <c r="AY42" s="210">
        <f t="shared" si="37"/>
        <v>67.287459173329708</v>
      </c>
      <c r="AZ42" s="210">
        <f t="shared" si="37"/>
        <v>67.287459173329708</v>
      </c>
      <c r="BA42" s="210">
        <f t="shared" si="37"/>
        <v>67.287459173329708</v>
      </c>
      <c r="BB42" s="210">
        <f t="shared" si="37"/>
        <v>67.287459173329708</v>
      </c>
      <c r="BC42" s="210">
        <f t="shared" si="37"/>
        <v>67.287459173329708</v>
      </c>
      <c r="BD42" s="210">
        <f t="shared" si="37"/>
        <v>67.287459173329708</v>
      </c>
      <c r="BE42" s="210">
        <f t="shared" si="37"/>
        <v>67.287459173329708</v>
      </c>
      <c r="BF42" s="210">
        <f t="shared" si="37"/>
        <v>67.287459173329708</v>
      </c>
      <c r="BG42" s="210">
        <f t="shared" si="37"/>
        <v>67.287459173329708</v>
      </c>
      <c r="BH42" s="210">
        <f t="shared" si="37"/>
        <v>67.287459173329708</v>
      </c>
      <c r="BI42" s="210">
        <f t="shared" si="37"/>
        <v>67.287459173329708</v>
      </c>
      <c r="BJ42" s="210">
        <f t="shared" si="37"/>
        <v>67.287459173329708</v>
      </c>
      <c r="BK42" s="210">
        <f t="shared" si="37"/>
        <v>67.287459173329708</v>
      </c>
      <c r="BL42" s="210">
        <f t="shared" si="37"/>
        <v>67.287459173329708</v>
      </c>
      <c r="BM42" s="210">
        <f t="shared" si="37"/>
        <v>67.287459173329708</v>
      </c>
      <c r="BN42" s="210">
        <f t="shared" si="37"/>
        <v>37.137141772561357</v>
      </c>
      <c r="BO42" s="210">
        <f t="shared" si="37"/>
        <v>37.137141772561357</v>
      </c>
      <c r="BP42" s="210">
        <f t="shared" si="37"/>
        <v>37.137141772561357</v>
      </c>
      <c r="BQ42" s="210">
        <f t="shared" si="37"/>
        <v>37.137141772561357</v>
      </c>
      <c r="BR42" s="210">
        <f t="shared" ref="BR42:DA42" si="38">IF(BR$22&lt;=$E$24,IF(BR$22&lt;=$D$24,IF(BR$22&lt;=$C$24,IF(BR$22&lt;=$B$24,$B108,($C25-$B25)/($C$24-$B$24)),($D25-$C25)/($D$24-$C$24)),($E25-$D25)/($E$24-$D$24)),$F108)</f>
        <v>37.137141772561357</v>
      </c>
      <c r="BS42" s="210">
        <f t="shared" si="38"/>
        <v>37.137141772561357</v>
      </c>
      <c r="BT42" s="210">
        <f t="shared" si="38"/>
        <v>37.137141772561357</v>
      </c>
      <c r="BU42" s="210">
        <f t="shared" si="38"/>
        <v>37.137141772561357</v>
      </c>
      <c r="BV42" s="210">
        <f t="shared" si="38"/>
        <v>37.137141772561357</v>
      </c>
      <c r="BW42" s="210">
        <f t="shared" si="38"/>
        <v>37.137141772561357</v>
      </c>
      <c r="BX42" s="210">
        <f t="shared" si="38"/>
        <v>37.137141772561357</v>
      </c>
      <c r="BY42" s="210">
        <f t="shared" si="38"/>
        <v>37.137141772561357</v>
      </c>
      <c r="BZ42" s="210">
        <f t="shared" si="38"/>
        <v>37.137141772561357</v>
      </c>
      <c r="CA42" s="210">
        <f t="shared" si="38"/>
        <v>37.137141772561357</v>
      </c>
      <c r="CB42" s="210">
        <f t="shared" si="38"/>
        <v>37.137141772561357</v>
      </c>
      <c r="CC42" s="210">
        <f t="shared" si="38"/>
        <v>37.137141772561357</v>
      </c>
      <c r="CD42" s="210">
        <f t="shared" si="38"/>
        <v>37.137141772561357</v>
      </c>
      <c r="CE42" s="210">
        <f t="shared" si="38"/>
        <v>37.137141772561357</v>
      </c>
      <c r="CF42" s="210">
        <f t="shared" si="38"/>
        <v>37.137141772561357</v>
      </c>
      <c r="CG42" s="210">
        <f t="shared" si="38"/>
        <v>37.137141772561357</v>
      </c>
      <c r="CH42" s="210">
        <f t="shared" si="38"/>
        <v>37.137141772561357</v>
      </c>
      <c r="CI42" s="210">
        <f t="shared" si="38"/>
        <v>37.137141772561357</v>
      </c>
      <c r="CJ42" s="210">
        <f t="shared" si="38"/>
        <v>-136.07915108785105</v>
      </c>
      <c r="CK42" s="210">
        <f t="shared" si="38"/>
        <v>-136.07915108785105</v>
      </c>
      <c r="CL42" s="210">
        <f t="shared" si="38"/>
        <v>-136.07915108785105</v>
      </c>
      <c r="CM42" s="210">
        <f t="shared" si="38"/>
        <v>-136.07915108785105</v>
      </c>
      <c r="CN42" s="210">
        <f t="shared" si="38"/>
        <v>-136.07915108785105</v>
      </c>
      <c r="CO42" s="210">
        <f t="shared" si="38"/>
        <v>-136.07915108785105</v>
      </c>
      <c r="CP42" s="210">
        <f t="shared" si="38"/>
        <v>-136.07915108785105</v>
      </c>
      <c r="CQ42" s="210">
        <f t="shared" si="38"/>
        <v>-136.07915108785105</v>
      </c>
      <c r="CR42" s="210">
        <f t="shared" si="38"/>
        <v>-136.07915108785105</v>
      </c>
      <c r="CS42" s="210">
        <f t="shared" si="38"/>
        <v>-136.07915108785105</v>
      </c>
      <c r="CT42" s="210">
        <f t="shared" si="38"/>
        <v>-136.07915108785105</v>
      </c>
      <c r="CU42" s="210">
        <f t="shared" si="38"/>
        <v>-136.07915108785105</v>
      </c>
      <c r="CV42" s="210">
        <f t="shared" si="38"/>
        <v>-136.07915108785105</v>
      </c>
      <c r="CW42" s="210">
        <f t="shared" si="38"/>
        <v>-136.07915108785105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62.149078949348485</v>
      </c>
      <c r="AE43" s="210">
        <f t="shared" si="39"/>
        <v>62.149078949348485</v>
      </c>
      <c r="AF43" s="210">
        <f t="shared" si="39"/>
        <v>62.149078949348485</v>
      </c>
      <c r="AG43" s="210">
        <f t="shared" si="39"/>
        <v>62.149078949348485</v>
      </c>
      <c r="AH43" s="210">
        <f t="shared" si="39"/>
        <v>62.149078949348485</v>
      </c>
      <c r="AI43" s="210">
        <f t="shared" si="39"/>
        <v>62.149078949348485</v>
      </c>
      <c r="AJ43" s="210">
        <f t="shared" si="39"/>
        <v>62.149078949348485</v>
      </c>
      <c r="AK43" s="210">
        <f t="shared" si="39"/>
        <v>62.149078949348485</v>
      </c>
      <c r="AL43" s="210">
        <f t="shared" ref="AL43:BQ43" si="40">IF(AL$22&lt;=$E$24,IF(AL$22&lt;=$D$24,IF(AL$22&lt;=$C$24,IF(AL$22&lt;=$B$24,$B109,($C26-$B26)/($C$24-$B$24)),($D26-$C26)/($D$24-$C$24)),($E26-$D26)/($E$24-$D$24)),$F109)</f>
        <v>62.149078949348485</v>
      </c>
      <c r="AM43" s="210">
        <f t="shared" si="40"/>
        <v>62.149078949348485</v>
      </c>
      <c r="AN43" s="210">
        <f t="shared" si="40"/>
        <v>62.149078949348485</v>
      </c>
      <c r="AO43" s="210">
        <f t="shared" si="40"/>
        <v>62.149078949348485</v>
      </c>
      <c r="AP43" s="210">
        <f t="shared" si="40"/>
        <v>62.149078949348485</v>
      </c>
      <c r="AQ43" s="210">
        <f t="shared" si="40"/>
        <v>62.149078949348485</v>
      </c>
      <c r="AR43" s="210">
        <f t="shared" si="40"/>
        <v>62.149078949348485</v>
      </c>
      <c r="AS43" s="210">
        <f t="shared" si="40"/>
        <v>62.149078949348485</v>
      </c>
      <c r="AT43" s="210">
        <f t="shared" si="40"/>
        <v>62.149078949348485</v>
      </c>
      <c r="AU43" s="210">
        <f t="shared" si="40"/>
        <v>62.149078949348485</v>
      </c>
      <c r="AV43" s="210">
        <f t="shared" si="40"/>
        <v>62.149078949348485</v>
      </c>
      <c r="AW43" s="210">
        <f t="shared" si="40"/>
        <v>62.149078949348485</v>
      </c>
      <c r="AX43" s="210">
        <f t="shared" si="40"/>
        <v>62.149078949348485</v>
      </c>
      <c r="AY43" s="210">
        <f t="shared" si="40"/>
        <v>62.149078949348485</v>
      </c>
      <c r="AZ43" s="210">
        <f t="shared" si="40"/>
        <v>62.149078949348485</v>
      </c>
      <c r="BA43" s="210">
        <f t="shared" si="40"/>
        <v>62.149078949348485</v>
      </c>
      <c r="BB43" s="210">
        <f t="shared" si="40"/>
        <v>62.149078949348485</v>
      </c>
      <c r="BC43" s="210">
        <f t="shared" si="40"/>
        <v>62.149078949348485</v>
      </c>
      <c r="BD43" s="210">
        <f t="shared" si="40"/>
        <v>62.149078949348485</v>
      </c>
      <c r="BE43" s="210">
        <f t="shared" si="40"/>
        <v>62.149078949348485</v>
      </c>
      <c r="BF43" s="210">
        <f t="shared" si="40"/>
        <v>62.149078949348485</v>
      </c>
      <c r="BG43" s="210">
        <f t="shared" si="40"/>
        <v>62.149078949348485</v>
      </c>
      <c r="BH43" s="210">
        <f t="shared" si="40"/>
        <v>62.149078949348485</v>
      </c>
      <c r="BI43" s="210">
        <f t="shared" si="40"/>
        <v>62.149078949348485</v>
      </c>
      <c r="BJ43" s="210">
        <f t="shared" si="40"/>
        <v>62.149078949348485</v>
      </c>
      <c r="BK43" s="210">
        <f t="shared" si="40"/>
        <v>62.149078949348485</v>
      </c>
      <c r="BL43" s="210">
        <f t="shared" si="40"/>
        <v>62.149078949348485</v>
      </c>
      <c r="BM43" s="210">
        <f t="shared" si="40"/>
        <v>62.149078949348485</v>
      </c>
      <c r="BN43" s="210">
        <f t="shared" si="40"/>
        <v>182.80523744160831</v>
      </c>
      <c r="BO43" s="210">
        <f t="shared" si="40"/>
        <v>182.80523744160831</v>
      </c>
      <c r="BP43" s="210">
        <f t="shared" si="40"/>
        <v>182.80523744160831</v>
      </c>
      <c r="BQ43" s="210">
        <f t="shared" si="40"/>
        <v>182.80523744160831</v>
      </c>
      <c r="BR43" s="210">
        <f t="shared" ref="BR43:DA43" si="41">IF(BR$22&lt;=$E$24,IF(BR$22&lt;=$D$24,IF(BR$22&lt;=$C$24,IF(BR$22&lt;=$B$24,$B109,($C26-$B26)/($C$24-$B$24)),($D26-$C26)/($D$24-$C$24)),($E26-$D26)/($E$24-$D$24)),$F109)</f>
        <v>182.80523744160831</v>
      </c>
      <c r="BS43" s="210">
        <f t="shared" si="41"/>
        <v>182.80523744160831</v>
      </c>
      <c r="BT43" s="210">
        <f t="shared" si="41"/>
        <v>182.80523744160831</v>
      </c>
      <c r="BU43" s="210">
        <f t="shared" si="41"/>
        <v>182.80523744160831</v>
      </c>
      <c r="BV43" s="210">
        <f t="shared" si="41"/>
        <v>182.80523744160831</v>
      </c>
      <c r="BW43" s="210">
        <f t="shared" si="41"/>
        <v>182.80523744160831</v>
      </c>
      <c r="BX43" s="210">
        <f t="shared" si="41"/>
        <v>182.80523744160831</v>
      </c>
      <c r="BY43" s="210">
        <f t="shared" si="41"/>
        <v>182.80523744160831</v>
      </c>
      <c r="BZ43" s="210">
        <f t="shared" si="41"/>
        <v>182.80523744160831</v>
      </c>
      <c r="CA43" s="210">
        <f t="shared" si="41"/>
        <v>182.80523744160831</v>
      </c>
      <c r="CB43" s="210">
        <f t="shared" si="41"/>
        <v>182.80523744160831</v>
      </c>
      <c r="CC43" s="210">
        <f t="shared" si="41"/>
        <v>182.80523744160831</v>
      </c>
      <c r="CD43" s="210">
        <f t="shared" si="41"/>
        <v>182.80523744160831</v>
      </c>
      <c r="CE43" s="210">
        <f t="shared" si="41"/>
        <v>182.80523744160831</v>
      </c>
      <c r="CF43" s="210">
        <f t="shared" si="41"/>
        <v>182.80523744160831</v>
      </c>
      <c r="CG43" s="210">
        <f t="shared" si="41"/>
        <v>182.80523744160831</v>
      </c>
      <c r="CH43" s="210">
        <f t="shared" si="41"/>
        <v>182.80523744160831</v>
      </c>
      <c r="CI43" s="210">
        <f t="shared" si="41"/>
        <v>182.80523744160831</v>
      </c>
      <c r="CJ43" s="210">
        <f t="shared" si="41"/>
        <v>852.23615159321253</v>
      </c>
      <c r="CK43" s="210">
        <f t="shared" si="41"/>
        <v>852.23615159321253</v>
      </c>
      <c r="CL43" s="210">
        <f t="shared" si="41"/>
        <v>852.23615159321253</v>
      </c>
      <c r="CM43" s="210">
        <f t="shared" si="41"/>
        <v>852.23615159321253</v>
      </c>
      <c r="CN43" s="210">
        <f t="shared" si="41"/>
        <v>852.23615159321253</v>
      </c>
      <c r="CO43" s="210">
        <f t="shared" si="41"/>
        <v>852.23615159321253</v>
      </c>
      <c r="CP43" s="210">
        <f t="shared" si="41"/>
        <v>852.23615159321253</v>
      </c>
      <c r="CQ43" s="210">
        <f t="shared" si="41"/>
        <v>852.23615159321253</v>
      </c>
      <c r="CR43" s="210">
        <f t="shared" si="41"/>
        <v>852.23615159321253</v>
      </c>
      <c r="CS43" s="210">
        <f t="shared" si="41"/>
        <v>852.23615159321253</v>
      </c>
      <c r="CT43" s="210">
        <f t="shared" si="41"/>
        <v>852.23615159321253</v>
      </c>
      <c r="CU43" s="210">
        <f t="shared" si="41"/>
        <v>852.23615159321253</v>
      </c>
      <c r="CV43" s="210">
        <f t="shared" si="41"/>
        <v>852.23615159321253</v>
      </c>
      <c r="CW43" s="210">
        <f t="shared" si="41"/>
        <v>852.23615159321253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7.3607821004785388</v>
      </c>
      <c r="AE44" s="210">
        <f t="shared" si="42"/>
        <v>7.3607821004785388</v>
      </c>
      <c r="AF44" s="210">
        <f t="shared" si="42"/>
        <v>7.3607821004785388</v>
      </c>
      <c r="AG44" s="210">
        <f t="shared" si="42"/>
        <v>7.3607821004785388</v>
      </c>
      <c r="AH44" s="210">
        <f t="shared" si="42"/>
        <v>7.3607821004785388</v>
      </c>
      <c r="AI44" s="210">
        <f t="shared" si="42"/>
        <v>7.3607821004785388</v>
      </c>
      <c r="AJ44" s="210">
        <f t="shared" si="42"/>
        <v>7.3607821004785388</v>
      </c>
      <c r="AK44" s="210">
        <f t="shared" si="42"/>
        <v>7.3607821004785388</v>
      </c>
      <c r="AL44" s="210">
        <f t="shared" ref="AL44:BQ44" si="43">IF(AL$22&lt;=$E$24,IF(AL$22&lt;=$D$24,IF(AL$22&lt;=$C$24,IF(AL$22&lt;=$B$24,$B110,($C27-$B27)/($C$24-$B$24)),($D27-$C27)/($D$24-$C$24)),($E27-$D27)/($E$24-$D$24)),$F110)</f>
        <v>7.3607821004785388</v>
      </c>
      <c r="AM44" s="210">
        <f t="shared" si="43"/>
        <v>7.3607821004785388</v>
      </c>
      <c r="AN44" s="210">
        <f t="shared" si="43"/>
        <v>7.3607821004785388</v>
      </c>
      <c r="AO44" s="210">
        <f t="shared" si="43"/>
        <v>7.3607821004785388</v>
      </c>
      <c r="AP44" s="210">
        <f t="shared" si="43"/>
        <v>7.3607821004785388</v>
      </c>
      <c r="AQ44" s="210">
        <f t="shared" si="43"/>
        <v>7.3607821004785388</v>
      </c>
      <c r="AR44" s="210">
        <f t="shared" si="43"/>
        <v>7.3607821004785388</v>
      </c>
      <c r="AS44" s="210">
        <f t="shared" si="43"/>
        <v>7.3607821004785388</v>
      </c>
      <c r="AT44" s="210">
        <f t="shared" si="43"/>
        <v>7.3607821004785388</v>
      </c>
      <c r="AU44" s="210">
        <f t="shared" si="43"/>
        <v>7.3607821004785388</v>
      </c>
      <c r="AV44" s="210">
        <f t="shared" si="43"/>
        <v>7.3607821004785388</v>
      </c>
      <c r="AW44" s="210">
        <f t="shared" si="43"/>
        <v>7.3607821004785388</v>
      </c>
      <c r="AX44" s="210">
        <f t="shared" si="43"/>
        <v>7.3607821004785388</v>
      </c>
      <c r="AY44" s="210">
        <f t="shared" si="43"/>
        <v>7.3607821004785388</v>
      </c>
      <c r="AZ44" s="210">
        <f t="shared" si="43"/>
        <v>7.3607821004785388</v>
      </c>
      <c r="BA44" s="210">
        <f t="shared" si="43"/>
        <v>7.3607821004785388</v>
      </c>
      <c r="BB44" s="210">
        <f t="shared" si="43"/>
        <v>7.3607821004785388</v>
      </c>
      <c r="BC44" s="210">
        <f t="shared" si="43"/>
        <v>7.3607821004785388</v>
      </c>
      <c r="BD44" s="210">
        <f t="shared" si="43"/>
        <v>7.3607821004785388</v>
      </c>
      <c r="BE44" s="210">
        <f t="shared" si="43"/>
        <v>7.3607821004785388</v>
      </c>
      <c r="BF44" s="210">
        <f t="shared" si="43"/>
        <v>7.3607821004785388</v>
      </c>
      <c r="BG44" s="210">
        <f t="shared" si="43"/>
        <v>7.3607821004785388</v>
      </c>
      <c r="BH44" s="210">
        <f t="shared" si="43"/>
        <v>7.3607821004785388</v>
      </c>
      <c r="BI44" s="210">
        <f t="shared" si="43"/>
        <v>7.3607821004785388</v>
      </c>
      <c r="BJ44" s="210">
        <f t="shared" si="43"/>
        <v>7.3607821004785388</v>
      </c>
      <c r="BK44" s="210">
        <f t="shared" si="43"/>
        <v>7.3607821004785388</v>
      </c>
      <c r="BL44" s="210">
        <f t="shared" si="43"/>
        <v>7.3607821004785388</v>
      </c>
      <c r="BM44" s="210">
        <f t="shared" si="43"/>
        <v>7.3607821004785388</v>
      </c>
      <c r="BN44" s="210">
        <f t="shared" si="43"/>
        <v>15.427685739665778</v>
      </c>
      <c r="BO44" s="210">
        <f t="shared" si="43"/>
        <v>15.427685739665778</v>
      </c>
      <c r="BP44" s="210">
        <f t="shared" si="43"/>
        <v>15.427685739665778</v>
      </c>
      <c r="BQ44" s="210">
        <f t="shared" si="43"/>
        <v>15.427685739665778</v>
      </c>
      <c r="BR44" s="210">
        <f t="shared" ref="BR44:DA44" si="44">IF(BR$22&lt;=$E$24,IF(BR$22&lt;=$D$24,IF(BR$22&lt;=$C$24,IF(BR$22&lt;=$B$24,$B110,($C27-$B27)/($C$24-$B$24)),($D27-$C27)/($D$24-$C$24)),($E27-$D27)/($E$24-$D$24)),$F110)</f>
        <v>15.427685739665778</v>
      </c>
      <c r="BS44" s="210">
        <f t="shared" si="44"/>
        <v>15.427685739665778</v>
      </c>
      <c r="BT44" s="210">
        <f t="shared" si="44"/>
        <v>15.427685739665778</v>
      </c>
      <c r="BU44" s="210">
        <f t="shared" si="44"/>
        <v>15.427685739665778</v>
      </c>
      <c r="BV44" s="210">
        <f t="shared" si="44"/>
        <v>15.427685739665778</v>
      </c>
      <c r="BW44" s="210">
        <f t="shared" si="44"/>
        <v>15.427685739665778</v>
      </c>
      <c r="BX44" s="210">
        <f t="shared" si="44"/>
        <v>15.427685739665778</v>
      </c>
      <c r="BY44" s="210">
        <f t="shared" si="44"/>
        <v>15.427685739665778</v>
      </c>
      <c r="BZ44" s="210">
        <f t="shared" si="44"/>
        <v>15.427685739665778</v>
      </c>
      <c r="CA44" s="210">
        <f t="shared" si="44"/>
        <v>15.427685739665778</v>
      </c>
      <c r="CB44" s="210">
        <f t="shared" si="44"/>
        <v>15.427685739665778</v>
      </c>
      <c r="CC44" s="210">
        <f t="shared" si="44"/>
        <v>15.427685739665778</v>
      </c>
      <c r="CD44" s="210">
        <f t="shared" si="44"/>
        <v>15.427685739665778</v>
      </c>
      <c r="CE44" s="210">
        <f t="shared" si="44"/>
        <v>15.427685739665778</v>
      </c>
      <c r="CF44" s="210">
        <f t="shared" si="44"/>
        <v>15.427685739665778</v>
      </c>
      <c r="CG44" s="210">
        <f t="shared" si="44"/>
        <v>15.427685739665778</v>
      </c>
      <c r="CH44" s="210">
        <f t="shared" si="44"/>
        <v>15.427685739665778</v>
      </c>
      <c r="CI44" s="210">
        <f t="shared" si="44"/>
        <v>15.427685739665778</v>
      </c>
      <c r="CJ44" s="210">
        <f t="shared" si="44"/>
        <v>133.36253743143803</v>
      </c>
      <c r="CK44" s="210">
        <f t="shared" si="44"/>
        <v>133.36253743143803</v>
      </c>
      <c r="CL44" s="210">
        <f t="shared" si="44"/>
        <v>133.36253743143803</v>
      </c>
      <c r="CM44" s="210">
        <f t="shared" si="44"/>
        <v>133.36253743143803</v>
      </c>
      <c r="CN44" s="210">
        <f t="shared" si="44"/>
        <v>133.36253743143803</v>
      </c>
      <c r="CO44" s="210">
        <f t="shared" si="44"/>
        <v>133.36253743143803</v>
      </c>
      <c r="CP44" s="210">
        <f t="shared" si="44"/>
        <v>133.36253743143803</v>
      </c>
      <c r="CQ44" s="210">
        <f t="shared" si="44"/>
        <v>133.36253743143803</v>
      </c>
      <c r="CR44" s="210">
        <f t="shared" si="44"/>
        <v>133.36253743143803</v>
      </c>
      <c r="CS44" s="210">
        <f t="shared" si="44"/>
        <v>133.36253743143803</v>
      </c>
      <c r="CT44" s="210">
        <f t="shared" si="44"/>
        <v>133.36253743143803</v>
      </c>
      <c r="CU44" s="210">
        <f t="shared" si="44"/>
        <v>133.36253743143803</v>
      </c>
      <c r="CV44" s="210">
        <f t="shared" si="44"/>
        <v>133.36253743143803</v>
      </c>
      <c r="CW44" s="210">
        <f t="shared" si="44"/>
        <v>133.36253743143803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80.870629732398783</v>
      </c>
      <c r="AE46" s="210">
        <f t="shared" si="48"/>
        <v>80.870629732398783</v>
      </c>
      <c r="AF46" s="210">
        <f t="shared" si="48"/>
        <v>80.870629732398783</v>
      </c>
      <c r="AG46" s="210">
        <f t="shared" si="48"/>
        <v>80.870629732398783</v>
      </c>
      <c r="AH46" s="210">
        <f t="shared" si="48"/>
        <v>80.870629732398783</v>
      </c>
      <c r="AI46" s="210">
        <f t="shared" si="48"/>
        <v>80.870629732398783</v>
      </c>
      <c r="AJ46" s="210">
        <f t="shared" si="48"/>
        <v>80.870629732398783</v>
      </c>
      <c r="AK46" s="210">
        <f t="shared" si="48"/>
        <v>80.870629732398783</v>
      </c>
      <c r="AL46" s="210">
        <f t="shared" ref="AL46:BQ46" si="49">IF(AL$22&lt;=$E$24,IF(AL$22&lt;=$D$24,IF(AL$22&lt;=$C$24,IF(AL$22&lt;=$B$24,$B112,($C29-$B29)/($C$24-$B$24)),($D29-$C29)/($D$24-$C$24)),($E29-$D29)/($E$24-$D$24)),$F112)</f>
        <v>80.870629732398783</v>
      </c>
      <c r="AM46" s="210">
        <f t="shared" si="49"/>
        <v>80.870629732398783</v>
      </c>
      <c r="AN46" s="210">
        <f t="shared" si="49"/>
        <v>80.870629732398783</v>
      </c>
      <c r="AO46" s="210">
        <f t="shared" si="49"/>
        <v>80.870629732398783</v>
      </c>
      <c r="AP46" s="210">
        <f t="shared" si="49"/>
        <v>80.870629732398783</v>
      </c>
      <c r="AQ46" s="210">
        <f t="shared" si="49"/>
        <v>80.870629732398783</v>
      </c>
      <c r="AR46" s="210">
        <f t="shared" si="49"/>
        <v>80.870629732398783</v>
      </c>
      <c r="AS46" s="210">
        <f t="shared" si="49"/>
        <v>80.870629732398783</v>
      </c>
      <c r="AT46" s="210">
        <f t="shared" si="49"/>
        <v>80.870629732398783</v>
      </c>
      <c r="AU46" s="210">
        <f t="shared" si="49"/>
        <v>80.870629732398783</v>
      </c>
      <c r="AV46" s="210">
        <f t="shared" si="49"/>
        <v>80.870629732398783</v>
      </c>
      <c r="AW46" s="210">
        <f t="shared" si="49"/>
        <v>80.870629732398783</v>
      </c>
      <c r="AX46" s="210">
        <f t="shared" si="49"/>
        <v>80.870629732398783</v>
      </c>
      <c r="AY46" s="210">
        <f t="shared" si="49"/>
        <v>80.870629732398783</v>
      </c>
      <c r="AZ46" s="210">
        <f t="shared" si="49"/>
        <v>80.870629732398783</v>
      </c>
      <c r="BA46" s="210">
        <f t="shared" si="49"/>
        <v>80.870629732398783</v>
      </c>
      <c r="BB46" s="210">
        <f t="shared" si="49"/>
        <v>80.870629732398783</v>
      </c>
      <c r="BC46" s="210">
        <f t="shared" si="49"/>
        <v>80.870629732398783</v>
      </c>
      <c r="BD46" s="210">
        <f t="shared" si="49"/>
        <v>80.870629732398783</v>
      </c>
      <c r="BE46" s="210">
        <f t="shared" si="49"/>
        <v>80.870629732398783</v>
      </c>
      <c r="BF46" s="210">
        <f t="shared" si="49"/>
        <v>80.870629732398783</v>
      </c>
      <c r="BG46" s="210">
        <f t="shared" si="49"/>
        <v>80.870629732398783</v>
      </c>
      <c r="BH46" s="210">
        <f t="shared" si="49"/>
        <v>80.870629732398783</v>
      </c>
      <c r="BI46" s="210">
        <f t="shared" si="49"/>
        <v>80.870629732398783</v>
      </c>
      <c r="BJ46" s="210">
        <f t="shared" si="49"/>
        <v>80.870629732398783</v>
      </c>
      <c r="BK46" s="210">
        <f t="shared" si="49"/>
        <v>80.870629732398783</v>
      </c>
      <c r="BL46" s="210">
        <f t="shared" si="49"/>
        <v>80.870629732398783</v>
      </c>
      <c r="BM46" s="210">
        <f t="shared" si="49"/>
        <v>80.870629732398783</v>
      </c>
      <c r="BN46" s="210">
        <f t="shared" si="49"/>
        <v>460.39837577886561</v>
      </c>
      <c r="BO46" s="210">
        <f t="shared" si="49"/>
        <v>460.39837577886561</v>
      </c>
      <c r="BP46" s="210">
        <f t="shared" si="49"/>
        <v>460.39837577886561</v>
      </c>
      <c r="BQ46" s="210">
        <f t="shared" si="49"/>
        <v>460.39837577886561</v>
      </c>
      <c r="BR46" s="210">
        <f t="shared" ref="BR46:DA46" si="50">IF(BR$22&lt;=$E$24,IF(BR$22&lt;=$D$24,IF(BR$22&lt;=$C$24,IF(BR$22&lt;=$B$24,$B112,($C29-$B29)/($C$24-$B$24)),($D29-$C29)/($D$24-$C$24)),($E29-$D29)/($E$24-$D$24)),$F112)</f>
        <v>460.39837577886561</v>
      </c>
      <c r="BS46" s="210">
        <f t="shared" si="50"/>
        <v>460.39837577886561</v>
      </c>
      <c r="BT46" s="210">
        <f t="shared" si="50"/>
        <v>460.39837577886561</v>
      </c>
      <c r="BU46" s="210">
        <f t="shared" si="50"/>
        <v>460.39837577886561</v>
      </c>
      <c r="BV46" s="210">
        <f t="shared" si="50"/>
        <v>460.39837577886561</v>
      </c>
      <c r="BW46" s="210">
        <f t="shared" si="50"/>
        <v>460.39837577886561</v>
      </c>
      <c r="BX46" s="210">
        <f t="shared" si="50"/>
        <v>460.39837577886561</v>
      </c>
      <c r="BY46" s="210">
        <f t="shared" si="50"/>
        <v>460.39837577886561</v>
      </c>
      <c r="BZ46" s="210">
        <f t="shared" si="50"/>
        <v>460.39837577886561</v>
      </c>
      <c r="CA46" s="210">
        <f t="shared" si="50"/>
        <v>460.39837577886561</v>
      </c>
      <c r="CB46" s="210">
        <f t="shared" si="50"/>
        <v>460.39837577886561</v>
      </c>
      <c r="CC46" s="210">
        <f t="shared" si="50"/>
        <v>460.39837577886561</v>
      </c>
      <c r="CD46" s="210">
        <f t="shared" si="50"/>
        <v>460.39837577886561</v>
      </c>
      <c r="CE46" s="210">
        <f t="shared" si="50"/>
        <v>460.39837577886561</v>
      </c>
      <c r="CF46" s="210">
        <f t="shared" si="50"/>
        <v>460.39837577886561</v>
      </c>
      <c r="CG46" s="210">
        <f t="shared" si="50"/>
        <v>460.39837577886561</v>
      </c>
      <c r="CH46" s="210">
        <f t="shared" si="50"/>
        <v>460.39837577886561</v>
      </c>
      <c r="CI46" s="210">
        <f t="shared" si="50"/>
        <v>460.39837577886561</v>
      </c>
      <c r="CJ46" s="210">
        <f t="shared" si="50"/>
        <v>2073.5889631793029</v>
      </c>
      <c r="CK46" s="210">
        <f t="shared" si="50"/>
        <v>2073.5889631793029</v>
      </c>
      <c r="CL46" s="210">
        <f t="shared" si="50"/>
        <v>2073.5889631793029</v>
      </c>
      <c r="CM46" s="210">
        <f t="shared" si="50"/>
        <v>2073.5889631793029</v>
      </c>
      <c r="CN46" s="210">
        <f t="shared" si="50"/>
        <v>2073.5889631793029</v>
      </c>
      <c r="CO46" s="210">
        <f t="shared" si="50"/>
        <v>2073.5889631793029</v>
      </c>
      <c r="CP46" s="210">
        <f t="shared" si="50"/>
        <v>2073.5889631793029</v>
      </c>
      <c r="CQ46" s="210">
        <f t="shared" si="50"/>
        <v>2073.5889631793029</v>
      </c>
      <c r="CR46" s="210">
        <f t="shared" si="50"/>
        <v>2073.5889631793029</v>
      </c>
      <c r="CS46" s="210">
        <f t="shared" si="50"/>
        <v>2073.5889631793029</v>
      </c>
      <c r="CT46" s="210">
        <f t="shared" si="50"/>
        <v>2073.5889631793029</v>
      </c>
      <c r="CU46" s="210">
        <f t="shared" si="50"/>
        <v>2073.5889631793029</v>
      </c>
      <c r="CV46" s="210">
        <f t="shared" si="50"/>
        <v>2073.5889631793029</v>
      </c>
      <c r="CW46" s="210">
        <f t="shared" si="50"/>
        <v>2073.5889631793029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36.394029739668525</v>
      </c>
      <c r="AE47" s="210">
        <f t="shared" si="51"/>
        <v>36.394029739668525</v>
      </c>
      <c r="AF47" s="210">
        <f t="shared" si="51"/>
        <v>36.394029739668525</v>
      </c>
      <c r="AG47" s="210">
        <f t="shared" si="51"/>
        <v>36.394029739668525</v>
      </c>
      <c r="AH47" s="210">
        <f t="shared" si="51"/>
        <v>36.394029739668525</v>
      </c>
      <c r="AI47" s="210">
        <f t="shared" si="51"/>
        <v>36.394029739668525</v>
      </c>
      <c r="AJ47" s="210">
        <f t="shared" si="51"/>
        <v>36.394029739668525</v>
      </c>
      <c r="AK47" s="210">
        <f t="shared" si="51"/>
        <v>36.394029739668525</v>
      </c>
      <c r="AL47" s="210">
        <f t="shared" ref="AL47:BQ47" si="52">IF(AL$22&lt;=$E$24,IF(AL$22&lt;=$D$24,IF(AL$22&lt;=$C$24,IF(AL$22&lt;=$B$24,$B113,($C30-$B30)/($C$24-$B$24)),($D30-$C30)/($D$24-$C$24)),($E30-$D30)/($E$24-$D$24)),$F113)</f>
        <v>36.394029739668525</v>
      </c>
      <c r="AM47" s="210">
        <f t="shared" si="52"/>
        <v>36.394029739668525</v>
      </c>
      <c r="AN47" s="210">
        <f t="shared" si="52"/>
        <v>36.394029739668525</v>
      </c>
      <c r="AO47" s="210">
        <f t="shared" si="52"/>
        <v>36.394029739668525</v>
      </c>
      <c r="AP47" s="210">
        <f t="shared" si="52"/>
        <v>36.394029739668525</v>
      </c>
      <c r="AQ47" s="210">
        <f t="shared" si="52"/>
        <v>36.394029739668525</v>
      </c>
      <c r="AR47" s="210">
        <f t="shared" si="52"/>
        <v>36.394029739668525</v>
      </c>
      <c r="AS47" s="210">
        <f t="shared" si="52"/>
        <v>36.394029739668525</v>
      </c>
      <c r="AT47" s="210">
        <f t="shared" si="52"/>
        <v>36.394029739668525</v>
      </c>
      <c r="AU47" s="210">
        <f t="shared" si="52"/>
        <v>36.394029739668525</v>
      </c>
      <c r="AV47" s="210">
        <f t="shared" si="52"/>
        <v>36.394029739668525</v>
      </c>
      <c r="AW47" s="210">
        <f t="shared" si="52"/>
        <v>36.394029739668525</v>
      </c>
      <c r="AX47" s="210">
        <f t="shared" si="52"/>
        <v>36.394029739668525</v>
      </c>
      <c r="AY47" s="210">
        <f t="shared" si="52"/>
        <v>36.394029739668525</v>
      </c>
      <c r="AZ47" s="210">
        <f t="shared" si="52"/>
        <v>36.394029739668525</v>
      </c>
      <c r="BA47" s="210">
        <f t="shared" si="52"/>
        <v>36.394029739668525</v>
      </c>
      <c r="BB47" s="210">
        <f t="shared" si="52"/>
        <v>36.394029739668525</v>
      </c>
      <c r="BC47" s="210">
        <f t="shared" si="52"/>
        <v>36.394029739668525</v>
      </c>
      <c r="BD47" s="210">
        <f t="shared" si="52"/>
        <v>36.394029739668525</v>
      </c>
      <c r="BE47" s="210">
        <f t="shared" si="52"/>
        <v>36.394029739668525</v>
      </c>
      <c r="BF47" s="210">
        <f t="shared" si="52"/>
        <v>36.394029739668525</v>
      </c>
      <c r="BG47" s="210">
        <f t="shared" si="52"/>
        <v>36.394029739668525</v>
      </c>
      <c r="BH47" s="210">
        <f t="shared" si="52"/>
        <v>36.394029739668525</v>
      </c>
      <c r="BI47" s="210">
        <f t="shared" si="52"/>
        <v>36.394029739668525</v>
      </c>
      <c r="BJ47" s="210">
        <f t="shared" si="52"/>
        <v>36.394029739668525</v>
      </c>
      <c r="BK47" s="210">
        <f t="shared" si="52"/>
        <v>36.394029739668525</v>
      </c>
      <c r="BL47" s="210">
        <f t="shared" si="52"/>
        <v>36.394029739668525</v>
      </c>
      <c r="BM47" s="210">
        <f t="shared" si="52"/>
        <v>36.394029739668525</v>
      </c>
      <c r="BN47" s="210">
        <f t="shared" si="52"/>
        <v>-157.75414934775836</v>
      </c>
      <c r="BO47" s="210">
        <f t="shared" si="52"/>
        <v>-157.75414934775836</v>
      </c>
      <c r="BP47" s="210">
        <f t="shared" si="52"/>
        <v>-157.75414934775836</v>
      </c>
      <c r="BQ47" s="210">
        <f t="shared" si="52"/>
        <v>-157.75414934775836</v>
      </c>
      <c r="BR47" s="210">
        <f t="shared" ref="BR47:DA47" si="53">IF(BR$22&lt;=$E$24,IF(BR$22&lt;=$D$24,IF(BR$22&lt;=$C$24,IF(BR$22&lt;=$B$24,$B113,($C30-$B30)/($C$24-$B$24)),($D30-$C30)/($D$24-$C$24)),($E30-$D30)/($E$24-$D$24)),$F113)</f>
        <v>-157.75414934775836</v>
      </c>
      <c r="BS47" s="210">
        <f t="shared" si="53"/>
        <v>-157.75414934775836</v>
      </c>
      <c r="BT47" s="210">
        <f t="shared" si="53"/>
        <v>-157.75414934775836</v>
      </c>
      <c r="BU47" s="210">
        <f t="shared" si="53"/>
        <v>-157.75414934775836</v>
      </c>
      <c r="BV47" s="210">
        <f t="shared" si="53"/>
        <v>-157.75414934775836</v>
      </c>
      <c r="BW47" s="210">
        <f t="shared" si="53"/>
        <v>-157.75414934775836</v>
      </c>
      <c r="BX47" s="210">
        <f t="shared" si="53"/>
        <v>-157.75414934775836</v>
      </c>
      <c r="BY47" s="210">
        <f t="shared" si="53"/>
        <v>-157.75414934775836</v>
      </c>
      <c r="BZ47" s="210">
        <f t="shared" si="53"/>
        <v>-157.75414934775836</v>
      </c>
      <c r="CA47" s="210">
        <f t="shared" si="53"/>
        <v>-157.75414934775836</v>
      </c>
      <c r="CB47" s="210">
        <f t="shared" si="53"/>
        <v>-157.75414934775836</v>
      </c>
      <c r="CC47" s="210">
        <f t="shared" si="53"/>
        <v>-157.75414934775836</v>
      </c>
      <c r="CD47" s="210">
        <f t="shared" si="53"/>
        <v>-157.75414934775836</v>
      </c>
      <c r="CE47" s="210">
        <f t="shared" si="53"/>
        <v>-157.75414934775836</v>
      </c>
      <c r="CF47" s="210">
        <f t="shared" si="53"/>
        <v>-157.75414934775836</v>
      </c>
      <c r="CG47" s="210">
        <f t="shared" si="53"/>
        <v>-157.75414934775836</v>
      </c>
      <c r="CH47" s="210">
        <f t="shared" si="53"/>
        <v>-157.75414934775836</v>
      </c>
      <c r="CI47" s="210">
        <f t="shared" si="53"/>
        <v>-157.75414934775836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257.62913064789268</v>
      </c>
      <c r="AE48" s="210">
        <f t="shared" si="54"/>
        <v>257.62913064789268</v>
      </c>
      <c r="AF48" s="210">
        <f t="shared" si="54"/>
        <v>257.62913064789268</v>
      </c>
      <c r="AG48" s="210">
        <f t="shared" si="54"/>
        <v>257.62913064789268</v>
      </c>
      <c r="AH48" s="210">
        <f t="shared" si="54"/>
        <v>257.62913064789268</v>
      </c>
      <c r="AI48" s="210">
        <f t="shared" si="54"/>
        <v>257.62913064789268</v>
      </c>
      <c r="AJ48" s="210">
        <f t="shared" si="54"/>
        <v>257.62913064789268</v>
      </c>
      <c r="AK48" s="210">
        <f t="shared" si="54"/>
        <v>257.62913064789268</v>
      </c>
      <c r="AL48" s="210">
        <f t="shared" ref="AL48:BQ48" si="55">IF(AL$22&lt;=$E$24,IF(AL$22&lt;=$D$24,IF(AL$22&lt;=$C$24,IF(AL$22&lt;=$B$24,$B114,($C31-$B31)/($C$24-$B$24)),($D31-$C31)/($D$24-$C$24)),($E31-$D31)/($E$24-$D$24)),$F114)</f>
        <v>257.62913064789268</v>
      </c>
      <c r="AM48" s="210">
        <f t="shared" si="55"/>
        <v>257.62913064789268</v>
      </c>
      <c r="AN48" s="210">
        <f t="shared" si="55"/>
        <v>257.62913064789268</v>
      </c>
      <c r="AO48" s="210">
        <f t="shared" si="55"/>
        <v>257.62913064789268</v>
      </c>
      <c r="AP48" s="210">
        <f t="shared" si="55"/>
        <v>257.62913064789268</v>
      </c>
      <c r="AQ48" s="210">
        <f t="shared" si="55"/>
        <v>257.62913064789268</v>
      </c>
      <c r="AR48" s="210">
        <f t="shared" si="55"/>
        <v>257.62913064789268</v>
      </c>
      <c r="AS48" s="210">
        <f t="shared" si="55"/>
        <v>257.62913064789268</v>
      </c>
      <c r="AT48" s="210">
        <f t="shared" si="55"/>
        <v>257.62913064789268</v>
      </c>
      <c r="AU48" s="210">
        <f t="shared" si="55"/>
        <v>257.62913064789268</v>
      </c>
      <c r="AV48" s="210">
        <f t="shared" si="55"/>
        <v>257.62913064789268</v>
      </c>
      <c r="AW48" s="210">
        <f t="shared" si="55"/>
        <v>257.62913064789268</v>
      </c>
      <c r="AX48" s="210">
        <f t="shared" si="55"/>
        <v>257.62913064789268</v>
      </c>
      <c r="AY48" s="210">
        <f t="shared" si="55"/>
        <v>257.62913064789268</v>
      </c>
      <c r="AZ48" s="210">
        <f t="shared" si="55"/>
        <v>257.62913064789268</v>
      </c>
      <c r="BA48" s="210">
        <f t="shared" si="55"/>
        <v>257.62913064789268</v>
      </c>
      <c r="BB48" s="210">
        <f t="shared" si="55"/>
        <v>257.62913064789268</v>
      </c>
      <c r="BC48" s="210">
        <f t="shared" si="55"/>
        <v>257.62913064789268</v>
      </c>
      <c r="BD48" s="210">
        <f t="shared" si="55"/>
        <v>257.62913064789268</v>
      </c>
      <c r="BE48" s="210">
        <f t="shared" si="55"/>
        <v>257.62913064789268</v>
      </c>
      <c r="BF48" s="210">
        <f t="shared" si="55"/>
        <v>257.62913064789268</v>
      </c>
      <c r="BG48" s="210">
        <f t="shared" si="55"/>
        <v>257.62913064789268</v>
      </c>
      <c r="BH48" s="210">
        <f t="shared" si="55"/>
        <v>257.62913064789268</v>
      </c>
      <c r="BI48" s="210">
        <f t="shared" si="55"/>
        <v>257.62913064789268</v>
      </c>
      <c r="BJ48" s="210">
        <f t="shared" si="55"/>
        <v>257.62913064789268</v>
      </c>
      <c r="BK48" s="210">
        <f t="shared" si="55"/>
        <v>257.62913064789268</v>
      </c>
      <c r="BL48" s="210">
        <f t="shared" si="55"/>
        <v>257.62913064789268</v>
      </c>
      <c r="BM48" s="210">
        <f t="shared" si="55"/>
        <v>257.62913064789268</v>
      </c>
      <c r="BN48" s="210">
        <f t="shared" si="55"/>
        <v>-995.57760805302053</v>
      </c>
      <c r="BO48" s="210">
        <f t="shared" si="55"/>
        <v>-995.57760805302053</v>
      </c>
      <c r="BP48" s="210">
        <f t="shared" si="55"/>
        <v>-995.57760805302053</v>
      </c>
      <c r="BQ48" s="210">
        <f t="shared" si="55"/>
        <v>-995.57760805302053</v>
      </c>
      <c r="BR48" s="210">
        <f t="shared" ref="BR48:DA48" si="56">IF(BR$22&lt;=$E$24,IF(BR$22&lt;=$D$24,IF(BR$22&lt;=$C$24,IF(BR$22&lt;=$B$24,$B114,($C31-$B31)/($C$24-$B$24)),($D31-$C31)/($D$24-$C$24)),($E31-$D31)/($E$24-$D$24)),$F114)</f>
        <v>-995.57760805302053</v>
      </c>
      <c r="BS48" s="210">
        <f t="shared" si="56"/>
        <v>-995.57760805302053</v>
      </c>
      <c r="BT48" s="210">
        <f t="shared" si="56"/>
        <v>-995.57760805302053</v>
      </c>
      <c r="BU48" s="210">
        <f t="shared" si="56"/>
        <v>-995.57760805302053</v>
      </c>
      <c r="BV48" s="210">
        <f t="shared" si="56"/>
        <v>-995.57760805302053</v>
      </c>
      <c r="BW48" s="210">
        <f t="shared" si="56"/>
        <v>-995.57760805302053</v>
      </c>
      <c r="BX48" s="210">
        <f t="shared" si="56"/>
        <v>-995.57760805302053</v>
      </c>
      <c r="BY48" s="210">
        <f t="shared" si="56"/>
        <v>-995.57760805302053</v>
      </c>
      <c r="BZ48" s="210">
        <f t="shared" si="56"/>
        <v>-995.57760805302053</v>
      </c>
      <c r="CA48" s="210">
        <f t="shared" si="56"/>
        <v>-995.57760805302053</v>
      </c>
      <c r="CB48" s="210">
        <f t="shared" si="56"/>
        <v>-995.57760805302053</v>
      </c>
      <c r="CC48" s="210">
        <f t="shared" si="56"/>
        <v>-995.57760805302053</v>
      </c>
      <c r="CD48" s="210">
        <f t="shared" si="56"/>
        <v>-995.57760805302053</v>
      </c>
      <c r="CE48" s="210">
        <f t="shared" si="56"/>
        <v>-995.57760805302053</v>
      </c>
      <c r="CF48" s="210">
        <f t="shared" si="56"/>
        <v>-995.57760805302053</v>
      </c>
      <c r="CG48" s="210">
        <f t="shared" si="56"/>
        <v>-995.57760805302053</v>
      </c>
      <c r="CH48" s="210">
        <f t="shared" si="56"/>
        <v>-995.57760805302053</v>
      </c>
      <c r="CI48" s="210">
        <f t="shared" si="56"/>
        <v>-995.57760805302053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582.26853407327121</v>
      </c>
      <c r="AE49" s="210">
        <f t="shared" si="57"/>
        <v>582.26853407327121</v>
      </c>
      <c r="AF49" s="210">
        <f t="shared" si="57"/>
        <v>582.26853407327121</v>
      </c>
      <c r="AG49" s="210">
        <f t="shared" si="57"/>
        <v>582.26853407327121</v>
      </c>
      <c r="AH49" s="210">
        <f t="shared" si="57"/>
        <v>582.26853407327121</v>
      </c>
      <c r="AI49" s="210">
        <f t="shared" si="57"/>
        <v>582.26853407327121</v>
      </c>
      <c r="AJ49" s="210">
        <f t="shared" si="57"/>
        <v>582.26853407327121</v>
      </c>
      <c r="AK49" s="210">
        <f t="shared" si="57"/>
        <v>582.26853407327121</v>
      </c>
      <c r="AL49" s="210">
        <f t="shared" ref="AL49:BQ49" si="58">IF(AL$22&lt;=$E$24,IF(AL$22&lt;=$D$24,IF(AL$22&lt;=$C$24,IF(AL$22&lt;=$B$24,$B115,($C32-$B32)/($C$24-$B$24)),($D32-$C32)/($D$24-$C$24)),($E32-$D32)/($E$24-$D$24)),$F115)</f>
        <v>582.26853407327121</v>
      </c>
      <c r="AM49" s="210">
        <f t="shared" si="58"/>
        <v>582.26853407327121</v>
      </c>
      <c r="AN49" s="210">
        <f t="shared" si="58"/>
        <v>582.26853407327121</v>
      </c>
      <c r="AO49" s="210">
        <f t="shared" si="58"/>
        <v>582.26853407327121</v>
      </c>
      <c r="AP49" s="210">
        <f t="shared" si="58"/>
        <v>582.26853407327121</v>
      </c>
      <c r="AQ49" s="210">
        <f t="shared" si="58"/>
        <v>582.26853407327121</v>
      </c>
      <c r="AR49" s="210">
        <f t="shared" si="58"/>
        <v>582.26853407327121</v>
      </c>
      <c r="AS49" s="210">
        <f t="shared" si="58"/>
        <v>582.26853407327121</v>
      </c>
      <c r="AT49" s="210">
        <f t="shared" si="58"/>
        <v>582.26853407327121</v>
      </c>
      <c r="AU49" s="210">
        <f t="shared" si="58"/>
        <v>582.26853407327121</v>
      </c>
      <c r="AV49" s="210">
        <f t="shared" si="58"/>
        <v>582.26853407327121</v>
      </c>
      <c r="AW49" s="210">
        <f t="shared" si="58"/>
        <v>582.26853407327121</v>
      </c>
      <c r="AX49" s="210">
        <f t="shared" si="58"/>
        <v>582.26853407327121</v>
      </c>
      <c r="AY49" s="210">
        <f t="shared" si="58"/>
        <v>582.26853407327121</v>
      </c>
      <c r="AZ49" s="210">
        <f t="shared" si="58"/>
        <v>582.26853407327121</v>
      </c>
      <c r="BA49" s="210">
        <f t="shared" si="58"/>
        <v>582.26853407327121</v>
      </c>
      <c r="BB49" s="210">
        <f t="shared" si="58"/>
        <v>582.26853407327121</v>
      </c>
      <c r="BC49" s="210">
        <f t="shared" si="58"/>
        <v>582.26853407327121</v>
      </c>
      <c r="BD49" s="210">
        <f t="shared" si="58"/>
        <v>582.26853407327121</v>
      </c>
      <c r="BE49" s="210">
        <f t="shared" si="58"/>
        <v>582.26853407327121</v>
      </c>
      <c r="BF49" s="210">
        <f t="shared" si="58"/>
        <v>582.26853407327121</v>
      </c>
      <c r="BG49" s="210">
        <f t="shared" si="58"/>
        <v>582.26853407327121</v>
      </c>
      <c r="BH49" s="210">
        <f t="shared" si="58"/>
        <v>582.26853407327121</v>
      </c>
      <c r="BI49" s="210">
        <f t="shared" si="58"/>
        <v>582.26853407327121</v>
      </c>
      <c r="BJ49" s="210">
        <f t="shared" si="58"/>
        <v>582.26853407327121</v>
      </c>
      <c r="BK49" s="210">
        <f t="shared" si="58"/>
        <v>582.26853407327121</v>
      </c>
      <c r="BL49" s="210">
        <f t="shared" si="58"/>
        <v>582.26853407327121</v>
      </c>
      <c r="BM49" s="210">
        <f t="shared" si="58"/>
        <v>582.26853407327121</v>
      </c>
      <c r="BN49" s="210">
        <f t="shared" si="58"/>
        <v>4306.0789264023306</v>
      </c>
      <c r="BO49" s="210">
        <f t="shared" si="58"/>
        <v>4306.0789264023306</v>
      </c>
      <c r="BP49" s="210">
        <f t="shared" si="58"/>
        <v>4306.0789264023306</v>
      </c>
      <c r="BQ49" s="210">
        <f t="shared" si="58"/>
        <v>4306.0789264023306</v>
      </c>
      <c r="BR49" s="210">
        <f t="shared" ref="BR49:DA49" si="59">IF(BR$22&lt;=$E$24,IF(BR$22&lt;=$D$24,IF(BR$22&lt;=$C$24,IF(BR$22&lt;=$B$24,$B115,($C32-$B32)/($C$24-$B$24)),($D32-$C32)/($D$24-$C$24)),($E32-$D32)/($E$24-$D$24)),$F115)</f>
        <v>4306.0789264023306</v>
      </c>
      <c r="BS49" s="210">
        <f t="shared" si="59"/>
        <v>4306.0789264023306</v>
      </c>
      <c r="BT49" s="210">
        <f t="shared" si="59"/>
        <v>4306.0789264023306</v>
      </c>
      <c r="BU49" s="210">
        <f t="shared" si="59"/>
        <v>4306.0789264023306</v>
      </c>
      <c r="BV49" s="210">
        <f t="shared" si="59"/>
        <v>4306.0789264023306</v>
      </c>
      <c r="BW49" s="210">
        <f t="shared" si="59"/>
        <v>4306.0789264023306</v>
      </c>
      <c r="BX49" s="210">
        <f t="shared" si="59"/>
        <v>4306.0789264023306</v>
      </c>
      <c r="BY49" s="210">
        <f t="shared" si="59"/>
        <v>4306.0789264023306</v>
      </c>
      <c r="BZ49" s="210">
        <f t="shared" si="59"/>
        <v>4306.0789264023306</v>
      </c>
      <c r="CA49" s="210">
        <f t="shared" si="59"/>
        <v>4306.0789264023306</v>
      </c>
      <c r="CB49" s="210">
        <f t="shared" si="59"/>
        <v>4306.0789264023306</v>
      </c>
      <c r="CC49" s="210">
        <f t="shared" si="59"/>
        <v>4306.0789264023306</v>
      </c>
      <c r="CD49" s="210">
        <f t="shared" si="59"/>
        <v>4306.0789264023306</v>
      </c>
      <c r="CE49" s="210">
        <f t="shared" si="59"/>
        <v>4306.0789264023306</v>
      </c>
      <c r="CF49" s="210">
        <f t="shared" si="59"/>
        <v>4306.0789264023306</v>
      </c>
      <c r="CG49" s="210">
        <f t="shared" si="59"/>
        <v>4306.0789264023306</v>
      </c>
      <c r="CH49" s="210">
        <f t="shared" si="59"/>
        <v>4306.0789264023306</v>
      </c>
      <c r="CI49" s="210">
        <f t="shared" si="59"/>
        <v>4306.0789264023306</v>
      </c>
      <c r="CJ49" s="210">
        <f t="shared" si="59"/>
        <v>13992.269364719932</v>
      </c>
      <c r="CK49" s="210">
        <f t="shared" si="59"/>
        <v>13992.269364719932</v>
      </c>
      <c r="CL49" s="210">
        <f t="shared" si="59"/>
        <v>13992.269364719932</v>
      </c>
      <c r="CM49" s="210">
        <f t="shared" si="59"/>
        <v>13992.269364719932</v>
      </c>
      <c r="CN49" s="210">
        <f t="shared" si="59"/>
        <v>13992.269364719932</v>
      </c>
      <c r="CO49" s="210">
        <f t="shared" si="59"/>
        <v>13992.269364719932</v>
      </c>
      <c r="CP49" s="210">
        <f t="shared" si="59"/>
        <v>13992.269364719932</v>
      </c>
      <c r="CQ49" s="210">
        <f t="shared" si="59"/>
        <v>13992.269364719932</v>
      </c>
      <c r="CR49" s="210">
        <f t="shared" si="59"/>
        <v>13992.269364719932</v>
      </c>
      <c r="CS49" s="210">
        <f t="shared" si="59"/>
        <v>13992.269364719932</v>
      </c>
      <c r="CT49" s="210">
        <f t="shared" si="59"/>
        <v>13992.269364719932</v>
      </c>
      <c r="CU49" s="210">
        <f t="shared" si="59"/>
        <v>13992.269364719932</v>
      </c>
      <c r="CV49" s="210">
        <f t="shared" si="59"/>
        <v>13992.269364719932</v>
      </c>
      <c r="CW49" s="210">
        <f t="shared" si="59"/>
        <v>13992.269364719932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259.59472144100005</v>
      </c>
      <c r="AE50" s="210">
        <f t="shared" si="60"/>
        <v>259.59472144100005</v>
      </c>
      <c r="AF50" s="210">
        <f t="shared" si="60"/>
        <v>259.59472144100005</v>
      </c>
      <c r="AG50" s="210">
        <f t="shared" si="60"/>
        <v>259.59472144100005</v>
      </c>
      <c r="AH50" s="210">
        <f t="shared" si="60"/>
        <v>259.59472144100005</v>
      </c>
      <c r="AI50" s="210">
        <f t="shared" si="60"/>
        <v>259.59472144100005</v>
      </c>
      <c r="AJ50" s="210">
        <f t="shared" si="60"/>
        <v>259.59472144100005</v>
      </c>
      <c r="AK50" s="210">
        <f t="shared" si="60"/>
        <v>259.59472144100005</v>
      </c>
      <c r="AL50" s="210">
        <f t="shared" ref="AL50:BQ50" si="61">IF(AL$22&lt;=$E$24,IF(AL$22&lt;=$D$24,IF(AL$22&lt;=$C$24,IF(AL$22&lt;=$B$24,$B116,($C33-$B33)/($C$24-$B$24)),($D33-$C33)/($D$24-$C$24)),($E33-$D33)/($E$24-$D$24)),$F116)</f>
        <v>259.59472144100005</v>
      </c>
      <c r="AM50" s="210">
        <f t="shared" si="61"/>
        <v>259.59472144100005</v>
      </c>
      <c r="AN50" s="210">
        <f t="shared" si="61"/>
        <v>259.59472144100005</v>
      </c>
      <c r="AO50" s="210">
        <f t="shared" si="61"/>
        <v>259.59472144100005</v>
      </c>
      <c r="AP50" s="210">
        <f t="shared" si="61"/>
        <v>259.59472144100005</v>
      </c>
      <c r="AQ50" s="210">
        <f t="shared" si="61"/>
        <v>259.59472144100005</v>
      </c>
      <c r="AR50" s="210">
        <f t="shared" si="61"/>
        <v>259.59472144100005</v>
      </c>
      <c r="AS50" s="210">
        <f t="shared" si="61"/>
        <v>259.59472144100005</v>
      </c>
      <c r="AT50" s="210">
        <f t="shared" si="61"/>
        <v>259.59472144100005</v>
      </c>
      <c r="AU50" s="210">
        <f t="shared" si="61"/>
        <v>259.59472144100005</v>
      </c>
      <c r="AV50" s="210">
        <f t="shared" si="61"/>
        <v>259.59472144100005</v>
      </c>
      <c r="AW50" s="210">
        <f t="shared" si="61"/>
        <v>259.59472144100005</v>
      </c>
      <c r="AX50" s="210">
        <f t="shared" si="61"/>
        <v>259.59472144100005</v>
      </c>
      <c r="AY50" s="210">
        <f t="shared" si="61"/>
        <v>259.59472144100005</v>
      </c>
      <c r="AZ50" s="210">
        <f t="shared" si="61"/>
        <v>259.59472144100005</v>
      </c>
      <c r="BA50" s="210">
        <f t="shared" si="61"/>
        <v>259.59472144100005</v>
      </c>
      <c r="BB50" s="210">
        <f t="shared" si="61"/>
        <v>259.59472144100005</v>
      </c>
      <c r="BC50" s="210">
        <f t="shared" si="61"/>
        <v>259.59472144100005</v>
      </c>
      <c r="BD50" s="210">
        <f t="shared" si="61"/>
        <v>259.59472144100005</v>
      </c>
      <c r="BE50" s="210">
        <f t="shared" si="61"/>
        <v>259.59472144100005</v>
      </c>
      <c r="BF50" s="210">
        <f t="shared" si="61"/>
        <v>259.59472144100005</v>
      </c>
      <c r="BG50" s="210">
        <f t="shared" si="61"/>
        <v>259.59472144100005</v>
      </c>
      <c r="BH50" s="210">
        <f t="shared" si="61"/>
        <v>259.59472144100005</v>
      </c>
      <c r="BI50" s="210">
        <f t="shared" si="61"/>
        <v>259.59472144100005</v>
      </c>
      <c r="BJ50" s="210">
        <f t="shared" si="61"/>
        <v>259.59472144100005</v>
      </c>
      <c r="BK50" s="210">
        <f t="shared" si="61"/>
        <v>259.59472144100005</v>
      </c>
      <c r="BL50" s="210">
        <f t="shared" si="61"/>
        <v>259.59472144100005</v>
      </c>
      <c r="BM50" s="210">
        <f t="shared" si="61"/>
        <v>259.59472144100005</v>
      </c>
      <c r="BN50" s="210">
        <f t="shared" si="61"/>
        <v>-353.42345905377624</v>
      </c>
      <c r="BO50" s="210">
        <f t="shared" si="61"/>
        <v>-353.42345905377624</v>
      </c>
      <c r="BP50" s="210">
        <f t="shared" si="61"/>
        <v>-353.42345905377624</v>
      </c>
      <c r="BQ50" s="210">
        <f t="shared" si="61"/>
        <v>-353.42345905377624</v>
      </c>
      <c r="BR50" s="210">
        <f t="shared" ref="BR50:DA50" si="62">IF(BR$22&lt;=$E$24,IF(BR$22&lt;=$D$24,IF(BR$22&lt;=$C$24,IF(BR$22&lt;=$B$24,$B116,($C33-$B33)/($C$24-$B$24)),($D33-$C33)/($D$24-$C$24)),($E33-$D33)/($E$24-$D$24)),$F116)</f>
        <v>-353.42345905377624</v>
      </c>
      <c r="BS50" s="210">
        <f t="shared" si="62"/>
        <v>-353.42345905377624</v>
      </c>
      <c r="BT50" s="210">
        <f t="shared" si="62"/>
        <v>-353.42345905377624</v>
      </c>
      <c r="BU50" s="210">
        <f t="shared" si="62"/>
        <v>-353.42345905377624</v>
      </c>
      <c r="BV50" s="210">
        <f t="shared" si="62"/>
        <v>-353.42345905377624</v>
      </c>
      <c r="BW50" s="210">
        <f t="shared" si="62"/>
        <v>-353.42345905377624</v>
      </c>
      <c r="BX50" s="210">
        <f t="shared" si="62"/>
        <v>-353.42345905377624</v>
      </c>
      <c r="BY50" s="210">
        <f t="shared" si="62"/>
        <v>-353.42345905377624</v>
      </c>
      <c r="BZ50" s="210">
        <f t="shared" si="62"/>
        <v>-353.42345905377624</v>
      </c>
      <c r="CA50" s="210">
        <f t="shared" si="62"/>
        <v>-353.42345905377624</v>
      </c>
      <c r="CB50" s="210">
        <f t="shared" si="62"/>
        <v>-353.42345905377624</v>
      </c>
      <c r="CC50" s="210">
        <f t="shared" si="62"/>
        <v>-353.42345905377624</v>
      </c>
      <c r="CD50" s="210">
        <f t="shared" si="62"/>
        <v>-353.42345905377624</v>
      </c>
      <c r="CE50" s="210">
        <f t="shared" si="62"/>
        <v>-353.42345905377624</v>
      </c>
      <c r="CF50" s="210">
        <f t="shared" si="62"/>
        <v>-353.42345905377624</v>
      </c>
      <c r="CG50" s="210">
        <f t="shared" si="62"/>
        <v>-353.42345905377624</v>
      </c>
      <c r="CH50" s="210">
        <f t="shared" si="62"/>
        <v>-353.42345905377624</v>
      </c>
      <c r="CI50" s="210">
        <f t="shared" si="62"/>
        <v>-353.42345905377624</v>
      </c>
      <c r="CJ50" s="210">
        <f t="shared" si="62"/>
        <v>-124.77182872998669</v>
      </c>
      <c r="CK50" s="210">
        <f t="shared" si="62"/>
        <v>-124.77182872998669</v>
      </c>
      <c r="CL50" s="210">
        <f t="shared" si="62"/>
        <v>-124.77182872998669</v>
      </c>
      <c r="CM50" s="210">
        <f t="shared" si="62"/>
        <v>-124.77182872998669</v>
      </c>
      <c r="CN50" s="210">
        <f t="shared" si="62"/>
        <v>-124.77182872998669</v>
      </c>
      <c r="CO50" s="210">
        <f t="shared" si="62"/>
        <v>-124.77182872998669</v>
      </c>
      <c r="CP50" s="210">
        <f t="shared" si="62"/>
        <v>-124.77182872998669</v>
      </c>
      <c r="CQ50" s="210">
        <f t="shared" si="62"/>
        <v>-124.77182872998669</v>
      </c>
      <c r="CR50" s="210">
        <f t="shared" si="62"/>
        <v>-124.77182872998669</v>
      </c>
      <c r="CS50" s="210">
        <f t="shared" si="62"/>
        <v>-124.77182872998669</v>
      </c>
      <c r="CT50" s="210">
        <f t="shared" si="62"/>
        <v>-124.77182872998669</v>
      </c>
      <c r="CU50" s="210">
        <f t="shared" si="62"/>
        <v>-124.77182872998669</v>
      </c>
      <c r="CV50" s="210">
        <f t="shared" si="62"/>
        <v>-124.77182872998669</v>
      </c>
      <c r="CW50" s="210">
        <f t="shared" si="62"/>
        <v>-124.77182872998669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38.817902271551411</v>
      </c>
      <c r="AE51" s="210">
        <f t="shared" si="63"/>
        <v>38.817902271551411</v>
      </c>
      <c r="AF51" s="210">
        <f t="shared" si="63"/>
        <v>38.817902271551411</v>
      </c>
      <c r="AG51" s="210">
        <f t="shared" si="63"/>
        <v>38.817902271551411</v>
      </c>
      <c r="AH51" s="210">
        <f t="shared" si="63"/>
        <v>38.817902271551411</v>
      </c>
      <c r="AI51" s="210">
        <f t="shared" si="63"/>
        <v>38.817902271551411</v>
      </c>
      <c r="AJ51" s="210">
        <f t="shared" si="63"/>
        <v>38.817902271551411</v>
      </c>
      <c r="AK51" s="210">
        <f t="shared" si="63"/>
        <v>38.817902271551411</v>
      </c>
      <c r="AL51" s="210">
        <f t="shared" ref="AL51:BQ51" si="64">IF(AL$22&lt;=$E$24,IF(AL$22&lt;=$D$24,IF(AL$22&lt;=$C$24,IF(AL$22&lt;=$B$24,$B117,($C34-$B34)/($C$24-$B$24)),($D34-$C34)/($D$24-$C$24)),($E34-$D34)/($E$24-$D$24)),$F117)</f>
        <v>38.817902271551411</v>
      </c>
      <c r="AM51" s="210">
        <f t="shared" si="64"/>
        <v>38.817902271551411</v>
      </c>
      <c r="AN51" s="210">
        <f t="shared" si="64"/>
        <v>38.817902271551411</v>
      </c>
      <c r="AO51" s="210">
        <f t="shared" si="64"/>
        <v>38.817902271551411</v>
      </c>
      <c r="AP51" s="210">
        <f t="shared" si="64"/>
        <v>38.817902271551411</v>
      </c>
      <c r="AQ51" s="210">
        <f t="shared" si="64"/>
        <v>38.817902271551411</v>
      </c>
      <c r="AR51" s="210">
        <f t="shared" si="64"/>
        <v>38.817902271551411</v>
      </c>
      <c r="AS51" s="210">
        <f t="shared" si="64"/>
        <v>38.817902271551411</v>
      </c>
      <c r="AT51" s="210">
        <f t="shared" si="64"/>
        <v>38.817902271551411</v>
      </c>
      <c r="AU51" s="210">
        <f t="shared" si="64"/>
        <v>38.817902271551411</v>
      </c>
      <c r="AV51" s="210">
        <f t="shared" si="64"/>
        <v>38.817902271551411</v>
      </c>
      <c r="AW51" s="210">
        <f t="shared" si="64"/>
        <v>38.817902271551411</v>
      </c>
      <c r="AX51" s="210">
        <f t="shared" si="64"/>
        <v>38.817902271551411</v>
      </c>
      <c r="AY51" s="210">
        <f t="shared" si="64"/>
        <v>38.817902271551411</v>
      </c>
      <c r="AZ51" s="210">
        <f t="shared" si="64"/>
        <v>38.817902271551411</v>
      </c>
      <c r="BA51" s="210">
        <f t="shared" si="64"/>
        <v>38.817902271551411</v>
      </c>
      <c r="BB51" s="210">
        <f t="shared" si="64"/>
        <v>38.817902271551411</v>
      </c>
      <c r="BC51" s="210">
        <f t="shared" si="64"/>
        <v>38.817902271551411</v>
      </c>
      <c r="BD51" s="210">
        <f t="shared" si="64"/>
        <v>38.817902271551411</v>
      </c>
      <c r="BE51" s="210">
        <f t="shared" si="64"/>
        <v>38.817902271551411</v>
      </c>
      <c r="BF51" s="210">
        <f t="shared" si="64"/>
        <v>38.817902271551411</v>
      </c>
      <c r="BG51" s="210">
        <f t="shared" si="64"/>
        <v>38.817902271551411</v>
      </c>
      <c r="BH51" s="210">
        <f t="shared" si="64"/>
        <v>38.817902271551411</v>
      </c>
      <c r="BI51" s="210">
        <f t="shared" si="64"/>
        <v>38.817902271551411</v>
      </c>
      <c r="BJ51" s="210">
        <f t="shared" si="64"/>
        <v>38.817902271551411</v>
      </c>
      <c r="BK51" s="210">
        <f t="shared" si="64"/>
        <v>38.817902271551411</v>
      </c>
      <c r="BL51" s="210">
        <f t="shared" si="64"/>
        <v>38.817902271551411</v>
      </c>
      <c r="BM51" s="210">
        <f t="shared" si="64"/>
        <v>38.817902271551411</v>
      </c>
      <c r="BN51" s="210">
        <f t="shared" si="64"/>
        <v>-64.997417757016322</v>
      </c>
      <c r="BO51" s="210">
        <f t="shared" si="64"/>
        <v>-64.997417757016322</v>
      </c>
      <c r="BP51" s="210">
        <f t="shared" si="64"/>
        <v>-64.997417757016322</v>
      </c>
      <c r="BQ51" s="210">
        <f t="shared" si="64"/>
        <v>-64.997417757016322</v>
      </c>
      <c r="BR51" s="210">
        <f t="shared" ref="BR51:DA51" si="65">IF(BR$22&lt;=$E$24,IF(BR$22&lt;=$D$24,IF(BR$22&lt;=$C$24,IF(BR$22&lt;=$B$24,$B117,($C34-$B34)/($C$24-$B$24)),($D34-$C34)/($D$24-$C$24)),($E34-$D34)/($E$24-$D$24)),$F117)</f>
        <v>-64.997417757016322</v>
      </c>
      <c r="BS51" s="210">
        <f t="shared" si="65"/>
        <v>-64.997417757016322</v>
      </c>
      <c r="BT51" s="210">
        <f t="shared" si="65"/>
        <v>-64.997417757016322</v>
      </c>
      <c r="BU51" s="210">
        <f t="shared" si="65"/>
        <v>-64.997417757016322</v>
      </c>
      <c r="BV51" s="210">
        <f t="shared" si="65"/>
        <v>-64.997417757016322</v>
      </c>
      <c r="BW51" s="210">
        <f t="shared" si="65"/>
        <v>-64.997417757016322</v>
      </c>
      <c r="BX51" s="210">
        <f t="shared" si="65"/>
        <v>-64.997417757016322</v>
      </c>
      <c r="BY51" s="210">
        <f t="shared" si="65"/>
        <v>-64.997417757016322</v>
      </c>
      <c r="BZ51" s="210">
        <f t="shared" si="65"/>
        <v>-64.997417757016322</v>
      </c>
      <c r="CA51" s="210">
        <f t="shared" si="65"/>
        <v>-64.997417757016322</v>
      </c>
      <c r="CB51" s="210">
        <f t="shared" si="65"/>
        <v>-64.997417757016322</v>
      </c>
      <c r="CC51" s="210">
        <f t="shared" si="65"/>
        <v>-64.997417757016322</v>
      </c>
      <c r="CD51" s="210">
        <f t="shared" si="65"/>
        <v>-64.997417757016322</v>
      </c>
      <c r="CE51" s="210">
        <f t="shared" si="65"/>
        <v>-64.997417757016322</v>
      </c>
      <c r="CF51" s="210">
        <f t="shared" si="65"/>
        <v>-64.997417757016322</v>
      </c>
      <c r="CG51" s="210">
        <f t="shared" si="65"/>
        <v>-64.997417757016322</v>
      </c>
      <c r="CH51" s="210">
        <f t="shared" si="65"/>
        <v>-64.997417757016322</v>
      </c>
      <c r="CI51" s="210">
        <f t="shared" si="65"/>
        <v>-64.997417757016322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-4.6684800209548349</v>
      </c>
      <c r="AE52" s="210">
        <f t="shared" si="66"/>
        <v>-4.6684800209548349</v>
      </c>
      <c r="AF52" s="210">
        <f t="shared" si="66"/>
        <v>-4.6684800209548349</v>
      </c>
      <c r="AG52" s="210">
        <f t="shared" si="66"/>
        <v>-4.6684800209548349</v>
      </c>
      <c r="AH52" s="210">
        <f t="shared" si="66"/>
        <v>-4.6684800209548349</v>
      </c>
      <c r="AI52" s="210">
        <f t="shared" si="66"/>
        <v>-4.6684800209548349</v>
      </c>
      <c r="AJ52" s="210">
        <f t="shared" si="66"/>
        <v>-4.6684800209548349</v>
      </c>
      <c r="AK52" s="210">
        <f t="shared" si="66"/>
        <v>-4.6684800209548349</v>
      </c>
      <c r="AL52" s="210">
        <f t="shared" ref="AL52:BQ52" si="67">IF(AL$22&lt;=$E$24,IF(AL$22&lt;=$D$24,IF(AL$22&lt;=$C$24,IF(AL$22&lt;=$B$24,$B118,($C35-$B35)/($C$24-$B$24)),($D35-$C35)/($D$24-$C$24)),($E35-$D35)/($E$24-$D$24)),$F118)</f>
        <v>-4.6684800209548349</v>
      </c>
      <c r="AM52" s="210">
        <f t="shared" si="67"/>
        <v>-4.6684800209548349</v>
      </c>
      <c r="AN52" s="210">
        <f t="shared" si="67"/>
        <v>-4.6684800209548349</v>
      </c>
      <c r="AO52" s="210">
        <f t="shared" si="67"/>
        <v>-4.6684800209548349</v>
      </c>
      <c r="AP52" s="210">
        <f t="shared" si="67"/>
        <v>-4.6684800209548349</v>
      </c>
      <c r="AQ52" s="210">
        <f t="shared" si="67"/>
        <v>-4.6684800209548349</v>
      </c>
      <c r="AR52" s="210">
        <f t="shared" si="67"/>
        <v>-4.6684800209548349</v>
      </c>
      <c r="AS52" s="210">
        <f t="shared" si="67"/>
        <v>-4.6684800209548349</v>
      </c>
      <c r="AT52" s="210">
        <f t="shared" si="67"/>
        <v>-4.6684800209548349</v>
      </c>
      <c r="AU52" s="210">
        <f t="shared" si="67"/>
        <v>-4.6684800209548349</v>
      </c>
      <c r="AV52" s="210">
        <f t="shared" si="67"/>
        <v>-4.6684800209548349</v>
      </c>
      <c r="AW52" s="210">
        <f t="shared" si="67"/>
        <v>-4.6684800209548349</v>
      </c>
      <c r="AX52" s="210">
        <f t="shared" si="67"/>
        <v>-4.6684800209548349</v>
      </c>
      <c r="AY52" s="210">
        <f t="shared" si="67"/>
        <v>-4.6684800209548349</v>
      </c>
      <c r="AZ52" s="210">
        <f t="shared" si="67"/>
        <v>-4.6684800209548349</v>
      </c>
      <c r="BA52" s="210">
        <f t="shared" si="67"/>
        <v>-4.6684800209548349</v>
      </c>
      <c r="BB52" s="210">
        <f t="shared" si="67"/>
        <v>-4.6684800209548349</v>
      </c>
      <c r="BC52" s="210">
        <f t="shared" si="67"/>
        <v>-4.6684800209548349</v>
      </c>
      <c r="BD52" s="210">
        <f t="shared" si="67"/>
        <v>-4.6684800209548349</v>
      </c>
      <c r="BE52" s="210">
        <f t="shared" si="67"/>
        <v>-4.6684800209548349</v>
      </c>
      <c r="BF52" s="210">
        <f t="shared" si="67"/>
        <v>-4.6684800209548349</v>
      </c>
      <c r="BG52" s="210">
        <f t="shared" si="67"/>
        <v>-4.6684800209548349</v>
      </c>
      <c r="BH52" s="210">
        <f t="shared" si="67"/>
        <v>-4.6684800209548349</v>
      </c>
      <c r="BI52" s="210">
        <f t="shared" si="67"/>
        <v>-4.6684800209548349</v>
      </c>
      <c r="BJ52" s="210">
        <f t="shared" si="67"/>
        <v>-4.6684800209548349</v>
      </c>
      <c r="BK52" s="210">
        <f t="shared" si="67"/>
        <v>-4.6684800209548349</v>
      </c>
      <c r="BL52" s="210">
        <f t="shared" si="67"/>
        <v>-4.6684800209548349</v>
      </c>
      <c r="BM52" s="210">
        <f t="shared" si="67"/>
        <v>-4.6684800209548349</v>
      </c>
      <c r="BN52" s="210">
        <f t="shared" si="67"/>
        <v>-39.084949012645097</v>
      </c>
      <c r="BO52" s="210">
        <f t="shared" si="67"/>
        <v>-39.084949012645097</v>
      </c>
      <c r="BP52" s="210">
        <f t="shared" si="67"/>
        <v>-39.084949012645097</v>
      </c>
      <c r="BQ52" s="210">
        <f t="shared" si="67"/>
        <v>-39.084949012645097</v>
      </c>
      <c r="BR52" s="210">
        <f t="shared" ref="BR52:DA52" si="68">IF(BR$22&lt;=$E$24,IF(BR$22&lt;=$D$24,IF(BR$22&lt;=$C$24,IF(BR$22&lt;=$B$24,$B118,($C35-$B35)/($C$24-$B$24)),($D35-$C35)/($D$24-$C$24)),($E35-$D35)/($E$24-$D$24)),$F118)</f>
        <v>-39.084949012645097</v>
      </c>
      <c r="BS52" s="210">
        <f t="shared" si="68"/>
        <v>-39.084949012645097</v>
      </c>
      <c r="BT52" s="210">
        <f t="shared" si="68"/>
        <v>-39.084949012645097</v>
      </c>
      <c r="BU52" s="210">
        <f t="shared" si="68"/>
        <v>-39.084949012645097</v>
      </c>
      <c r="BV52" s="210">
        <f t="shared" si="68"/>
        <v>-39.084949012645097</v>
      </c>
      <c r="BW52" s="210">
        <f t="shared" si="68"/>
        <v>-39.084949012645097</v>
      </c>
      <c r="BX52" s="210">
        <f t="shared" si="68"/>
        <v>-39.084949012645097</v>
      </c>
      <c r="BY52" s="210">
        <f t="shared" si="68"/>
        <v>-39.084949012645097</v>
      </c>
      <c r="BZ52" s="210">
        <f t="shared" si="68"/>
        <v>-39.084949012645097</v>
      </c>
      <c r="CA52" s="210">
        <f t="shared" si="68"/>
        <v>-39.084949012645097</v>
      </c>
      <c r="CB52" s="210">
        <f t="shared" si="68"/>
        <v>-39.084949012645097</v>
      </c>
      <c r="CC52" s="210">
        <f t="shared" si="68"/>
        <v>-39.084949012645097</v>
      </c>
      <c r="CD52" s="210">
        <f t="shared" si="68"/>
        <v>-39.084949012645097</v>
      </c>
      <c r="CE52" s="210">
        <f t="shared" si="68"/>
        <v>-39.084949012645097</v>
      </c>
      <c r="CF52" s="210">
        <f t="shared" si="68"/>
        <v>-39.084949012645097</v>
      </c>
      <c r="CG52" s="210">
        <f t="shared" si="68"/>
        <v>-39.084949012645097</v>
      </c>
      <c r="CH52" s="210">
        <f t="shared" si="68"/>
        <v>-39.084949012645097</v>
      </c>
      <c r="CI52" s="210">
        <f t="shared" si="68"/>
        <v>-39.084949012645097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-853.09110806083925</v>
      </c>
      <c r="BO53" s="210">
        <f t="shared" si="70"/>
        <v>-853.09110806083925</v>
      </c>
      <c r="BP53" s="210">
        <f t="shared" si="70"/>
        <v>-853.09110806083925</v>
      </c>
      <c r="BQ53" s="210">
        <f t="shared" si="70"/>
        <v>-853.09110806083925</v>
      </c>
      <c r="BR53" s="210">
        <f t="shared" ref="BR53:DA53" si="71">IF(BR$22&lt;=$E$24,IF(BR$22&lt;=$D$24,IF(BR$22&lt;=$C$24,IF(BR$22&lt;=$B$24,$B119,($C36-$B36)/($C$24-$B$24)),($D36-$C36)/($D$24-$C$24)),($E36-$D36)/($E$24-$D$24)),$F119)</f>
        <v>-853.09110806083925</v>
      </c>
      <c r="BS53" s="210">
        <f t="shared" si="71"/>
        <v>-853.09110806083925</v>
      </c>
      <c r="BT53" s="210">
        <f t="shared" si="71"/>
        <v>-853.09110806083925</v>
      </c>
      <c r="BU53" s="210">
        <f t="shared" si="71"/>
        <v>-853.09110806083925</v>
      </c>
      <c r="BV53" s="210">
        <f t="shared" si="71"/>
        <v>-853.09110806083925</v>
      </c>
      <c r="BW53" s="210">
        <f t="shared" si="71"/>
        <v>-853.09110806083925</v>
      </c>
      <c r="BX53" s="210">
        <f t="shared" si="71"/>
        <v>-853.09110806083925</v>
      </c>
      <c r="BY53" s="210">
        <f t="shared" si="71"/>
        <v>-853.09110806083925</v>
      </c>
      <c r="BZ53" s="210">
        <f t="shared" si="71"/>
        <v>-853.09110806083925</v>
      </c>
      <c r="CA53" s="210">
        <f t="shared" si="71"/>
        <v>-853.09110806083925</v>
      </c>
      <c r="CB53" s="210">
        <f t="shared" si="71"/>
        <v>-853.09110806083925</v>
      </c>
      <c r="CC53" s="210">
        <f t="shared" si="71"/>
        <v>-853.09110806083925</v>
      </c>
      <c r="CD53" s="210">
        <f t="shared" si="71"/>
        <v>-853.09110806083925</v>
      </c>
      <c r="CE53" s="210">
        <f t="shared" si="71"/>
        <v>-853.09110806083925</v>
      </c>
      <c r="CF53" s="210">
        <f t="shared" si="71"/>
        <v>-853.09110806083925</v>
      </c>
      <c r="CG53" s="210">
        <f t="shared" si="71"/>
        <v>-853.09110806083925</v>
      </c>
      <c r="CH53" s="210">
        <f t="shared" si="71"/>
        <v>-853.09110806083925</v>
      </c>
      <c r="CI53" s="210">
        <f t="shared" si="71"/>
        <v>-853.09110806083925</v>
      </c>
      <c r="CJ53" s="210">
        <f t="shared" si="71"/>
        <v>113.18587320505932</v>
      </c>
      <c r="CK53" s="210">
        <f t="shared" si="71"/>
        <v>113.18587320505932</v>
      </c>
      <c r="CL53" s="210">
        <f t="shared" si="71"/>
        <v>113.18587320505932</v>
      </c>
      <c r="CM53" s="210">
        <f t="shared" si="71"/>
        <v>113.18587320505932</v>
      </c>
      <c r="CN53" s="210">
        <f t="shared" si="71"/>
        <v>113.18587320505932</v>
      </c>
      <c r="CO53" s="210">
        <f t="shared" si="71"/>
        <v>113.18587320505932</v>
      </c>
      <c r="CP53" s="210">
        <f t="shared" si="71"/>
        <v>113.18587320505932</v>
      </c>
      <c r="CQ53" s="210">
        <f t="shared" si="71"/>
        <v>113.18587320505932</v>
      </c>
      <c r="CR53" s="210">
        <f t="shared" si="71"/>
        <v>113.18587320505932</v>
      </c>
      <c r="CS53" s="210">
        <f t="shared" si="71"/>
        <v>113.18587320505932</v>
      </c>
      <c r="CT53" s="210">
        <f t="shared" si="71"/>
        <v>113.18587320505932</v>
      </c>
      <c r="CU53" s="210">
        <f t="shared" si="71"/>
        <v>113.18587320505932</v>
      </c>
      <c r="CV53" s="210">
        <f t="shared" si="71"/>
        <v>113.18587320505932</v>
      </c>
      <c r="CW53" s="210">
        <f t="shared" si="71"/>
        <v>113.18587320505932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194.08951135775706</v>
      </c>
      <c r="AE54" s="210">
        <f t="shared" si="72"/>
        <v>194.08951135775706</v>
      </c>
      <c r="AF54" s="210">
        <f t="shared" si="72"/>
        <v>194.08951135775706</v>
      </c>
      <c r="AG54" s="210">
        <f t="shared" si="72"/>
        <v>194.08951135775706</v>
      </c>
      <c r="AH54" s="210">
        <f t="shared" si="72"/>
        <v>194.08951135775706</v>
      </c>
      <c r="AI54" s="210">
        <f t="shared" si="72"/>
        <v>194.08951135775706</v>
      </c>
      <c r="AJ54" s="210">
        <f t="shared" si="72"/>
        <v>194.08951135775706</v>
      </c>
      <c r="AK54" s="210">
        <f t="shared" si="72"/>
        <v>194.08951135775706</v>
      </c>
      <c r="AL54" s="210">
        <f t="shared" ref="AL54:BQ54" si="73">IF(AL$22&lt;=$E$24,IF(AL$22&lt;=$D$24,IF(AL$22&lt;=$C$24,IF(AL$22&lt;=$B$24,$B120,($C37-$B37)/($C$24-$B$24)),($D37-$C37)/($D$24-$C$24)),($E37-$D37)/($E$24-$D$24)),$F120)</f>
        <v>194.08951135775706</v>
      </c>
      <c r="AM54" s="210">
        <f t="shared" si="73"/>
        <v>194.08951135775706</v>
      </c>
      <c r="AN54" s="210">
        <f t="shared" si="73"/>
        <v>194.08951135775706</v>
      </c>
      <c r="AO54" s="210">
        <f t="shared" si="73"/>
        <v>194.08951135775706</v>
      </c>
      <c r="AP54" s="210">
        <f t="shared" si="73"/>
        <v>194.08951135775706</v>
      </c>
      <c r="AQ54" s="210">
        <f t="shared" si="73"/>
        <v>194.08951135775706</v>
      </c>
      <c r="AR54" s="210">
        <f t="shared" si="73"/>
        <v>194.08951135775706</v>
      </c>
      <c r="AS54" s="210">
        <f t="shared" si="73"/>
        <v>194.08951135775706</v>
      </c>
      <c r="AT54" s="210">
        <f t="shared" si="73"/>
        <v>194.08951135775706</v>
      </c>
      <c r="AU54" s="210">
        <f t="shared" si="73"/>
        <v>194.08951135775706</v>
      </c>
      <c r="AV54" s="210">
        <f t="shared" si="73"/>
        <v>194.08951135775706</v>
      </c>
      <c r="AW54" s="210">
        <f t="shared" si="73"/>
        <v>194.08951135775706</v>
      </c>
      <c r="AX54" s="210">
        <f t="shared" si="73"/>
        <v>194.08951135775706</v>
      </c>
      <c r="AY54" s="210">
        <f t="shared" si="73"/>
        <v>194.08951135775706</v>
      </c>
      <c r="AZ54" s="210">
        <f t="shared" si="73"/>
        <v>194.08951135775706</v>
      </c>
      <c r="BA54" s="210">
        <f t="shared" si="73"/>
        <v>194.08951135775706</v>
      </c>
      <c r="BB54" s="210">
        <f t="shared" si="73"/>
        <v>194.08951135775706</v>
      </c>
      <c r="BC54" s="210">
        <f t="shared" si="73"/>
        <v>194.08951135775706</v>
      </c>
      <c r="BD54" s="210">
        <f t="shared" si="73"/>
        <v>194.08951135775706</v>
      </c>
      <c r="BE54" s="210">
        <f t="shared" si="73"/>
        <v>194.08951135775706</v>
      </c>
      <c r="BF54" s="210">
        <f t="shared" si="73"/>
        <v>194.08951135775706</v>
      </c>
      <c r="BG54" s="210">
        <f t="shared" si="73"/>
        <v>194.08951135775706</v>
      </c>
      <c r="BH54" s="210">
        <f t="shared" si="73"/>
        <v>194.08951135775706</v>
      </c>
      <c r="BI54" s="210">
        <f t="shared" si="73"/>
        <v>194.08951135775706</v>
      </c>
      <c r="BJ54" s="210">
        <f t="shared" si="73"/>
        <v>194.08951135775706</v>
      </c>
      <c r="BK54" s="210">
        <f t="shared" si="73"/>
        <v>194.08951135775706</v>
      </c>
      <c r="BL54" s="210">
        <f t="shared" si="73"/>
        <v>194.08951135775706</v>
      </c>
      <c r="BM54" s="210">
        <f t="shared" si="73"/>
        <v>194.08951135775706</v>
      </c>
      <c r="BN54" s="210">
        <f t="shared" si="73"/>
        <v>-324.9870887850816</v>
      </c>
      <c r="BO54" s="210">
        <f t="shared" si="73"/>
        <v>-324.9870887850816</v>
      </c>
      <c r="BP54" s="210">
        <f t="shared" si="73"/>
        <v>-324.9870887850816</v>
      </c>
      <c r="BQ54" s="210">
        <f t="shared" si="73"/>
        <v>-324.9870887850816</v>
      </c>
      <c r="BR54" s="210">
        <f t="shared" ref="BR54:DA54" si="74">IF(BR$22&lt;=$E$24,IF(BR$22&lt;=$D$24,IF(BR$22&lt;=$C$24,IF(BR$22&lt;=$B$24,$B120,($C37-$B37)/($C$24-$B$24)),($D37-$C37)/($D$24-$C$24)),($E37-$D37)/($E$24-$D$24)),$F120)</f>
        <v>-324.9870887850816</v>
      </c>
      <c r="BS54" s="210">
        <f t="shared" si="74"/>
        <v>-324.9870887850816</v>
      </c>
      <c r="BT54" s="210">
        <f t="shared" si="74"/>
        <v>-324.9870887850816</v>
      </c>
      <c r="BU54" s="210">
        <f t="shared" si="74"/>
        <v>-324.9870887850816</v>
      </c>
      <c r="BV54" s="210">
        <f t="shared" si="74"/>
        <v>-324.9870887850816</v>
      </c>
      <c r="BW54" s="210">
        <f t="shared" si="74"/>
        <v>-324.9870887850816</v>
      </c>
      <c r="BX54" s="210">
        <f t="shared" si="74"/>
        <v>-324.9870887850816</v>
      </c>
      <c r="BY54" s="210">
        <f t="shared" si="74"/>
        <v>-324.9870887850816</v>
      </c>
      <c r="BZ54" s="210">
        <f t="shared" si="74"/>
        <v>-324.9870887850816</v>
      </c>
      <c r="CA54" s="210">
        <f t="shared" si="74"/>
        <v>-324.9870887850816</v>
      </c>
      <c r="CB54" s="210">
        <f t="shared" si="74"/>
        <v>-324.9870887850816</v>
      </c>
      <c r="CC54" s="210">
        <f t="shared" si="74"/>
        <v>-324.9870887850816</v>
      </c>
      <c r="CD54" s="210">
        <f t="shared" si="74"/>
        <v>-324.9870887850816</v>
      </c>
      <c r="CE54" s="210">
        <f t="shared" si="74"/>
        <v>-324.9870887850816</v>
      </c>
      <c r="CF54" s="210">
        <f t="shared" si="74"/>
        <v>-324.9870887850816</v>
      </c>
      <c r="CG54" s="210">
        <f t="shared" si="74"/>
        <v>-324.9870887850816</v>
      </c>
      <c r="CH54" s="210">
        <f t="shared" si="74"/>
        <v>-324.9870887850816</v>
      </c>
      <c r="CI54" s="210">
        <f t="shared" si="74"/>
        <v>-324.9870887850816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2273.0022575656412</v>
      </c>
      <c r="G59" s="204">
        <f t="shared" si="75"/>
        <v>2273.0022575656412</v>
      </c>
      <c r="H59" s="204">
        <f t="shared" si="75"/>
        <v>2273.0022575656412</v>
      </c>
      <c r="I59" s="204">
        <f t="shared" si="75"/>
        <v>2273.0022575656412</v>
      </c>
      <c r="J59" s="204">
        <f t="shared" si="75"/>
        <v>2273.0022575656412</v>
      </c>
      <c r="K59" s="204">
        <f t="shared" si="75"/>
        <v>2273.0022575656412</v>
      </c>
      <c r="L59" s="204">
        <f t="shared" si="75"/>
        <v>2273.0022575656412</v>
      </c>
      <c r="M59" s="204">
        <f t="shared" si="75"/>
        <v>2273.0022575656412</v>
      </c>
      <c r="N59" s="204">
        <f t="shared" si="75"/>
        <v>2273.0022575656412</v>
      </c>
      <c r="O59" s="204">
        <f t="shared" si="75"/>
        <v>2273.0022575656412</v>
      </c>
      <c r="P59" s="204">
        <f t="shared" si="75"/>
        <v>2273.0022575656412</v>
      </c>
      <c r="Q59" s="204">
        <f t="shared" si="75"/>
        <v>2273.0022575656412</v>
      </c>
      <c r="R59" s="204">
        <f t="shared" si="75"/>
        <v>2273.0022575656412</v>
      </c>
      <c r="S59" s="204">
        <f t="shared" si="75"/>
        <v>2273.0022575656412</v>
      </c>
      <c r="T59" s="204">
        <f t="shared" si="75"/>
        <v>2273.0022575656412</v>
      </c>
      <c r="U59" s="204">
        <f t="shared" si="75"/>
        <v>2273.0022575656412</v>
      </c>
      <c r="V59" s="204">
        <f t="shared" si="75"/>
        <v>2273.0022575656412</v>
      </c>
      <c r="W59" s="204">
        <f t="shared" si="75"/>
        <v>2273.0022575656412</v>
      </c>
      <c r="X59" s="204">
        <f t="shared" si="75"/>
        <v>2273.0022575656412</v>
      </c>
      <c r="Y59" s="204">
        <f t="shared" si="75"/>
        <v>2273.0022575656412</v>
      </c>
      <c r="Z59" s="204">
        <f t="shared" si="75"/>
        <v>2273.0022575656412</v>
      </c>
      <c r="AA59" s="204">
        <f t="shared" si="75"/>
        <v>2273.0022575656412</v>
      </c>
      <c r="AB59" s="204">
        <f t="shared" si="75"/>
        <v>2273.0022575656412</v>
      </c>
      <c r="AC59" s="204">
        <f t="shared" si="75"/>
        <v>2273.0022575656412</v>
      </c>
      <c r="AD59" s="204">
        <f t="shared" si="75"/>
        <v>2306.6459871523061</v>
      </c>
      <c r="AE59" s="204">
        <f t="shared" si="75"/>
        <v>2373.9334463256359</v>
      </c>
      <c r="AF59" s="204">
        <f t="shared" si="75"/>
        <v>2441.2209054989653</v>
      </c>
      <c r="AG59" s="204">
        <f t="shared" si="75"/>
        <v>2508.5083646722951</v>
      </c>
      <c r="AH59" s="204">
        <f t="shared" si="75"/>
        <v>2575.7958238456249</v>
      </c>
      <c r="AI59" s="204">
        <f t="shared" si="75"/>
        <v>2643.0832830189547</v>
      </c>
      <c r="AJ59" s="204">
        <f t="shared" si="75"/>
        <v>2710.3707421922845</v>
      </c>
      <c r="AK59" s="204">
        <f t="shared" si="75"/>
        <v>2777.6582013656139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2844.9456605389437</v>
      </c>
      <c r="AM59" s="204">
        <f t="shared" si="76"/>
        <v>2912.2331197122735</v>
      </c>
      <c r="AN59" s="204">
        <f t="shared" si="76"/>
        <v>2979.5205788856033</v>
      </c>
      <c r="AO59" s="204">
        <f t="shared" si="76"/>
        <v>3046.8080380589327</v>
      </c>
      <c r="AP59" s="204">
        <f t="shared" si="76"/>
        <v>3114.0954972322625</v>
      </c>
      <c r="AQ59" s="204">
        <f t="shared" si="76"/>
        <v>3181.3829564055923</v>
      </c>
      <c r="AR59" s="204">
        <f t="shared" si="76"/>
        <v>3248.6704155789221</v>
      </c>
      <c r="AS59" s="204">
        <f t="shared" si="76"/>
        <v>3315.9578747522519</v>
      </c>
      <c r="AT59" s="204">
        <f t="shared" si="76"/>
        <v>3383.2453339255817</v>
      </c>
      <c r="AU59" s="204">
        <f t="shared" si="76"/>
        <v>3450.532793098911</v>
      </c>
      <c r="AV59" s="204">
        <f t="shared" si="76"/>
        <v>3517.8202522722409</v>
      </c>
      <c r="AW59" s="204">
        <f t="shared" si="76"/>
        <v>3585.1077114455702</v>
      </c>
      <c r="AX59" s="204">
        <f t="shared" si="76"/>
        <v>3652.3951706189</v>
      </c>
      <c r="AY59" s="204">
        <f t="shared" si="76"/>
        <v>3719.6826297922298</v>
      </c>
      <c r="AZ59" s="204">
        <f t="shared" si="76"/>
        <v>3786.9700889655596</v>
      </c>
      <c r="BA59" s="204">
        <f t="shared" si="76"/>
        <v>3854.2575481388894</v>
      </c>
      <c r="BB59" s="204">
        <f t="shared" si="76"/>
        <v>3921.5450073122192</v>
      </c>
      <c r="BC59" s="204">
        <f t="shared" si="76"/>
        <v>3988.832466485549</v>
      </c>
      <c r="BD59" s="204">
        <f t="shared" si="76"/>
        <v>4056.1199256588784</v>
      </c>
      <c r="BE59" s="204">
        <f t="shared" si="76"/>
        <v>4123.4073848322078</v>
      </c>
      <c r="BF59" s="204">
        <f t="shared" si="76"/>
        <v>4190.6948440055385</v>
      </c>
      <c r="BG59" s="204">
        <f t="shared" si="76"/>
        <v>4257.9823031788674</v>
      </c>
      <c r="BH59" s="204">
        <f t="shared" si="76"/>
        <v>4325.2697623521972</v>
      </c>
      <c r="BI59" s="204">
        <f t="shared" si="76"/>
        <v>4392.557221525527</v>
      </c>
      <c r="BJ59" s="204">
        <f t="shared" si="76"/>
        <v>4459.8446806988568</v>
      </c>
      <c r="BK59" s="204">
        <f t="shared" si="76"/>
        <v>4527.1321398721866</v>
      </c>
      <c r="BL59" s="204">
        <f t="shared" si="76"/>
        <v>4594.4195990455155</v>
      </c>
      <c r="BM59" s="204">
        <f t="shared" si="76"/>
        <v>4661.7070582188462</v>
      </c>
      <c r="BN59" s="204">
        <f t="shared" si="76"/>
        <v>4713.9193586917918</v>
      </c>
      <c r="BO59" s="204">
        <f t="shared" si="76"/>
        <v>4751.0565004643531</v>
      </c>
      <c r="BP59" s="204">
        <f t="shared" si="76"/>
        <v>4788.1936422369145</v>
      </c>
      <c r="BQ59" s="204">
        <f t="shared" si="76"/>
        <v>4825.3307840094758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4862.4679257820371</v>
      </c>
      <c r="BS59" s="204">
        <f t="shared" si="77"/>
        <v>4899.6050675545985</v>
      </c>
      <c r="BT59" s="204">
        <f t="shared" si="77"/>
        <v>4936.7422093271598</v>
      </c>
      <c r="BU59" s="204">
        <f t="shared" si="77"/>
        <v>4973.8793510997211</v>
      </c>
      <c r="BV59" s="204">
        <f t="shared" si="77"/>
        <v>5011.0164928722825</v>
      </c>
      <c r="BW59" s="204">
        <f t="shared" si="77"/>
        <v>5048.1536346448438</v>
      </c>
      <c r="BX59" s="204">
        <f t="shared" si="77"/>
        <v>5085.2907764174051</v>
      </c>
      <c r="BY59" s="204">
        <f t="shared" si="77"/>
        <v>5122.4279181899665</v>
      </c>
      <c r="BZ59" s="204">
        <f t="shared" si="77"/>
        <v>5159.5650599625278</v>
      </c>
      <c r="CA59" s="204">
        <f t="shared" si="77"/>
        <v>5196.7022017350891</v>
      </c>
      <c r="CB59" s="204">
        <f t="shared" si="77"/>
        <v>5233.8393435076505</v>
      </c>
      <c r="CC59" s="204">
        <f t="shared" si="77"/>
        <v>5270.9764852802118</v>
      </c>
      <c r="CD59" s="204">
        <f t="shared" si="77"/>
        <v>5308.1136270527732</v>
      </c>
      <c r="CE59" s="204">
        <f t="shared" si="77"/>
        <v>5345.2507688253345</v>
      </c>
      <c r="CF59" s="204">
        <f t="shared" si="77"/>
        <v>5382.3879105978958</v>
      </c>
      <c r="CG59" s="204">
        <f t="shared" si="77"/>
        <v>5419.5250523704572</v>
      </c>
      <c r="CH59" s="204">
        <f t="shared" si="77"/>
        <v>5456.6621941430185</v>
      </c>
      <c r="CI59" s="204">
        <f t="shared" si="77"/>
        <v>5493.7993359155798</v>
      </c>
      <c r="CJ59" s="204">
        <f t="shared" si="77"/>
        <v>5357.7201848277291</v>
      </c>
      <c r="CK59" s="204">
        <f t="shared" si="77"/>
        <v>5221.6410337398775</v>
      </c>
      <c r="CL59" s="204">
        <f t="shared" si="77"/>
        <v>5085.5618826520267</v>
      </c>
      <c r="CM59" s="204">
        <f t="shared" si="77"/>
        <v>4949.482731564176</v>
      </c>
      <c r="CN59" s="204">
        <f t="shared" si="77"/>
        <v>4813.4035804763244</v>
      </c>
      <c r="CO59" s="204">
        <f t="shared" si="77"/>
        <v>4677.3244293884736</v>
      </c>
      <c r="CP59" s="204">
        <f t="shared" si="77"/>
        <v>4541.2452783006229</v>
      </c>
      <c r="CQ59" s="204">
        <f t="shared" si="77"/>
        <v>4405.1661272127712</v>
      </c>
      <c r="CR59" s="204">
        <f t="shared" si="77"/>
        <v>4269.0869761249205</v>
      </c>
      <c r="CS59" s="204">
        <f t="shared" si="77"/>
        <v>4133.0078250370698</v>
      </c>
      <c r="CT59" s="204">
        <f t="shared" si="77"/>
        <v>3996.9286739492181</v>
      </c>
      <c r="CU59" s="204">
        <f t="shared" si="77"/>
        <v>3860.8495228613674</v>
      </c>
      <c r="CV59" s="204">
        <f t="shared" si="77"/>
        <v>3724.7703717735162</v>
      </c>
      <c r="CW59" s="204">
        <f t="shared" si="77"/>
        <v>3588.691220685665</v>
      </c>
      <c r="CX59" s="204">
        <f t="shared" si="77"/>
        <v>3695.0512206856652</v>
      </c>
      <c r="CY59" s="204">
        <f t="shared" si="77"/>
        <v>3801.4112206856653</v>
      </c>
      <c r="CZ59" s="204">
        <f t="shared" si="77"/>
        <v>3907.7712206856654</v>
      </c>
      <c r="DA59" s="204">
        <f t="shared" si="77"/>
        <v>4014.1312206856655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9652.6639794384555</v>
      </c>
      <c r="G60" s="204">
        <f t="shared" si="78"/>
        <v>9312.4039794384553</v>
      </c>
      <c r="H60" s="204">
        <f t="shared" si="78"/>
        <v>8972.1439794384569</v>
      </c>
      <c r="I60" s="204">
        <f t="shared" si="78"/>
        <v>8631.8839794384567</v>
      </c>
      <c r="J60" s="204">
        <f t="shared" si="78"/>
        <v>8291.6239794384564</v>
      </c>
      <c r="K60" s="204">
        <f t="shared" si="78"/>
        <v>7951.3639794384562</v>
      </c>
      <c r="L60" s="204">
        <f t="shared" si="78"/>
        <v>7611.103979438456</v>
      </c>
      <c r="M60" s="204">
        <f t="shared" si="78"/>
        <v>7270.8439794384558</v>
      </c>
      <c r="N60" s="204">
        <f t="shared" si="78"/>
        <v>6930.5839794384556</v>
      </c>
      <c r="O60" s="204">
        <f t="shared" si="78"/>
        <v>6590.3239794384554</v>
      </c>
      <c r="P60" s="204">
        <f t="shared" si="78"/>
        <v>6250.063979438457</v>
      </c>
      <c r="Q60" s="204">
        <f t="shared" si="78"/>
        <v>5909.8039794384567</v>
      </c>
      <c r="R60" s="204">
        <f t="shared" si="78"/>
        <v>5569.5439794384565</v>
      </c>
      <c r="S60" s="204">
        <f t="shared" si="78"/>
        <v>5229.2839794384563</v>
      </c>
      <c r="T60" s="204">
        <f t="shared" si="78"/>
        <v>4889.0239794384561</v>
      </c>
      <c r="U60" s="204">
        <f t="shared" si="78"/>
        <v>4548.7639794384559</v>
      </c>
      <c r="V60" s="204">
        <f t="shared" si="78"/>
        <v>4208.5039794384556</v>
      </c>
      <c r="W60" s="204">
        <f t="shared" si="78"/>
        <v>3868.2439794384563</v>
      </c>
      <c r="X60" s="204">
        <f t="shared" si="78"/>
        <v>3527.9839794384561</v>
      </c>
      <c r="Y60" s="204">
        <f t="shared" si="78"/>
        <v>3187.7239794384564</v>
      </c>
      <c r="Z60" s="204">
        <f t="shared" si="78"/>
        <v>2847.4639794384561</v>
      </c>
      <c r="AA60" s="204">
        <f t="shared" si="78"/>
        <v>2507.2039794384564</v>
      </c>
      <c r="AB60" s="204">
        <f t="shared" si="78"/>
        <v>2166.9439794384562</v>
      </c>
      <c r="AC60" s="204">
        <f t="shared" si="78"/>
        <v>1826.6839794384564</v>
      </c>
      <c r="AD60" s="204">
        <f t="shared" si="78"/>
        <v>1687.6285189131306</v>
      </c>
      <c r="AE60" s="204">
        <f t="shared" si="78"/>
        <v>1749.7775978624791</v>
      </c>
      <c r="AF60" s="204">
        <f t="shared" si="78"/>
        <v>1811.9266768118275</v>
      </c>
      <c r="AG60" s="204">
        <f t="shared" si="78"/>
        <v>1874.075755761176</v>
      </c>
      <c r="AH60" s="204">
        <f t="shared" si="78"/>
        <v>1936.2248347105244</v>
      </c>
      <c r="AI60" s="204">
        <f t="shared" si="78"/>
        <v>1998.3739136598729</v>
      </c>
      <c r="AJ60" s="204">
        <f t="shared" si="78"/>
        <v>2060.5229926092215</v>
      </c>
      <c r="AK60" s="204">
        <f t="shared" si="78"/>
        <v>2122.6720715585698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2184.8211505079184</v>
      </c>
      <c r="AM60" s="204">
        <f t="shared" si="79"/>
        <v>2246.9702294572671</v>
      </c>
      <c r="AN60" s="204">
        <f t="shared" si="79"/>
        <v>2309.1193084066153</v>
      </c>
      <c r="AO60" s="204">
        <f t="shared" si="79"/>
        <v>2371.268387355964</v>
      </c>
      <c r="AP60" s="204">
        <f t="shared" si="79"/>
        <v>2433.4174663053122</v>
      </c>
      <c r="AQ60" s="204">
        <f t="shared" si="79"/>
        <v>2495.5665452546609</v>
      </c>
      <c r="AR60" s="204">
        <f t="shared" si="79"/>
        <v>2557.7156242040091</v>
      </c>
      <c r="AS60" s="204">
        <f t="shared" si="79"/>
        <v>2619.8647031533578</v>
      </c>
      <c r="AT60" s="204">
        <f t="shared" si="79"/>
        <v>2682.0137821027065</v>
      </c>
      <c r="AU60" s="204">
        <f t="shared" si="79"/>
        <v>2744.1628610520547</v>
      </c>
      <c r="AV60" s="204">
        <f t="shared" si="79"/>
        <v>2806.3119400014029</v>
      </c>
      <c r="AW60" s="204">
        <f t="shared" si="79"/>
        <v>2868.4610189507521</v>
      </c>
      <c r="AX60" s="204">
        <f t="shared" si="79"/>
        <v>2930.6100979001003</v>
      </c>
      <c r="AY60" s="204">
        <f t="shared" si="79"/>
        <v>2992.7591768494485</v>
      </c>
      <c r="AZ60" s="204">
        <f t="shared" si="79"/>
        <v>3054.9082557987972</v>
      </c>
      <c r="BA60" s="204">
        <f t="shared" si="79"/>
        <v>3117.0573347481459</v>
      </c>
      <c r="BB60" s="204">
        <f t="shared" si="79"/>
        <v>3179.2064136974941</v>
      </c>
      <c r="BC60" s="204">
        <f t="shared" si="79"/>
        <v>3241.3554926468423</v>
      </c>
      <c r="BD60" s="204">
        <f t="shared" si="79"/>
        <v>3303.5045715961915</v>
      </c>
      <c r="BE60" s="204">
        <f t="shared" si="79"/>
        <v>3365.6536505455397</v>
      </c>
      <c r="BF60" s="204">
        <f t="shared" si="79"/>
        <v>3427.8027294948879</v>
      </c>
      <c r="BG60" s="204">
        <f t="shared" si="79"/>
        <v>3489.9518084442366</v>
      </c>
      <c r="BH60" s="204">
        <f t="shared" si="79"/>
        <v>3552.1008873935853</v>
      </c>
      <c r="BI60" s="204">
        <f t="shared" si="79"/>
        <v>3614.2499663429335</v>
      </c>
      <c r="BJ60" s="204">
        <f t="shared" si="79"/>
        <v>3676.3990452922822</v>
      </c>
      <c r="BK60" s="204">
        <f t="shared" si="79"/>
        <v>3738.5481242416304</v>
      </c>
      <c r="BL60" s="204">
        <f t="shared" si="79"/>
        <v>3800.6972031909791</v>
      </c>
      <c r="BM60" s="204">
        <f t="shared" si="79"/>
        <v>3862.8462821403277</v>
      </c>
      <c r="BN60" s="204">
        <f t="shared" si="79"/>
        <v>3985.323440335806</v>
      </c>
      <c r="BO60" s="204">
        <f t="shared" si="79"/>
        <v>4168.1286777774139</v>
      </c>
      <c r="BP60" s="204">
        <f t="shared" si="79"/>
        <v>4350.9339152190223</v>
      </c>
      <c r="BQ60" s="204">
        <f t="shared" si="79"/>
        <v>4533.7391526606307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4716.544390102239</v>
      </c>
      <c r="BS60" s="204">
        <f t="shared" si="80"/>
        <v>4899.3496275438474</v>
      </c>
      <c r="BT60" s="204">
        <f t="shared" si="80"/>
        <v>5082.1548649854558</v>
      </c>
      <c r="BU60" s="204">
        <f t="shared" si="80"/>
        <v>5264.9601024270642</v>
      </c>
      <c r="BV60" s="204">
        <f t="shared" si="80"/>
        <v>5447.7653398686725</v>
      </c>
      <c r="BW60" s="204">
        <f t="shared" si="80"/>
        <v>5630.5705773102809</v>
      </c>
      <c r="BX60" s="204">
        <f t="shared" si="80"/>
        <v>5813.3758147518893</v>
      </c>
      <c r="BY60" s="204">
        <f t="shared" si="80"/>
        <v>5996.1810521934976</v>
      </c>
      <c r="BZ60" s="204">
        <f t="shared" si="80"/>
        <v>6178.986289635106</v>
      </c>
      <c r="CA60" s="204">
        <f t="shared" si="80"/>
        <v>6361.7915270767135</v>
      </c>
      <c r="CB60" s="204">
        <f t="shared" si="80"/>
        <v>6544.5967645183227</v>
      </c>
      <c r="CC60" s="204">
        <f t="shared" si="80"/>
        <v>6727.4020019599302</v>
      </c>
      <c r="CD60" s="204">
        <f t="shared" si="80"/>
        <v>6910.2072394015395</v>
      </c>
      <c r="CE60" s="204">
        <f t="shared" si="80"/>
        <v>7093.0124768431469</v>
      </c>
      <c r="CF60" s="204">
        <f t="shared" si="80"/>
        <v>7275.8177142847562</v>
      </c>
      <c r="CG60" s="204">
        <f t="shared" si="80"/>
        <v>7458.6229517263637</v>
      </c>
      <c r="CH60" s="204">
        <f t="shared" si="80"/>
        <v>7641.4281891679721</v>
      </c>
      <c r="CI60" s="204">
        <f t="shared" si="80"/>
        <v>7824.2334266095804</v>
      </c>
      <c r="CJ60" s="204">
        <f t="shared" si="80"/>
        <v>8676.469578202792</v>
      </c>
      <c r="CK60" s="204">
        <f t="shared" si="80"/>
        <v>9528.7057297960055</v>
      </c>
      <c r="CL60" s="204">
        <f t="shared" si="80"/>
        <v>10380.941881389219</v>
      </c>
      <c r="CM60" s="204">
        <f t="shared" si="80"/>
        <v>11233.178032982431</v>
      </c>
      <c r="CN60" s="204">
        <f t="shared" si="80"/>
        <v>12085.414184575642</v>
      </c>
      <c r="CO60" s="204">
        <f t="shared" si="80"/>
        <v>12937.650336168856</v>
      </c>
      <c r="CP60" s="204">
        <f t="shared" si="80"/>
        <v>13789.886487762069</v>
      </c>
      <c r="CQ60" s="204">
        <f t="shared" si="80"/>
        <v>14642.122639355281</v>
      </c>
      <c r="CR60" s="204">
        <f t="shared" si="80"/>
        <v>15494.358790948492</v>
      </c>
      <c r="CS60" s="204">
        <f t="shared" si="80"/>
        <v>16346.594942541706</v>
      </c>
      <c r="CT60" s="204">
        <f t="shared" si="80"/>
        <v>17198.831094134919</v>
      </c>
      <c r="CU60" s="204">
        <f t="shared" si="80"/>
        <v>18051.067245728133</v>
      </c>
      <c r="CV60" s="204">
        <f t="shared" si="80"/>
        <v>18903.303397321346</v>
      </c>
      <c r="CW60" s="204">
        <f t="shared" si="80"/>
        <v>19755.539548914556</v>
      </c>
      <c r="CX60" s="204">
        <f t="shared" si="80"/>
        <v>20480.399548914556</v>
      </c>
      <c r="CY60" s="204">
        <f t="shared" si="80"/>
        <v>21205.259548914557</v>
      </c>
      <c r="CZ60" s="204">
        <f t="shared" si="80"/>
        <v>21930.119548914558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22654.979548914554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3.6803910502392694</v>
      </c>
      <c r="AE61" s="204">
        <f t="shared" si="81"/>
        <v>11.041173150717809</v>
      </c>
      <c r="AF61" s="204">
        <f t="shared" si="81"/>
        <v>18.401955251196348</v>
      </c>
      <c r="AG61" s="204">
        <f t="shared" si="81"/>
        <v>25.762737351674886</v>
      </c>
      <c r="AH61" s="204">
        <f t="shared" si="81"/>
        <v>33.123519452153424</v>
      </c>
      <c r="AI61" s="204">
        <f t="shared" si="81"/>
        <v>40.484301552631962</v>
      </c>
      <c r="AJ61" s="204">
        <f t="shared" si="81"/>
        <v>47.8450836531105</v>
      </c>
      <c r="AK61" s="204">
        <f t="shared" si="81"/>
        <v>55.205865753589038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62.566647854067583</v>
      </c>
      <c r="AM61" s="204">
        <f t="shared" si="82"/>
        <v>69.927429954546113</v>
      </c>
      <c r="AN61" s="204">
        <f t="shared" si="82"/>
        <v>77.288212055024658</v>
      </c>
      <c r="AO61" s="204">
        <f t="shared" si="82"/>
        <v>84.648994155503189</v>
      </c>
      <c r="AP61" s="204">
        <f t="shared" si="82"/>
        <v>92.009776255981734</v>
      </c>
      <c r="AQ61" s="204">
        <f t="shared" si="82"/>
        <v>99.370558356460279</v>
      </c>
      <c r="AR61" s="204">
        <f t="shared" si="82"/>
        <v>106.73134045693881</v>
      </c>
      <c r="AS61" s="204">
        <f t="shared" si="82"/>
        <v>114.09212255741735</v>
      </c>
      <c r="AT61" s="204">
        <f t="shared" si="82"/>
        <v>121.45290465789589</v>
      </c>
      <c r="AU61" s="204">
        <f t="shared" si="82"/>
        <v>128.81368675837442</v>
      </c>
      <c r="AV61" s="204">
        <f t="shared" si="82"/>
        <v>136.17446885885298</v>
      </c>
      <c r="AW61" s="204">
        <f t="shared" si="82"/>
        <v>143.53525095933151</v>
      </c>
      <c r="AX61" s="204">
        <f t="shared" si="82"/>
        <v>150.89603305981004</v>
      </c>
      <c r="AY61" s="204">
        <f t="shared" si="82"/>
        <v>158.2568151602886</v>
      </c>
      <c r="AZ61" s="204">
        <f t="shared" si="82"/>
        <v>165.61759726076713</v>
      </c>
      <c r="BA61" s="204">
        <f t="shared" si="82"/>
        <v>172.97837936124566</v>
      </c>
      <c r="BB61" s="204">
        <f t="shared" si="82"/>
        <v>180.33916146172419</v>
      </c>
      <c r="BC61" s="204">
        <f t="shared" si="82"/>
        <v>187.69994356220275</v>
      </c>
      <c r="BD61" s="204">
        <f t="shared" si="82"/>
        <v>195.06072566268128</v>
      </c>
      <c r="BE61" s="204">
        <f t="shared" si="82"/>
        <v>202.42150776315981</v>
      </c>
      <c r="BF61" s="204">
        <f t="shared" si="82"/>
        <v>209.78228986363837</v>
      </c>
      <c r="BG61" s="204">
        <f t="shared" si="82"/>
        <v>217.1430719641169</v>
      </c>
      <c r="BH61" s="204">
        <f t="shared" si="82"/>
        <v>224.50385406459543</v>
      </c>
      <c r="BI61" s="204">
        <f t="shared" si="82"/>
        <v>231.86463616507396</v>
      </c>
      <c r="BJ61" s="204">
        <f t="shared" si="82"/>
        <v>239.22541826555252</v>
      </c>
      <c r="BK61" s="204">
        <f t="shared" si="82"/>
        <v>246.58620036603105</v>
      </c>
      <c r="BL61" s="204">
        <f t="shared" si="82"/>
        <v>253.94698246650958</v>
      </c>
      <c r="BM61" s="204">
        <f t="shared" si="82"/>
        <v>261.30776456698811</v>
      </c>
      <c r="BN61" s="204">
        <f t="shared" si="82"/>
        <v>272.70199848706028</v>
      </c>
      <c r="BO61" s="204">
        <f t="shared" si="82"/>
        <v>288.12968422672606</v>
      </c>
      <c r="BP61" s="204">
        <f t="shared" si="82"/>
        <v>303.55736996639183</v>
      </c>
      <c r="BQ61" s="204">
        <f t="shared" si="82"/>
        <v>318.98505570605761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334.41274144572338</v>
      </c>
      <c r="BS61" s="204">
        <f t="shared" si="83"/>
        <v>349.84042718538916</v>
      </c>
      <c r="BT61" s="204">
        <f t="shared" si="83"/>
        <v>365.26811292505494</v>
      </c>
      <c r="BU61" s="204">
        <f t="shared" si="83"/>
        <v>380.69579866472071</v>
      </c>
      <c r="BV61" s="204">
        <f t="shared" si="83"/>
        <v>396.12348440438655</v>
      </c>
      <c r="BW61" s="204">
        <f t="shared" si="83"/>
        <v>411.55117014405232</v>
      </c>
      <c r="BX61" s="204">
        <f t="shared" si="83"/>
        <v>426.9788558837181</v>
      </c>
      <c r="BY61" s="204">
        <f t="shared" si="83"/>
        <v>442.40654162338387</v>
      </c>
      <c r="BZ61" s="204">
        <f t="shared" si="83"/>
        <v>457.83422736304965</v>
      </c>
      <c r="CA61" s="204">
        <f t="shared" si="83"/>
        <v>473.26191310271543</v>
      </c>
      <c r="CB61" s="204">
        <f t="shared" si="83"/>
        <v>488.6895988423812</v>
      </c>
      <c r="CC61" s="204">
        <f t="shared" si="83"/>
        <v>504.11728458204698</v>
      </c>
      <c r="CD61" s="204">
        <f t="shared" si="83"/>
        <v>519.54497032171275</v>
      </c>
      <c r="CE61" s="204">
        <f t="shared" si="83"/>
        <v>534.97265606137853</v>
      </c>
      <c r="CF61" s="204">
        <f t="shared" si="83"/>
        <v>550.40034180104431</v>
      </c>
      <c r="CG61" s="204">
        <f t="shared" si="83"/>
        <v>565.82802754071008</v>
      </c>
      <c r="CH61" s="204">
        <f t="shared" si="83"/>
        <v>581.25571328037586</v>
      </c>
      <c r="CI61" s="204">
        <f t="shared" si="83"/>
        <v>596.68339902004163</v>
      </c>
      <c r="CJ61" s="204">
        <f t="shared" si="83"/>
        <v>730.04593645147963</v>
      </c>
      <c r="CK61" s="204">
        <f t="shared" si="83"/>
        <v>863.40847388291763</v>
      </c>
      <c r="CL61" s="204">
        <f t="shared" si="83"/>
        <v>996.77101131435575</v>
      </c>
      <c r="CM61" s="204">
        <f t="shared" si="83"/>
        <v>1130.1335487457936</v>
      </c>
      <c r="CN61" s="204">
        <f t="shared" si="83"/>
        <v>1263.4960861772317</v>
      </c>
      <c r="CO61" s="204">
        <f t="shared" si="83"/>
        <v>1396.8586236086699</v>
      </c>
      <c r="CP61" s="204">
        <f t="shared" si="83"/>
        <v>1530.2211610401077</v>
      </c>
      <c r="CQ61" s="204">
        <f t="shared" si="83"/>
        <v>1663.5836984715459</v>
      </c>
      <c r="CR61" s="204">
        <f t="shared" si="83"/>
        <v>1796.946235902984</v>
      </c>
      <c r="CS61" s="204">
        <f t="shared" si="83"/>
        <v>1930.3087733344219</v>
      </c>
      <c r="CT61" s="204">
        <f t="shared" si="83"/>
        <v>2063.6713107658597</v>
      </c>
      <c r="CU61" s="204">
        <f t="shared" si="83"/>
        <v>2197.0338481972981</v>
      </c>
      <c r="CV61" s="204">
        <f t="shared" si="83"/>
        <v>2330.396385628736</v>
      </c>
      <c r="CW61" s="204">
        <f t="shared" si="83"/>
        <v>2463.7589230601743</v>
      </c>
      <c r="CX61" s="204">
        <f t="shared" si="83"/>
        <v>2472.1899230601739</v>
      </c>
      <c r="CY61" s="204">
        <f t="shared" si="83"/>
        <v>2480.6209230601739</v>
      </c>
      <c r="CZ61" s="204">
        <f t="shared" si="83"/>
        <v>2489.051923060174</v>
      </c>
      <c r="DA61" s="204">
        <f t="shared" si="83"/>
        <v>2497.482923060174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40.435314866199391</v>
      </c>
      <c r="AE63" s="204">
        <f t="shared" si="87"/>
        <v>121.30594459859817</v>
      </c>
      <c r="AF63" s="204">
        <f t="shared" si="87"/>
        <v>202.17657433099697</v>
      </c>
      <c r="AG63" s="204">
        <f t="shared" si="87"/>
        <v>283.04720406339572</v>
      </c>
      <c r="AH63" s="204">
        <f t="shared" si="87"/>
        <v>363.91783379579454</v>
      </c>
      <c r="AI63" s="204">
        <f t="shared" si="87"/>
        <v>444.78846352819329</v>
      </c>
      <c r="AJ63" s="204">
        <f t="shared" si="87"/>
        <v>525.65909326059204</v>
      </c>
      <c r="AK63" s="204">
        <f t="shared" si="87"/>
        <v>606.52972299299086</v>
      </c>
      <c r="AL63" s="204">
        <f t="shared" si="87"/>
        <v>687.40035272538967</v>
      </c>
      <c r="AM63" s="204">
        <f t="shared" si="87"/>
        <v>768.27098245778848</v>
      </c>
      <c r="AN63" s="204">
        <f t="shared" si="87"/>
        <v>849.14161219018717</v>
      </c>
      <c r="AO63" s="204">
        <f t="shared" si="87"/>
        <v>930.01224192258599</v>
      </c>
      <c r="AP63" s="204">
        <f t="shared" si="87"/>
        <v>1010.8828716549848</v>
      </c>
      <c r="AQ63" s="204">
        <f t="shared" si="87"/>
        <v>1091.7535013873835</v>
      </c>
      <c r="AR63" s="204">
        <f t="shared" si="87"/>
        <v>1172.6241311197823</v>
      </c>
      <c r="AS63" s="204">
        <f t="shared" si="87"/>
        <v>1253.4947608521811</v>
      </c>
      <c r="AT63" s="204">
        <f t="shared" si="87"/>
        <v>1334.3653905845799</v>
      </c>
      <c r="AU63" s="204">
        <f t="shared" si="87"/>
        <v>1415.2360203169787</v>
      </c>
      <c r="AV63" s="204">
        <f t="shared" si="87"/>
        <v>1496.1066500493775</v>
      </c>
      <c r="AW63" s="204">
        <f t="shared" si="87"/>
        <v>1576.9772797817764</v>
      </c>
      <c r="AX63" s="204">
        <f t="shared" si="87"/>
        <v>1657.8479095141749</v>
      </c>
      <c r="AY63" s="204">
        <f t="shared" si="87"/>
        <v>1738.7185392465738</v>
      </c>
      <c r="AZ63" s="204">
        <f t="shared" si="87"/>
        <v>1819.5891689789726</v>
      </c>
      <c r="BA63" s="204">
        <f t="shared" si="87"/>
        <v>1900.4597987113714</v>
      </c>
      <c r="BB63" s="204">
        <f t="shared" si="87"/>
        <v>1981.3304284437702</v>
      </c>
      <c r="BC63" s="204">
        <f t="shared" si="87"/>
        <v>2062.2010581761688</v>
      </c>
      <c r="BD63" s="204">
        <f t="shared" si="87"/>
        <v>2143.0716879085676</v>
      </c>
      <c r="BE63" s="204">
        <f t="shared" si="87"/>
        <v>2223.9423176409664</v>
      </c>
      <c r="BF63" s="204">
        <f t="shared" si="87"/>
        <v>2304.8129473733652</v>
      </c>
      <c r="BG63" s="204">
        <f t="shared" si="87"/>
        <v>2385.683577105764</v>
      </c>
      <c r="BH63" s="204">
        <f t="shared" si="87"/>
        <v>2466.5542068381628</v>
      </c>
      <c r="BI63" s="204">
        <f t="shared" si="87"/>
        <v>2547.4248365705616</v>
      </c>
      <c r="BJ63" s="204">
        <f t="shared" si="87"/>
        <v>2628.2954663029604</v>
      </c>
      <c r="BK63" s="204">
        <f t="shared" si="87"/>
        <v>2709.1660960353593</v>
      </c>
      <c r="BL63" s="204">
        <f t="shared" si="87"/>
        <v>2790.0367257677581</v>
      </c>
      <c r="BM63" s="204">
        <f t="shared" si="87"/>
        <v>2870.9073555001569</v>
      </c>
      <c r="BN63" s="204">
        <f t="shared" si="87"/>
        <v>3141.5418582557891</v>
      </c>
      <c r="BO63" s="204">
        <f t="shared" si="87"/>
        <v>3601.9402340346546</v>
      </c>
      <c r="BP63" s="204">
        <f t="shared" si="87"/>
        <v>4062.3386098135206</v>
      </c>
      <c r="BQ63" s="204">
        <f t="shared" si="87"/>
        <v>4522.7369855923862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4983.1353613712517</v>
      </c>
      <c r="BS63" s="204">
        <f t="shared" si="89"/>
        <v>5443.5337371501173</v>
      </c>
      <c r="BT63" s="204">
        <f t="shared" si="89"/>
        <v>5903.9321129289829</v>
      </c>
      <c r="BU63" s="204">
        <f t="shared" si="89"/>
        <v>6364.3304887078484</v>
      </c>
      <c r="BV63" s="204">
        <f t="shared" si="89"/>
        <v>6824.728864486714</v>
      </c>
      <c r="BW63" s="204">
        <f t="shared" si="89"/>
        <v>7285.1272402655795</v>
      </c>
      <c r="BX63" s="204">
        <f t="shared" si="89"/>
        <v>7745.5256160444451</v>
      </c>
      <c r="BY63" s="204">
        <f t="shared" si="89"/>
        <v>8205.9239918233106</v>
      </c>
      <c r="BZ63" s="204">
        <f t="shared" si="89"/>
        <v>8666.3223676021771</v>
      </c>
      <c r="CA63" s="204">
        <f t="shared" si="89"/>
        <v>9126.7207433810418</v>
      </c>
      <c r="CB63" s="204">
        <f t="shared" si="89"/>
        <v>9587.1191191599064</v>
      </c>
      <c r="CC63" s="204">
        <f t="shared" si="89"/>
        <v>10047.517494938773</v>
      </c>
      <c r="CD63" s="204">
        <f t="shared" si="89"/>
        <v>10507.915870717639</v>
      </c>
      <c r="CE63" s="204">
        <f t="shared" si="89"/>
        <v>10968.314246496506</v>
      </c>
      <c r="CF63" s="204">
        <f t="shared" si="89"/>
        <v>11428.712622275369</v>
      </c>
      <c r="CG63" s="204">
        <f t="shared" si="89"/>
        <v>11889.110998054235</v>
      </c>
      <c r="CH63" s="204">
        <f t="shared" si="89"/>
        <v>12349.509373833102</v>
      </c>
      <c r="CI63" s="204">
        <f t="shared" si="89"/>
        <v>12809.907749611968</v>
      </c>
      <c r="CJ63" s="204">
        <f t="shared" si="89"/>
        <v>14883.49671279127</v>
      </c>
      <c r="CK63" s="204">
        <f t="shared" si="89"/>
        <v>16957.085675970571</v>
      </c>
      <c r="CL63" s="204">
        <f t="shared" si="89"/>
        <v>19030.674639149875</v>
      </c>
      <c r="CM63" s="204">
        <f t="shared" si="89"/>
        <v>21104.263602329178</v>
      </c>
      <c r="CN63" s="204">
        <f t="shared" si="89"/>
        <v>23177.852565508481</v>
      </c>
      <c r="CO63" s="204">
        <f t="shared" si="89"/>
        <v>25251.441528687785</v>
      </c>
      <c r="CP63" s="204">
        <f t="shared" si="89"/>
        <v>27325.030491867088</v>
      </c>
      <c r="CQ63" s="204">
        <f t="shared" si="89"/>
        <v>29398.619455046392</v>
      </c>
      <c r="CR63" s="204">
        <f t="shared" si="89"/>
        <v>31472.208418225695</v>
      </c>
      <c r="CS63" s="204">
        <f t="shared" si="89"/>
        <v>33545.797381404998</v>
      </c>
      <c r="CT63" s="204">
        <f t="shared" si="89"/>
        <v>35619.386344584302</v>
      </c>
      <c r="CU63" s="204">
        <f t="shared" si="89"/>
        <v>37692.975307763598</v>
      </c>
      <c r="CV63" s="204">
        <f t="shared" si="89"/>
        <v>39766.564270942901</v>
      </c>
      <c r="CW63" s="204">
        <f t="shared" si="89"/>
        <v>41840.153234122205</v>
      </c>
      <c r="CX63" s="204">
        <f t="shared" si="89"/>
        <v>41840.153234122205</v>
      </c>
      <c r="CY63" s="204">
        <f t="shared" si="89"/>
        <v>41840.153234122205</v>
      </c>
      <c r="CZ63" s="204">
        <f t="shared" si="89"/>
        <v>41840.153234122205</v>
      </c>
      <c r="DA63" s="204">
        <f t="shared" si="89"/>
        <v>41840.153234122205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2081.5291403487377</v>
      </c>
      <c r="G64" s="204">
        <f t="shared" si="90"/>
        <v>2081.5291403487377</v>
      </c>
      <c r="H64" s="204">
        <f t="shared" si="90"/>
        <v>2081.5291403487377</v>
      </c>
      <c r="I64" s="204">
        <f t="shared" si="90"/>
        <v>2081.5291403487377</v>
      </c>
      <c r="J64" s="204">
        <f t="shared" si="90"/>
        <v>2081.5291403487377</v>
      </c>
      <c r="K64" s="204">
        <f t="shared" si="90"/>
        <v>2081.5291403487377</v>
      </c>
      <c r="L64" s="204">
        <f t="shared" si="88"/>
        <v>2081.5291403487377</v>
      </c>
      <c r="M64" s="204">
        <f t="shared" si="90"/>
        <v>2081.5291403487377</v>
      </c>
      <c r="N64" s="204">
        <f t="shared" si="90"/>
        <v>2081.5291403487377</v>
      </c>
      <c r="O64" s="204">
        <f t="shared" si="90"/>
        <v>2081.5291403487377</v>
      </c>
      <c r="P64" s="204">
        <f t="shared" si="90"/>
        <v>2081.5291403487377</v>
      </c>
      <c r="Q64" s="204">
        <f t="shared" si="90"/>
        <v>2081.5291403487377</v>
      </c>
      <c r="R64" s="204">
        <f t="shared" si="90"/>
        <v>2081.5291403487377</v>
      </c>
      <c r="S64" s="204">
        <f t="shared" si="90"/>
        <v>2081.5291403487377</v>
      </c>
      <c r="T64" s="204">
        <f t="shared" si="90"/>
        <v>2081.5291403487377</v>
      </c>
      <c r="U64" s="204">
        <f t="shared" si="90"/>
        <v>2081.5291403487377</v>
      </c>
      <c r="V64" s="204">
        <f t="shared" si="90"/>
        <v>2081.5291403487377</v>
      </c>
      <c r="W64" s="204">
        <f t="shared" si="90"/>
        <v>2081.5291403487377</v>
      </c>
      <c r="X64" s="204">
        <f t="shared" si="90"/>
        <v>2081.5291403487377</v>
      </c>
      <c r="Y64" s="204">
        <f t="shared" si="90"/>
        <v>2081.5291403487377</v>
      </c>
      <c r="Z64" s="204">
        <f t="shared" si="90"/>
        <v>2081.5291403487377</v>
      </c>
      <c r="AA64" s="204">
        <f t="shared" si="90"/>
        <v>2081.5291403487377</v>
      </c>
      <c r="AB64" s="204">
        <f t="shared" si="90"/>
        <v>2081.5291403487377</v>
      </c>
      <c r="AC64" s="204">
        <f t="shared" si="90"/>
        <v>2081.5291403487377</v>
      </c>
      <c r="AD64" s="204">
        <f t="shared" si="90"/>
        <v>2099.7261552185719</v>
      </c>
      <c r="AE64" s="204">
        <f t="shared" si="90"/>
        <v>2136.1201849582403</v>
      </c>
      <c r="AF64" s="204">
        <f t="shared" si="90"/>
        <v>2172.5142146979088</v>
      </c>
      <c r="AG64" s="204">
        <f t="shared" si="90"/>
        <v>2208.9082444375777</v>
      </c>
      <c r="AH64" s="204">
        <f t="shared" si="90"/>
        <v>2245.3022741772461</v>
      </c>
      <c r="AI64" s="204">
        <f t="shared" si="90"/>
        <v>2281.6963039169145</v>
      </c>
      <c r="AJ64" s="204">
        <f t="shared" si="90"/>
        <v>2318.090333656583</v>
      </c>
      <c r="AK64" s="204">
        <f t="shared" si="90"/>
        <v>2354.4843633962514</v>
      </c>
      <c r="AL64" s="204">
        <f t="shared" si="90"/>
        <v>2390.8783931359203</v>
      </c>
      <c r="AM64" s="204">
        <f t="shared" si="90"/>
        <v>2427.2724228755887</v>
      </c>
      <c r="AN64" s="204">
        <f t="shared" si="90"/>
        <v>2463.6664526152572</v>
      </c>
      <c r="AO64" s="204">
        <f t="shared" si="90"/>
        <v>2500.0604823549256</v>
      </c>
      <c r="AP64" s="204">
        <f t="shared" si="90"/>
        <v>2536.4545120945941</v>
      </c>
      <c r="AQ64" s="204">
        <f t="shared" si="90"/>
        <v>2572.8485418342625</v>
      </c>
      <c r="AR64" s="204">
        <f t="shared" si="90"/>
        <v>2609.2425715739314</v>
      </c>
      <c r="AS64" s="204">
        <f t="shared" si="90"/>
        <v>2645.6366013135998</v>
      </c>
      <c r="AT64" s="204">
        <f t="shared" si="90"/>
        <v>2682.0306310532683</v>
      </c>
      <c r="AU64" s="204">
        <f t="shared" si="90"/>
        <v>2718.4246607929367</v>
      </c>
      <c r="AV64" s="204">
        <f t="shared" si="90"/>
        <v>2754.8186905326056</v>
      </c>
      <c r="AW64" s="204">
        <f t="shared" si="90"/>
        <v>2791.2127202722741</v>
      </c>
      <c r="AX64" s="204">
        <f t="shared" si="90"/>
        <v>2827.6067500119425</v>
      </c>
      <c r="AY64" s="204">
        <f t="shared" si="90"/>
        <v>2864.0007797516109</v>
      </c>
      <c r="AZ64" s="204">
        <f t="shared" si="90"/>
        <v>2900.3948094912794</v>
      </c>
      <c r="BA64" s="204">
        <f t="shared" si="90"/>
        <v>2936.7888392309478</v>
      </c>
      <c r="BB64" s="204">
        <f t="shared" si="90"/>
        <v>2973.1828689706163</v>
      </c>
      <c r="BC64" s="204">
        <f t="shared" si="90"/>
        <v>3009.5768987102851</v>
      </c>
      <c r="BD64" s="204">
        <f t="shared" si="90"/>
        <v>3045.9709284499536</v>
      </c>
      <c r="BE64" s="204">
        <f t="shared" si="90"/>
        <v>3082.364958189622</v>
      </c>
      <c r="BF64" s="204">
        <f t="shared" si="90"/>
        <v>3118.7589879292909</v>
      </c>
      <c r="BG64" s="204">
        <f t="shared" si="90"/>
        <v>3155.1530176689594</v>
      </c>
      <c r="BH64" s="204">
        <f t="shared" si="90"/>
        <v>3191.5470474086278</v>
      </c>
      <c r="BI64" s="204">
        <f t="shared" si="90"/>
        <v>3227.9410771482962</v>
      </c>
      <c r="BJ64" s="204">
        <f t="shared" si="90"/>
        <v>3264.3351068879647</v>
      </c>
      <c r="BK64" s="204">
        <f t="shared" si="90"/>
        <v>3300.7291366276331</v>
      </c>
      <c r="BL64" s="204">
        <f t="shared" si="90"/>
        <v>3337.1231663673016</v>
      </c>
      <c r="BM64" s="204">
        <f t="shared" si="90"/>
        <v>3373.51719610697</v>
      </c>
      <c r="BN64" s="204">
        <f t="shared" si="90"/>
        <v>3312.8371363029255</v>
      </c>
      <c r="BO64" s="204">
        <f t="shared" si="90"/>
        <v>3155.0829869551671</v>
      </c>
      <c r="BP64" s="204">
        <f t="shared" si="90"/>
        <v>2997.3288376074088</v>
      </c>
      <c r="BQ64" s="204">
        <f t="shared" si="90"/>
        <v>2839.5746882596504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2681.8205389118921</v>
      </c>
      <c r="BS64" s="204">
        <f t="shared" si="91"/>
        <v>2524.0663895641337</v>
      </c>
      <c r="BT64" s="204">
        <f t="shared" si="91"/>
        <v>2366.3122402163754</v>
      </c>
      <c r="BU64" s="204">
        <f t="shared" si="91"/>
        <v>2208.558090868617</v>
      </c>
      <c r="BV64" s="204">
        <f t="shared" si="91"/>
        <v>2050.8039415208586</v>
      </c>
      <c r="BW64" s="204">
        <f t="shared" si="91"/>
        <v>1893.0497921731003</v>
      </c>
      <c r="BX64" s="204">
        <f t="shared" si="91"/>
        <v>1735.2956428253419</v>
      </c>
      <c r="BY64" s="204">
        <f t="shared" si="91"/>
        <v>1577.5414934775836</v>
      </c>
      <c r="BZ64" s="204">
        <f t="shared" si="91"/>
        <v>1419.7873441298252</v>
      </c>
      <c r="CA64" s="204">
        <f t="shared" si="91"/>
        <v>1262.0331947820669</v>
      </c>
      <c r="CB64" s="204">
        <f t="shared" si="91"/>
        <v>1104.2790454343085</v>
      </c>
      <c r="CC64" s="204">
        <f t="shared" si="91"/>
        <v>946.52489608655014</v>
      </c>
      <c r="CD64" s="204">
        <f t="shared" si="91"/>
        <v>788.77074673879179</v>
      </c>
      <c r="CE64" s="204">
        <f t="shared" si="91"/>
        <v>631.01659739103343</v>
      </c>
      <c r="CF64" s="204">
        <f t="shared" si="91"/>
        <v>473.26244804327507</v>
      </c>
      <c r="CG64" s="204">
        <f t="shared" si="91"/>
        <v>315.50829869551671</v>
      </c>
      <c r="CH64" s="204">
        <f t="shared" si="91"/>
        <v>157.75414934775836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12130.269869815804</v>
      </c>
      <c r="G65" s="204">
        <f t="shared" si="92"/>
        <v>12130.269869815804</v>
      </c>
      <c r="H65" s="204">
        <f t="shared" si="92"/>
        <v>12130.269869815804</v>
      </c>
      <c r="I65" s="204">
        <f t="shared" si="92"/>
        <v>12130.269869815804</v>
      </c>
      <c r="J65" s="204">
        <f t="shared" si="92"/>
        <v>12130.269869815804</v>
      </c>
      <c r="K65" s="204">
        <f t="shared" si="92"/>
        <v>12130.269869815804</v>
      </c>
      <c r="L65" s="204">
        <f t="shared" si="88"/>
        <v>12130.269869815804</v>
      </c>
      <c r="M65" s="204">
        <f t="shared" si="92"/>
        <v>12130.269869815804</v>
      </c>
      <c r="N65" s="204">
        <f t="shared" si="92"/>
        <v>12130.269869815804</v>
      </c>
      <c r="O65" s="204">
        <f t="shared" si="92"/>
        <v>12130.269869815804</v>
      </c>
      <c r="P65" s="204">
        <f t="shared" si="92"/>
        <v>12130.269869815804</v>
      </c>
      <c r="Q65" s="204">
        <f t="shared" si="92"/>
        <v>12130.269869815804</v>
      </c>
      <c r="R65" s="204">
        <f t="shared" si="92"/>
        <v>12130.269869815804</v>
      </c>
      <c r="S65" s="204">
        <f t="shared" si="92"/>
        <v>12130.269869815804</v>
      </c>
      <c r="T65" s="204">
        <f t="shared" si="92"/>
        <v>12130.269869815804</v>
      </c>
      <c r="U65" s="204">
        <f t="shared" si="92"/>
        <v>12130.269869815804</v>
      </c>
      <c r="V65" s="204">
        <f t="shared" si="92"/>
        <v>12130.269869815804</v>
      </c>
      <c r="W65" s="204">
        <f t="shared" si="92"/>
        <v>12130.269869815804</v>
      </c>
      <c r="X65" s="204">
        <f t="shared" si="92"/>
        <v>12130.269869815804</v>
      </c>
      <c r="Y65" s="204">
        <f t="shared" si="92"/>
        <v>12130.269869815804</v>
      </c>
      <c r="Z65" s="204">
        <f t="shared" si="92"/>
        <v>12130.269869815804</v>
      </c>
      <c r="AA65" s="204">
        <f t="shared" si="92"/>
        <v>12130.269869815804</v>
      </c>
      <c r="AB65" s="204">
        <f t="shared" si="92"/>
        <v>12130.269869815804</v>
      </c>
      <c r="AC65" s="204">
        <f t="shared" si="92"/>
        <v>12130.269869815804</v>
      </c>
      <c r="AD65" s="204">
        <f t="shared" si="92"/>
        <v>12259.08443513975</v>
      </c>
      <c r="AE65" s="204">
        <f t="shared" si="92"/>
        <v>12516.713565787642</v>
      </c>
      <c r="AF65" s="204">
        <f t="shared" si="92"/>
        <v>12774.342696435535</v>
      </c>
      <c r="AG65" s="204">
        <f t="shared" si="92"/>
        <v>13031.971827083427</v>
      </c>
      <c r="AH65" s="204">
        <f t="shared" si="92"/>
        <v>13289.60095773132</v>
      </c>
      <c r="AI65" s="204">
        <f t="shared" si="92"/>
        <v>13547.230088379214</v>
      </c>
      <c r="AJ65" s="204">
        <f t="shared" si="92"/>
        <v>13804.859219027107</v>
      </c>
      <c r="AK65" s="204">
        <f t="shared" si="92"/>
        <v>14062.488349674999</v>
      </c>
      <c r="AL65" s="204">
        <f t="shared" si="92"/>
        <v>14320.117480322891</v>
      </c>
      <c r="AM65" s="204">
        <f t="shared" si="92"/>
        <v>14577.746610970784</v>
      </c>
      <c r="AN65" s="204">
        <f t="shared" si="92"/>
        <v>14835.375741618676</v>
      </c>
      <c r="AO65" s="204">
        <f t="shared" si="92"/>
        <v>15093.004872266571</v>
      </c>
      <c r="AP65" s="204">
        <f t="shared" si="92"/>
        <v>15350.634002914463</v>
      </c>
      <c r="AQ65" s="204">
        <f t="shared" si="92"/>
        <v>15608.263133562356</v>
      </c>
      <c r="AR65" s="204">
        <f t="shared" si="92"/>
        <v>15865.892264210248</v>
      </c>
      <c r="AS65" s="204">
        <f t="shared" si="92"/>
        <v>16123.52139485814</v>
      </c>
      <c r="AT65" s="204">
        <f t="shared" si="92"/>
        <v>16381.150525506033</v>
      </c>
      <c r="AU65" s="204">
        <f t="shared" si="92"/>
        <v>16638.779656153925</v>
      </c>
      <c r="AV65" s="204">
        <f t="shared" si="92"/>
        <v>16896.408786801818</v>
      </c>
      <c r="AW65" s="204">
        <f t="shared" si="92"/>
        <v>17154.03791744971</v>
      </c>
      <c r="AX65" s="204">
        <f t="shared" si="92"/>
        <v>17411.667048097603</v>
      </c>
      <c r="AY65" s="204">
        <f t="shared" si="92"/>
        <v>17669.296178745495</v>
      </c>
      <c r="AZ65" s="204">
        <f t="shared" si="92"/>
        <v>17926.925309393388</v>
      </c>
      <c r="BA65" s="204">
        <f t="shared" si="92"/>
        <v>18184.554440041284</v>
      </c>
      <c r="BB65" s="204">
        <f t="shared" si="92"/>
        <v>18442.183570689172</v>
      </c>
      <c r="BC65" s="204">
        <f t="shared" si="92"/>
        <v>18699.812701337069</v>
      </c>
      <c r="BD65" s="204">
        <f t="shared" si="92"/>
        <v>18957.441831984961</v>
      </c>
      <c r="BE65" s="204">
        <f t="shared" si="92"/>
        <v>19215.070962632853</v>
      </c>
      <c r="BF65" s="204">
        <f t="shared" si="92"/>
        <v>19472.700093280746</v>
      </c>
      <c r="BG65" s="204">
        <f t="shared" si="92"/>
        <v>19730.329223928638</v>
      </c>
      <c r="BH65" s="204">
        <f t="shared" si="92"/>
        <v>19987.958354576531</v>
      </c>
      <c r="BI65" s="204">
        <f t="shared" si="92"/>
        <v>20245.587485224423</v>
      </c>
      <c r="BJ65" s="204">
        <f t="shared" si="92"/>
        <v>20503.216615872316</v>
      </c>
      <c r="BK65" s="204">
        <f t="shared" si="92"/>
        <v>20760.845746520208</v>
      </c>
      <c r="BL65" s="204">
        <f t="shared" si="92"/>
        <v>21018.474877168101</v>
      </c>
      <c r="BM65" s="204">
        <f t="shared" si="92"/>
        <v>21276.104007815993</v>
      </c>
      <c r="BN65" s="204">
        <f t="shared" si="92"/>
        <v>20907.129769113431</v>
      </c>
      <c r="BO65" s="204">
        <f t="shared" si="92"/>
        <v>19911.552161060412</v>
      </c>
      <c r="BP65" s="204">
        <f t="shared" si="92"/>
        <v>18915.974553007389</v>
      </c>
      <c r="BQ65" s="204">
        <f t="shared" si="92"/>
        <v>17920.396944954369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16924.81933690135</v>
      </c>
      <c r="BS65" s="204">
        <f t="shared" si="93"/>
        <v>15929.241728848328</v>
      </c>
      <c r="BT65" s="204">
        <f t="shared" si="93"/>
        <v>14933.664120795307</v>
      </c>
      <c r="BU65" s="204">
        <f t="shared" si="93"/>
        <v>13938.086512742288</v>
      </c>
      <c r="BV65" s="204">
        <f t="shared" si="93"/>
        <v>12942.508904689266</v>
      </c>
      <c r="BW65" s="204">
        <f t="shared" si="93"/>
        <v>11946.931296636247</v>
      </c>
      <c r="BX65" s="204">
        <f t="shared" si="93"/>
        <v>10951.353688583225</v>
      </c>
      <c r="BY65" s="204">
        <f t="shared" si="93"/>
        <v>9955.7760805302059</v>
      </c>
      <c r="BZ65" s="204">
        <f t="shared" si="93"/>
        <v>8960.1984724771846</v>
      </c>
      <c r="CA65" s="204">
        <f t="shared" si="93"/>
        <v>7964.6208644241633</v>
      </c>
      <c r="CB65" s="204">
        <f t="shared" si="93"/>
        <v>6969.0432563711438</v>
      </c>
      <c r="CC65" s="204">
        <f t="shared" si="93"/>
        <v>5973.4656483181225</v>
      </c>
      <c r="CD65" s="204">
        <f t="shared" si="93"/>
        <v>4977.8880402651012</v>
      </c>
      <c r="CE65" s="204">
        <f t="shared" si="93"/>
        <v>3982.3104322120817</v>
      </c>
      <c r="CF65" s="204">
        <f t="shared" si="93"/>
        <v>2986.7328241590621</v>
      </c>
      <c r="CG65" s="204">
        <f t="shared" si="93"/>
        <v>1991.1552161060426</v>
      </c>
      <c r="CH65" s="204">
        <f t="shared" si="93"/>
        <v>995.5776080530195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291.13426703663561</v>
      </c>
      <c r="AE66" s="204">
        <f t="shared" si="94"/>
        <v>873.40280110990682</v>
      </c>
      <c r="AF66" s="204">
        <f t="shared" si="94"/>
        <v>1455.6713351831781</v>
      </c>
      <c r="AG66" s="204">
        <f t="shared" si="94"/>
        <v>2037.9398692564491</v>
      </c>
      <c r="AH66" s="204">
        <f t="shared" si="94"/>
        <v>2620.2084033297206</v>
      </c>
      <c r="AI66" s="204">
        <f t="shared" si="94"/>
        <v>3202.4769374029916</v>
      </c>
      <c r="AJ66" s="204">
        <f t="shared" si="94"/>
        <v>3784.745471476263</v>
      </c>
      <c r="AK66" s="204">
        <f t="shared" si="94"/>
        <v>4367.014005549534</v>
      </c>
      <c r="AL66" s="204">
        <f t="shared" si="94"/>
        <v>4949.2825396228054</v>
      </c>
      <c r="AM66" s="204">
        <f t="shared" si="94"/>
        <v>5531.5510736960769</v>
      </c>
      <c r="AN66" s="204">
        <f t="shared" si="94"/>
        <v>6113.8196077693474</v>
      </c>
      <c r="AO66" s="204">
        <f t="shared" si="94"/>
        <v>6696.0881418426188</v>
      </c>
      <c r="AP66" s="204">
        <f t="shared" si="94"/>
        <v>7278.3566759158903</v>
      </c>
      <c r="AQ66" s="204">
        <f t="shared" si="94"/>
        <v>7860.6252099891617</v>
      </c>
      <c r="AR66" s="204">
        <f t="shared" si="94"/>
        <v>8442.8937440624322</v>
      </c>
      <c r="AS66" s="204">
        <f t="shared" si="94"/>
        <v>9025.1622781357037</v>
      </c>
      <c r="AT66" s="204">
        <f t="shared" si="94"/>
        <v>9607.4308122089751</v>
      </c>
      <c r="AU66" s="204">
        <f t="shared" si="94"/>
        <v>10189.699346282247</v>
      </c>
      <c r="AV66" s="204">
        <f t="shared" si="94"/>
        <v>10771.967880355518</v>
      </c>
      <c r="AW66" s="204">
        <f t="shared" si="94"/>
        <v>11354.236414428789</v>
      </c>
      <c r="AX66" s="204">
        <f t="shared" si="94"/>
        <v>11936.504948502059</v>
      </c>
      <c r="AY66" s="204">
        <f t="shared" si="94"/>
        <v>12518.77348257533</v>
      </c>
      <c r="AZ66" s="204">
        <f t="shared" si="94"/>
        <v>13101.042016648602</v>
      </c>
      <c r="BA66" s="204">
        <f t="shared" si="94"/>
        <v>13683.310550721873</v>
      </c>
      <c r="BB66" s="204">
        <f t="shared" si="94"/>
        <v>14265.579084795145</v>
      </c>
      <c r="BC66" s="204">
        <f t="shared" si="94"/>
        <v>14847.847618868416</v>
      </c>
      <c r="BD66" s="204">
        <f t="shared" si="94"/>
        <v>15430.116152941688</v>
      </c>
      <c r="BE66" s="204">
        <f t="shared" si="94"/>
        <v>16012.384687014959</v>
      </c>
      <c r="BF66" s="204">
        <f t="shared" si="94"/>
        <v>16594.653221088229</v>
      </c>
      <c r="BG66" s="204">
        <f t="shared" si="94"/>
        <v>17176.9217551615</v>
      </c>
      <c r="BH66" s="204">
        <f t="shared" si="94"/>
        <v>17759.190289234772</v>
      </c>
      <c r="BI66" s="204">
        <f t="shared" si="94"/>
        <v>18341.458823308043</v>
      </c>
      <c r="BJ66" s="204">
        <f t="shared" si="94"/>
        <v>18923.727357381315</v>
      </c>
      <c r="BK66" s="204">
        <f t="shared" si="94"/>
        <v>19505.995891454586</v>
      </c>
      <c r="BL66" s="204">
        <f t="shared" si="94"/>
        <v>20088.264425527857</v>
      </c>
      <c r="BM66" s="204">
        <f t="shared" si="94"/>
        <v>20670.532959601129</v>
      </c>
      <c r="BN66" s="204">
        <f t="shared" si="94"/>
        <v>23114.706689838931</v>
      </c>
      <c r="BO66" s="204">
        <f t="shared" si="94"/>
        <v>27420.785616241261</v>
      </c>
      <c r="BP66" s="204">
        <f t="shared" si="94"/>
        <v>31726.864542643591</v>
      </c>
      <c r="BQ66" s="204">
        <f t="shared" si="94"/>
        <v>36032.943469045924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40339.02239544825</v>
      </c>
      <c r="BS66" s="204">
        <f t="shared" si="95"/>
        <v>44645.101321850583</v>
      </c>
      <c r="BT66" s="204">
        <f t="shared" si="95"/>
        <v>48951.180248252916</v>
      </c>
      <c r="BU66" s="204">
        <f t="shared" si="95"/>
        <v>53257.259174655243</v>
      </c>
      <c r="BV66" s="204">
        <f t="shared" si="95"/>
        <v>57563.338101057576</v>
      </c>
      <c r="BW66" s="204">
        <f t="shared" si="95"/>
        <v>61869.417027459902</v>
      </c>
      <c r="BX66" s="204">
        <f t="shared" si="95"/>
        <v>66175.495953862235</v>
      </c>
      <c r="BY66" s="204">
        <f t="shared" si="95"/>
        <v>70481.574880264568</v>
      </c>
      <c r="BZ66" s="204">
        <f t="shared" si="95"/>
        <v>74787.653806666902</v>
      </c>
      <c r="CA66" s="204">
        <f t="shared" si="95"/>
        <v>79093.732733069221</v>
      </c>
      <c r="CB66" s="204">
        <f t="shared" si="95"/>
        <v>83399.811659471568</v>
      </c>
      <c r="CC66" s="204">
        <f t="shared" si="95"/>
        <v>87705.890585873887</v>
      </c>
      <c r="CD66" s="204">
        <f t="shared" si="95"/>
        <v>92011.969512276206</v>
      </c>
      <c r="CE66" s="204">
        <f t="shared" si="95"/>
        <v>96318.048438678554</v>
      </c>
      <c r="CF66" s="204">
        <f t="shared" si="95"/>
        <v>100624.12736508087</v>
      </c>
      <c r="CG66" s="204">
        <f t="shared" si="95"/>
        <v>104930.20629148322</v>
      </c>
      <c r="CH66" s="204">
        <f t="shared" si="95"/>
        <v>109236.28521788554</v>
      </c>
      <c r="CI66" s="204">
        <f t="shared" si="95"/>
        <v>113542.36414428786</v>
      </c>
      <c r="CJ66" s="204">
        <f t="shared" si="95"/>
        <v>127534.63350900782</v>
      </c>
      <c r="CK66" s="204">
        <f t="shared" si="95"/>
        <v>141526.90287372775</v>
      </c>
      <c r="CL66" s="204">
        <f t="shared" si="95"/>
        <v>155519.17223844767</v>
      </c>
      <c r="CM66" s="204">
        <f t="shared" si="95"/>
        <v>169511.44160316762</v>
      </c>
      <c r="CN66" s="204">
        <f t="shared" si="95"/>
        <v>183503.71096788754</v>
      </c>
      <c r="CO66" s="204">
        <f t="shared" si="95"/>
        <v>197495.98033260746</v>
      </c>
      <c r="CP66" s="204">
        <f t="shared" si="95"/>
        <v>211488.24969732741</v>
      </c>
      <c r="CQ66" s="204">
        <f t="shared" si="95"/>
        <v>225480.51906204736</v>
      </c>
      <c r="CR66" s="204">
        <f t="shared" si="95"/>
        <v>239472.78842676728</v>
      </c>
      <c r="CS66" s="204">
        <f t="shared" si="95"/>
        <v>253465.0577914872</v>
      </c>
      <c r="CT66" s="204">
        <f t="shared" si="95"/>
        <v>267457.32715620717</v>
      </c>
      <c r="CU66" s="204">
        <f t="shared" si="95"/>
        <v>281449.59652092704</v>
      </c>
      <c r="CV66" s="204">
        <f t="shared" si="95"/>
        <v>295441.86588564701</v>
      </c>
      <c r="CW66" s="204">
        <f t="shared" si="95"/>
        <v>309434.13525036693</v>
      </c>
      <c r="CX66" s="204">
        <f t="shared" si="95"/>
        <v>312105.83525036694</v>
      </c>
      <c r="CY66" s="204">
        <f t="shared" si="95"/>
        <v>314777.53525036696</v>
      </c>
      <c r="CZ66" s="204">
        <f t="shared" si="95"/>
        <v>317449.23525036691</v>
      </c>
      <c r="DA66" s="204">
        <f t="shared" si="95"/>
        <v>320120.93525036692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129.79736072050002</v>
      </c>
      <c r="AE67" s="204">
        <f t="shared" si="96"/>
        <v>389.39208216150007</v>
      </c>
      <c r="AF67" s="204">
        <f t="shared" si="96"/>
        <v>648.98680360250012</v>
      </c>
      <c r="AG67" s="204">
        <f t="shared" si="96"/>
        <v>908.58152504350016</v>
      </c>
      <c r="AH67" s="204">
        <f t="shared" si="96"/>
        <v>1168.1762464845001</v>
      </c>
      <c r="AI67" s="204">
        <f t="shared" si="96"/>
        <v>1427.7709679255004</v>
      </c>
      <c r="AJ67" s="204">
        <f t="shared" si="96"/>
        <v>1687.3656893665002</v>
      </c>
      <c r="AK67" s="204">
        <f t="shared" si="96"/>
        <v>1946.9604108075005</v>
      </c>
      <c r="AL67" s="204">
        <f t="shared" si="96"/>
        <v>2206.5551322485003</v>
      </c>
      <c r="AM67" s="204">
        <f t="shared" si="96"/>
        <v>2466.1498536895006</v>
      </c>
      <c r="AN67" s="204">
        <f t="shared" si="96"/>
        <v>2725.7445751305004</v>
      </c>
      <c r="AO67" s="204">
        <f t="shared" si="96"/>
        <v>2985.3392965715007</v>
      </c>
      <c r="AP67" s="204">
        <f t="shared" si="96"/>
        <v>3244.9340180125005</v>
      </c>
      <c r="AQ67" s="204">
        <f t="shared" si="96"/>
        <v>3504.5287394535007</v>
      </c>
      <c r="AR67" s="204">
        <f t="shared" si="96"/>
        <v>3764.1234608945006</v>
      </c>
      <c r="AS67" s="204">
        <f t="shared" si="96"/>
        <v>4023.7181823355008</v>
      </c>
      <c r="AT67" s="204">
        <f t="shared" si="96"/>
        <v>4283.3129037765011</v>
      </c>
      <c r="AU67" s="204">
        <f t="shared" si="96"/>
        <v>4542.9076252175009</v>
      </c>
      <c r="AV67" s="204">
        <f t="shared" si="96"/>
        <v>4802.5023466585008</v>
      </c>
      <c r="AW67" s="204">
        <f t="shared" si="96"/>
        <v>5062.0970680995006</v>
      </c>
      <c r="AX67" s="204">
        <f t="shared" si="96"/>
        <v>5321.6917895405013</v>
      </c>
      <c r="AY67" s="204">
        <f t="shared" si="96"/>
        <v>5581.2865109815011</v>
      </c>
      <c r="AZ67" s="204">
        <f t="shared" si="96"/>
        <v>5840.8812324225009</v>
      </c>
      <c r="BA67" s="204">
        <f t="shared" si="96"/>
        <v>6100.4759538635008</v>
      </c>
      <c r="BB67" s="204">
        <f t="shared" si="96"/>
        <v>6360.0706753045015</v>
      </c>
      <c r="BC67" s="204">
        <f t="shared" si="96"/>
        <v>6619.6653967455013</v>
      </c>
      <c r="BD67" s="204">
        <f t="shared" si="96"/>
        <v>6879.2601181865011</v>
      </c>
      <c r="BE67" s="204">
        <f t="shared" si="96"/>
        <v>7138.854839627501</v>
      </c>
      <c r="BF67" s="204">
        <f t="shared" si="96"/>
        <v>7398.4495610685017</v>
      </c>
      <c r="BG67" s="204">
        <f t="shared" si="96"/>
        <v>7658.0442825095015</v>
      </c>
      <c r="BH67" s="204">
        <f t="shared" si="96"/>
        <v>7917.6390039505013</v>
      </c>
      <c r="BI67" s="204">
        <f t="shared" si="96"/>
        <v>8177.2337253915011</v>
      </c>
      <c r="BJ67" s="204">
        <f t="shared" si="96"/>
        <v>8436.8284468325019</v>
      </c>
      <c r="BK67" s="204">
        <f t="shared" si="96"/>
        <v>8696.4231682735008</v>
      </c>
      <c r="BL67" s="204">
        <f t="shared" si="96"/>
        <v>8956.0178897145015</v>
      </c>
      <c r="BM67" s="204">
        <f t="shared" si="96"/>
        <v>9215.6126111555022</v>
      </c>
      <c r="BN67" s="204">
        <f t="shared" si="96"/>
        <v>9168.6982423491136</v>
      </c>
      <c r="BO67" s="204">
        <f t="shared" si="96"/>
        <v>8815.2747832953391</v>
      </c>
      <c r="BP67" s="204">
        <f t="shared" si="96"/>
        <v>8461.8513242415611</v>
      </c>
      <c r="BQ67" s="204">
        <f t="shared" si="96"/>
        <v>8108.4278651877858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7755.0044061340095</v>
      </c>
      <c r="BS67" s="204">
        <f t="shared" si="97"/>
        <v>7401.5809470802333</v>
      </c>
      <c r="BT67" s="204">
        <f t="shared" si="97"/>
        <v>7048.157488026457</v>
      </c>
      <c r="BU67" s="204">
        <f t="shared" si="97"/>
        <v>6694.7340289726808</v>
      </c>
      <c r="BV67" s="204">
        <f t="shared" si="97"/>
        <v>6341.3105699189045</v>
      </c>
      <c r="BW67" s="204">
        <f t="shared" si="97"/>
        <v>5987.8871108651283</v>
      </c>
      <c r="BX67" s="204">
        <f t="shared" si="97"/>
        <v>5634.4636518113521</v>
      </c>
      <c r="BY67" s="204">
        <f t="shared" si="97"/>
        <v>5281.0401927575758</v>
      </c>
      <c r="BZ67" s="204">
        <f t="shared" si="97"/>
        <v>4927.6167337037996</v>
      </c>
      <c r="CA67" s="204">
        <f t="shared" si="97"/>
        <v>4574.1932746500233</v>
      </c>
      <c r="CB67" s="204">
        <f t="shared" si="97"/>
        <v>4220.7698155962471</v>
      </c>
      <c r="CC67" s="204">
        <f t="shared" si="97"/>
        <v>3867.3463565424709</v>
      </c>
      <c r="CD67" s="204">
        <f t="shared" si="97"/>
        <v>3513.9228974886946</v>
      </c>
      <c r="CE67" s="204">
        <f t="shared" si="97"/>
        <v>3160.4994384349184</v>
      </c>
      <c r="CF67" s="204">
        <f t="shared" si="97"/>
        <v>2807.0759793811421</v>
      </c>
      <c r="CG67" s="204">
        <f t="shared" si="97"/>
        <v>2453.6525203273659</v>
      </c>
      <c r="CH67" s="204">
        <f t="shared" si="97"/>
        <v>2100.2290612735897</v>
      </c>
      <c r="CI67" s="204">
        <f t="shared" si="97"/>
        <v>1746.8056022198134</v>
      </c>
      <c r="CJ67" s="204">
        <f t="shared" si="97"/>
        <v>1622.0337734898269</v>
      </c>
      <c r="CK67" s="204">
        <f t="shared" si="97"/>
        <v>1497.2619447598402</v>
      </c>
      <c r="CL67" s="204">
        <f t="shared" si="97"/>
        <v>1372.4901160298537</v>
      </c>
      <c r="CM67" s="204">
        <f t="shared" si="97"/>
        <v>1247.7182872998669</v>
      </c>
      <c r="CN67" s="204">
        <f t="shared" si="97"/>
        <v>1122.9464585698802</v>
      </c>
      <c r="CO67" s="204">
        <f t="shared" si="97"/>
        <v>998.17462983989344</v>
      </c>
      <c r="CP67" s="204">
        <f t="shared" si="97"/>
        <v>873.40280110990682</v>
      </c>
      <c r="CQ67" s="204">
        <f t="shared" si="97"/>
        <v>748.63097237992008</v>
      </c>
      <c r="CR67" s="204">
        <f t="shared" si="97"/>
        <v>623.85914364993346</v>
      </c>
      <c r="CS67" s="204">
        <f t="shared" si="97"/>
        <v>499.08731491994672</v>
      </c>
      <c r="CT67" s="204">
        <f t="shared" si="97"/>
        <v>374.31548618995998</v>
      </c>
      <c r="CU67" s="204">
        <f t="shared" si="97"/>
        <v>249.54365745997325</v>
      </c>
      <c r="CV67" s="204">
        <f t="shared" si="97"/>
        <v>124.77182872998651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19.408951135775705</v>
      </c>
      <c r="AE68" s="204">
        <f t="shared" si="98"/>
        <v>58.226853407327113</v>
      </c>
      <c r="AF68" s="204">
        <f t="shared" si="98"/>
        <v>97.044755678878531</v>
      </c>
      <c r="AG68" s="204">
        <f t="shared" si="98"/>
        <v>135.86265795042993</v>
      </c>
      <c r="AH68" s="204">
        <f t="shared" si="98"/>
        <v>174.68056022198135</v>
      </c>
      <c r="AI68" s="204">
        <f t="shared" si="98"/>
        <v>213.49846249353277</v>
      </c>
      <c r="AJ68" s="204">
        <f t="shared" si="98"/>
        <v>252.31636476508416</v>
      </c>
      <c r="AK68" s="204">
        <f t="shared" si="98"/>
        <v>291.13426703663561</v>
      </c>
      <c r="AL68" s="204">
        <f t="shared" si="98"/>
        <v>329.95216930818697</v>
      </c>
      <c r="AM68" s="204">
        <f t="shared" si="98"/>
        <v>368.77007157973839</v>
      </c>
      <c r="AN68" s="204">
        <f t="shared" si="98"/>
        <v>407.5879738512898</v>
      </c>
      <c r="AO68" s="204">
        <f t="shared" si="98"/>
        <v>446.40587612284122</v>
      </c>
      <c r="AP68" s="204">
        <f t="shared" si="98"/>
        <v>485.22377839439264</v>
      </c>
      <c r="AQ68" s="204">
        <f t="shared" si="98"/>
        <v>524.041680665944</v>
      </c>
      <c r="AR68" s="204">
        <f t="shared" si="98"/>
        <v>562.85958293749547</v>
      </c>
      <c r="AS68" s="204">
        <f t="shared" si="98"/>
        <v>601.67748520904684</v>
      </c>
      <c r="AT68" s="204">
        <f t="shared" si="98"/>
        <v>640.49538748059831</v>
      </c>
      <c r="AU68" s="204">
        <f t="shared" si="98"/>
        <v>679.31328975214967</v>
      </c>
      <c r="AV68" s="204">
        <f t="shared" si="98"/>
        <v>718.13119202370115</v>
      </c>
      <c r="AW68" s="204">
        <f t="shared" si="98"/>
        <v>756.94909429525251</v>
      </c>
      <c r="AX68" s="204">
        <f t="shared" si="98"/>
        <v>795.76699656680387</v>
      </c>
      <c r="AY68" s="204">
        <f t="shared" si="98"/>
        <v>834.58489883835534</v>
      </c>
      <c r="AZ68" s="204">
        <f t="shared" si="98"/>
        <v>873.4028011099067</v>
      </c>
      <c r="BA68" s="204">
        <f t="shared" si="98"/>
        <v>912.22070338145818</v>
      </c>
      <c r="BB68" s="204">
        <f t="shared" si="98"/>
        <v>951.03860565300954</v>
      </c>
      <c r="BC68" s="204">
        <f t="shared" si="98"/>
        <v>989.85650792456101</v>
      </c>
      <c r="BD68" s="204">
        <f t="shared" si="98"/>
        <v>1028.6744101961124</v>
      </c>
      <c r="BE68" s="204">
        <f t="shared" si="98"/>
        <v>1067.4923124676639</v>
      </c>
      <c r="BF68" s="204">
        <f t="shared" si="98"/>
        <v>1106.3102147392151</v>
      </c>
      <c r="BG68" s="204">
        <f t="shared" si="98"/>
        <v>1145.1281170107666</v>
      </c>
      <c r="BH68" s="204">
        <f t="shared" si="98"/>
        <v>1183.946019282318</v>
      </c>
      <c r="BI68" s="204">
        <f t="shared" si="98"/>
        <v>1222.7639215538695</v>
      </c>
      <c r="BJ68" s="204">
        <f t="shared" si="98"/>
        <v>1261.5818238254208</v>
      </c>
      <c r="BK68" s="204">
        <f t="shared" si="98"/>
        <v>1300.3997260969722</v>
      </c>
      <c r="BL68" s="204">
        <f t="shared" si="98"/>
        <v>1339.2176283685237</v>
      </c>
      <c r="BM68" s="204">
        <f t="shared" si="98"/>
        <v>1378.0355306400752</v>
      </c>
      <c r="BN68" s="204">
        <f t="shared" si="98"/>
        <v>1364.9457728973427</v>
      </c>
      <c r="BO68" s="204">
        <f t="shared" si="98"/>
        <v>1299.9483551403264</v>
      </c>
      <c r="BP68" s="204">
        <f t="shared" si="98"/>
        <v>1234.95093738331</v>
      </c>
      <c r="BQ68" s="204">
        <f t="shared" si="98"/>
        <v>1169.9535196262937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1104.9561018692773</v>
      </c>
      <c r="BS68" s="204">
        <f t="shared" si="99"/>
        <v>1039.9586841122609</v>
      </c>
      <c r="BT68" s="204">
        <f t="shared" si="99"/>
        <v>974.96126635524479</v>
      </c>
      <c r="BU68" s="204">
        <f t="shared" si="99"/>
        <v>909.96384859822842</v>
      </c>
      <c r="BV68" s="204">
        <f t="shared" si="99"/>
        <v>844.96643084121206</v>
      </c>
      <c r="BW68" s="204">
        <f t="shared" si="99"/>
        <v>779.96901308419581</v>
      </c>
      <c r="BX68" s="204">
        <f t="shared" si="99"/>
        <v>714.97159532717944</v>
      </c>
      <c r="BY68" s="204">
        <f t="shared" si="99"/>
        <v>649.97417757016308</v>
      </c>
      <c r="BZ68" s="204">
        <f t="shared" si="99"/>
        <v>584.97675981314683</v>
      </c>
      <c r="CA68" s="204">
        <f t="shared" si="99"/>
        <v>519.97934205613046</v>
      </c>
      <c r="CB68" s="204">
        <f t="shared" si="99"/>
        <v>454.9819242991141</v>
      </c>
      <c r="CC68" s="204">
        <f t="shared" si="99"/>
        <v>389.98450654209785</v>
      </c>
      <c r="CD68" s="204">
        <f t="shared" si="99"/>
        <v>324.9870887850816</v>
      </c>
      <c r="CE68" s="204">
        <f t="shared" si="99"/>
        <v>259.98967102806523</v>
      </c>
      <c r="CF68" s="204">
        <f t="shared" si="99"/>
        <v>194.99225327104887</v>
      </c>
      <c r="CG68" s="204">
        <f t="shared" si="99"/>
        <v>129.9948355140325</v>
      </c>
      <c r="CH68" s="204">
        <f t="shared" si="99"/>
        <v>64.997417757016137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6203.5</v>
      </c>
      <c r="CY68" s="204">
        <f t="shared" si="99"/>
        <v>12407</v>
      </c>
      <c r="CZ68" s="204">
        <f t="shared" si="99"/>
        <v>18610.5</v>
      </c>
      <c r="DA68" s="204">
        <f t="shared" si="99"/>
        <v>24814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1008.3916845262437</v>
      </c>
      <c r="G69" s="204">
        <f t="shared" si="100"/>
        <v>1008.3916845262437</v>
      </c>
      <c r="H69" s="204">
        <f t="shared" si="100"/>
        <v>1008.3916845262437</v>
      </c>
      <c r="I69" s="204">
        <f t="shared" si="100"/>
        <v>1008.3916845262437</v>
      </c>
      <c r="J69" s="204">
        <f t="shared" si="100"/>
        <v>1008.3916845262437</v>
      </c>
      <c r="K69" s="204">
        <f t="shared" si="100"/>
        <v>1008.3916845262437</v>
      </c>
      <c r="L69" s="204">
        <f t="shared" si="88"/>
        <v>1008.3916845262437</v>
      </c>
      <c r="M69" s="204">
        <f t="shared" si="100"/>
        <v>1008.3916845262437</v>
      </c>
      <c r="N69" s="204">
        <f t="shared" si="100"/>
        <v>1008.3916845262437</v>
      </c>
      <c r="O69" s="204">
        <f t="shared" si="100"/>
        <v>1008.3916845262437</v>
      </c>
      <c r="P69" s="204">
        <f t="shared" si="100"/>
        <v>1008.3916845262437</v>
      </c>
      <c r="Q69" s="204">
        <f t="shared" si="100"/>
        <v>1008.3916845262437</v>
      </c>
      <c r="R69" s="204">
        <f t="shared" si="100"/>
        <v>1008.3916845262437</v>
      </c>
      <c r="S69" s="204">
        <f t="shared" si="100"/>
        <v>1008.3916845262437</v>
      </c>
      <c r="T69" s="204">
        <f t="shared" si="100"/>
        <v>1008.3916845262437</v>
      </c>
      <c r="U69" s="204">
        <f t="shared" si="100"/>
        <v>1008.3916845262437</v>
      </c>
      <c r="V69" s="204">
        <f t="shared" si="100"/>
        <v>1008.3916845262437</v>
      </c>
      <c r="W69" s="204">
        <f t="shared" si="100"/>
        <v>1008.3916845262437</v>
      </c>
      <c r="X69" s="204">
        <f t="shared" si="100"/>
        <v>1008.3916845262437</v>
      </c>
      <c r="Y69" s="204">
        <f t="shared" si="100"/>
        <v>1008.3916845262437</v>
      </c>
      <c r="Z69" s="204">
        <f t="shared" si="100"/>
        <v>1008.3916845262437</v>
      </c>
      <c r="AA69" s="204">
        <f t="shared" si="100"/>
        <v>1008.3916845262437</v>
      </c>
      <c r="AB69" s="204">
        <f t="shared" si="100"/>
        <v>1008.3916845262437</v>
      </c>
      <c r="AC69" s="204">
        <f t="shared" si="100"/>
        <v>1008.3916845262437</v>
      </c>
      <c r="AD69" s="204">
        <f t="shared" si="100"/>
        <v>1006.0574445157663</v>
      </c>
      <c r="AE69" s="204">
        <f t="shared" si="100"/>
        <v>1001.3889644948115</v>
      </c>
      <c r="AF69" s="204">
        <f t="shared" si="100"/>
        <v>996.72048447385657</v>
      </c>
      <c r="AG69" s="204">
        <f t="shared" si="100"/>
        <v>992.05200445290177</v>
      </c>
      <c r="AH69" s="204">
        <f t="shared" si="100"/>
        <v>987.38352443194697</v>
      </c>
      <c r="AI69" s="204">
        <f t="shared" si="100"/>
        <v>982.71504441099205</v>
      </c>
      <c r="AJ69" s="204">
        <f t="shared" si="100"/>
        <v>978.04656439003725</v>
      </c>
      <c r="AK69" s="204">
        <f t="shared" si="100"/>
        <v>973.37808436908244</v>
      </c>
      <c r="AL69" s="204">
        <f t="shared" si="100"/>
        <v>968.70960434812764</v>
      </c>
      <c r="AM69" s="204">
        <f t="shared" si="100"/>
        <v>964.04112432717272</v>
      </c>
      <c r="AN69" s="204">
        <f t="shared" si="100"/>
        <v>959.37264430621792</v>
      </c>
      <c r="AO69" s="204">
        <f t="shared" si="100"/>
        <v>954.70416428526312</v>
      </c>
      <c r="AP69" s="204">
        <f t="shared" si="100"/>
        <v>950.0356842643082</v>
      </c>
      <c r="AQ69" s="204">
        <f t="shared" si="100"/>
        <v>945.3672042433534</v>
      </c>
      <c r="AR69" s="204">
        <f t="shared" si="100"/>
        <v>940.6987242223986</v>
      </c>
      <c r="AS69" s="204">
        <f t="shared" si="100"/>
        <v>936.03024420144379</v>
      </c>
      <c r="AT69" s="204">
        <f t="shared" si="100"/>
        <v>931.36176418048888</v>
      </c>
      <c r="AU69" s="204">
        <f t="shared" si="100"/>
        <v>926.69328415953407</v>
      </c>
      <c r="AV69" s="204">
        <f t="shared" si="100"/>
        <v>922.02480413857927</v>
      </c>
      <c r="AW69" s="204">
        <f t="shared" si="100"/>
        <v>917.35632411762435</v>
      </c>
      <c r="AX69" s="204">
        <f t="shared" si="100"/>
        <v>912.68784409666955</v>
      </c>
      <c r="AY69" s="204">
        <f t="shared" si="100"/>
        <v>908.01936407571475</v>
      </c>
      <c r="AZ69" s="204">
        <f t="shared" si="100"/>
        <v>903.35088405475994</v>
      </c>
      <c r="BA69" s="204">
        <f t="shared" si="100"/>
        <v>898.68240403380503</v>
      </c>
      <c r="BB69" s="204">
        <f t="shared" si="100"/>
        <v>894.01392401285023</v>
      </c>
      <c r="BC69" s="204">
        <f t="shared" si="100"/>
        <v>889.34544399189542</v>
      </c>
      <c r="BD69" s="204">
        <f t="shared" si="100"/>
        <v>884.67696397094051</v>
      </c>
      <c r="BE69" s="204">
        <f t="shared" si="100"/>
        <v>880.0084839499857</v>
      </c>
      <c r="BF69" s="204">
        <f t="shared" si="100"/>
        <v>875.3400039290309</v>
      </c>
      <c r="BG69" s="204">
        <f t="shared" si="100"/>
        <v>870.6715239080761</v>
      </c>
      <c r="BH69" s="204">
        <f t="shared" si="100"/>
        <v>866.00304388712129</v>
      </c>
      <c r="BI69" s="204">
        <f t="shared" si="100"/>
        <v>861.33456386616638</v>
      </c>
      <c r="BJ69" s="204">
        <f t="shared" si="100"/>
        <v>856.66608384521157</v>
      </c>
      <c r="BK69" s="204">
        <f t="shared" si="100"/>
        <v>851.99760382425666</v>
      </c>
      <c r="BL69" s="204">
        <f t="shared" si="100"/>
        <v>847.32912380330185</v>
      </c>
      <c r="BM69" s="204">
        <f t="shared" si="100"/>
        <v>842.66064378234705</v>
      </c>
      <c r="BN69" s="204">
        <f t="shared" si="100"/>
        <v>820.78392926554716</v>
      </c>
      <c r="BO69" s="204">
        <f t="shared" si="100"/>
        <v>781.69898025290195</v>
      </c>
      <c r="BP69" s="204">
        <f t="shared" si="100"/>
        <v>742.61403124025696</v>
      </c>
      <c r="BQ69" s="204">
        <f t="shared" si="100"/>
        <v>703.52908222761175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664.44413321496677</v>
      </c>
      <c r="BS69" s="204">
        <f t="shared" si="101"/>
        <v>625.35918420232156</v>
      </c>
      <c r="BT69" s="204">
        <f t="shared" si="101"/>
        <v>586.27423518967657</v>
      </c>
      <c r="BU69" s="204">
        <f t="shared" si="101"/>
        <v>547.18928617703136</v>
      </c>
      <c r="BV69" s="204">
        <f t="shared" si="101"/>
        <v>508.10433716438632</v>
      </c>
      <c r="BW69" s="204">
        <f t="shared" si="101"/>
        <v>469.01938815174123</v>
      </c>
      <c r="BX69" s="204">
        <f t="shared" si="101"/>
        <v>429.93443913909613</v>
      </c>
      <c r="BY69" s="204">
        <f t="shared" si="101"/>
        <v>390.84949012645103</v>
      </c>
      <c r="BZ69" s="204">
        <f t="shared" si="101"/>
        <v>351.76454111380593</v>
      </c>
      <c r="CA69" s="204">
        <f t="shared" si="101"/>
        <v>312.67959210116089</v>
      </c>
      <c r="CB69" s="204">
        <f t="shared" si="101"/>
        <v>273.59464308851568</v>
      </c>
      <c r="CC69" s="204">
        <f t="shared" si="101"/>
        <v>234.5096940758707</v>
      </c>
      <c r="CD69" s="204">
        <f t="shared" si="101"/>
        <v>195.42474506322549</v>
      </c>
      <c r="CE69" s="204">
        <f t="shared" si="101"/>
        <v>156.3397960505805</v>
      </c>
      <c r="CF69" s="204">
        <f t="shared" si="101"/>
        <v>117.25484703793529</v>
      </c>
      <c r="CG69" s="204">
        <f t="shared" si="101"/>
        <v>78.169898025290308</v>
      </c>
      <c r="CH69" s="204">
        <f t="shared" si="101"/>
        <v>39.084949012645097</v>
      </c>
      <c r="CI69" s="204">
        <f t="shared" si="101"/>
        <v>1.1368683772161603E-13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29433.674397403858</v>
      </c>
      <c r="G70" s="204">
        <f t="shared" si="100"/>
        <v>29433.674397403858</v>
      </c>
      <c r="H70" s="204">
        <f t="shared" si="100"/>
        <v>29433.674397403858</v>
      </c>
      <c r="I70" s="204">
        <f t="shared" si="100"/>
        <v>29433.674397403858</v>
      </c>
      <c r="J70" s="204">
        <f t="shared" si="100"/>
        <v>29433.674397403858</v>
      </c>
      <c r="K70" s="204">
        <f t="shared" si="100"/>
        <v>29433.674397403858</v>
      </c>
      <c r="L70" s="204">
        <f t="shared" si="100"/>
        <v>29433.674397403858</v>
      </c>
      <c r="M70" s="204">
        <f t="shared" si="100"/>
        <v>29433.674397403858</v>
      </c>
      <c r="N70" s="204">
        <f t="shared" si="100"/>
        <v>29433.674397403858</v>
      </c>
      <c r="O70" s="204">
        <f t="shared" si="100"/>
        <v>29433.674397403858</v>
      </c>
      <c r="P70" s="204">
        <f t="shared" si="100"/>
        <v>29433.674397403858</v>
      </c>
      <c r="Q70" s="204">
        <f t="shared" si="100"/>
        <v>29433.674397403858</v>
      </c>
      <c r="R70" s="204">
        <f t="shared" si="100"/>
        <v>29433.674397403858</v>
      </c>
      <c r="S70" s="204">
        <f t="shared" si="100"/>
        <v>29433.674397403858</v>
      </c>
      <c r="T70" s="204">
        <f t="shared" si="100"/>
        <v>29433.674397403858</v>
      </c>
      <c r="U70" s="204">
        <f t="shared" si="100"/>
        <v>29433.674397403858</v>
      </c>
      <c r="V70" s="204">
        <f t="shared" si="100"/>
        <v>29433.674397403858</v>
      </c>
      <c r="W70" s="204">
        <f t="shared" si="100"/>
        <v>29433.674397403858</v>
      </c>
      <c r="X70" s="204">
        <f t="shared" si="100"/>
        <v>29433.674397403858</v>
      </c>
      <c r="Y70" s="204">
        <f t="shared" si="100"/>
        <v>29433.674397403858</v>
      </c>
      <c r="Z70" s="204">
        <f t="shared" si="100"/>
        <v>29433.674397403858</v>
      </c>
      <c r="AA70" s="204">
        <f t="shared" si="100"/>
        <v>29433.674397403858</v>
      </c>
      <c r="AB70" s="204">
        <f t="shared" si="100"/>
        <v>29433.674397403858</v>
      </c>
      <c r="AC70" s="204">
        <f t="shared" si="100"/>
        <v>29433.674397403858</v>
      </c>
      <c r="AD70" s="204">
        <f t="shared" si="100"/>
        <v>29433.674397403858</v>
      </c>
      <c r="AE70" s="204">
        <f t="shared" si="100"/>
        <v>29433.674397403858</v>
      </c>
      <c r="AF70" s="204">
        <f t="shared" si="100"/>
        <v>29433.674397403858</v>
      </c>
      <c r="AG70" s="204">
        <f t="shared" si="100"/>
        <v>29433.674397403858</v>
      </c>
      <c r="AH70" s="204">
        <f t="shared" si="100"/>
        <v>29433.674397403858</v>
      </c>
      <c r="AI70" s="204">
        <f t="shared" si="100"/>
        <v>29433.674397403858</v>
      </c>
      <c r="AJ70" s="204">
        <f t="shared" si="100"/>
        <v>29433.674397403858</v>
      </c>
      <c r="AK70" s="204">
        <f t="shared" si="100"/>
        <v>29433.674397403858</v>
      </c>
      <c r="AL70" s="204">
        <f t="shared" si="100"/>
        <v>29433.674397403858</v>
      </c>
      <c r="AM70" s="204">
        <f t="shared" si="100"/>
        <v>29433.674397403858</v>
      </c>
      <c r="AN70" s="204">
        <f t="shared" si="100"/>
        <v>29433.674397403858</v>
      </c>
      <c r="AO70" s="204">
        <f t="shared" si="100"/>
        <v>29433.674397403858</v>
      </c>
      <c r="AP70" s="204">
        <f t="shared" si="100"/>
        <v>29433.674397403858</v>
      </c>
      <c r="AQ70" s="204">
        <f t="shared" si="100"/>
        <v>29433.674397403858</v>
      </c>
      <c r="AR70" s="204">
        <f t="shared" si="100"/>
        <v>29433.674397403858</v>
      </c>
      <c r="AS70" s="204">
        <f t="shared" si="100"/>
        <v>29433.674397403858</v>
      </c>
      <c r="AT70" s="204">
        <f t="shared" si="100"/>
        <v>29433.674397403858</v>
      </c>
      <c r="AU70" s="204">
        <f t="shared" si="100"/>
        <v>29433.674397403858</v>
      </c>
      <c r="AV70" s="204">
        <f t="shared" si="100"/>
        <v>29433.674397403858</v>
      </c>
      <c r="AW70" s="204">
        <f t="shared" si="100"/>
        <v>29433.674397403858</v>
      </c>
      <c r="AX70" s="204">
        <f t="shared" si="100"/>
        <v>29433.674397403858</v>
      </c>
      <c r="AY70" s="204">
        <f t="shared" si="100"/>
        <v>29433.674397403858</v>
      </c>
      <c r="AZ70" s="204">
        <f t="shared" si="100"/>
        <v>29433.674397403858</v>
      </c>
      <c r="BA70" s="204">
        <f t="shared" si="100"/>
        <v>29433.674397403858</v>
      </c>
      <c r="BB70" s="204">
        <f t="shared" si="100"/>
        <v>29433.674397403858</v>
      </c>
      <c r="BC70" s="204">
        <f t="shared" si="100"/>
        <v>29433.674397403858</v>
      </c>
      <c r="BD70" s="204">
        <f t="shared" si="100"/>
        <v>29433.674397403858</v>
      </c>
      <c r="BE70" s="204">
        <f t="shared" si="100"/>
        <v>29433.674397403858</v>
      </c>
      <c r="BF70" s="204">
        <f t="shared" si="100"/>
        <v>29433.674397403858</v>
      </c>
      <c r="BG70" s="204">
        <f t="shared" si="100"/>
        <v>29433.674397403858</v>
      </c>
      <c r="BH70" s="204">
        <f t="shared" si="100"/>
        <v>29433.674397403858</v>
      </c>
      <c r="BI70" s="204">
        <f t="shared" si="100"/>
        <v>29433.674397403858</v>
      </c>
      <c r="BJ70" s="204">
        <f t="shared" si="100"/>
        <v>29433.674397403858</v>
      </c>
      <c r="BK70" s="204">
        <f t="shared" si="100"/>
        <v>29433.674397403858</v>
      </c>
      <c r="BL70" s="204">
        <f t="shared" si="100"/>
        <v>29433.674397403858</v>
      </c>
      <c r="BM70" s="204">
        <f t="shared" si="100"/>
        <v>29433.674397403858</v>
      </c>
      <c r="BN70" s="204">
        <f t="shared" si="100"/>
        <v>29007.128843373437</v>
      </c>
      <c r="BO70" s="204">
        <f t="shared" si="100"/>
        <v>28154.037735312599</v>
      </c>
      <c r="BP70" s="204">
        <f t="shared" si="100"/>
        <v>27300.94662725176</v>
      </c>
      <c r="BQ70" s="204">
        <f t="shared" si="100"/>
        <v>26447.855519190922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25594.764411130083</v>
      </c>
      <c r="BS70" s="204">
        <f t="shared" si="102"/>
        <v>24741.673303069241</v>
      </c>
      <c r="BT70" s="204">
        <f t="shared" si="102"/>
        <v>23888.582195008403</v>
      </c>
      <c r="BU70" s="204">
        <f t="shared" si="102"/>
        <v>23035.491086947564</v>
      </c>
      <c r="BV70" s="204">
        <f t="shared" si="102"/>
        <v>22182.399978886726</v>
      </c>
      <c r="BW70" s="204">
        <f t="shared" si="102"/>
        <v>21329.308870825887</v>
      </c>
      <c r="BX70" s="204">
        <f t="shared" si="102"/>
        <v>20476.217762765045</v>
      </c>
      <c r="BY70" s="204">
        <f t="shared" si="102"/>
        <v>19623.126654704207</v>
      </c>
      <c r="BZ70" s="204">
        <f t="shared" si="102"/>
        <v>18770.035546643368</v>
      </c>
      <c r="CA70" s="204">
        <f t="shared" si="102"/>
        <v>17916.944438582526</v>
      </c>
      <c r="CB70" s="204">
        <f t="shared" si="102"/>
        <v>17063.853330521692</v>
      </c>
      <c r="CC70" s="204">
        <f t="shared" si="102"/>
        <v>16210.762222460849</v>
      </c>
      <c r="CD70" s="204">
        <f t="shared" si="102"/>
        <v>15357.671114400011</v>
      </c>
      <c r="CE70" s="204">
        <f t="shared" si="102"/>
        <v>14504.580006339171</v>
      </c>
      <c r="CF70" s="204">
        <f t="shared" si="102"/>
        <v>13651.488898278332</v>
      </c>
      <c r="CG70" s="204">
        <f t="shared" si="102"/>
        <v>12798.397790217492</v>
      </c>
      <c r="CH70" s="204">
        <f t="shared" si="102"/>
        <v>11945.306682156654</v>
      </c>
      <c r="CI70" s="204">
        <f t="shared" si="102"/>
        <v>11092.215574095815</v>
      </c>
      <c r="CJ70" s="204">
        <f t="shared" si="102"/>
        <v>11205.401447300876</v>
      </c>
      <c r="CK70" s="204">
        <f t="shared" si="102"/>
        <v>11318.587320505936</v>
      </c>
      <c r="CL70" s="204">
        <f t="shared" si="102"/>
        <v>11431.773193710995</v>
      </c>
      <c r="CM70" s="204">
        <f t="shared" si="102"/>
        <v>11544.959066916053</v>
      </c>
      <c r="CN70" s="204">
        <f t="shared" si="102"/>
        <v>11658.144940121114</v>
      </c>
      <c r="CO70" s="204">
        <f t="shared" si="102"/>
        <v>11771.330813326173</v>
      </c>
      <c r="CP70" s="204">
        <f t="shared" si="102"/>
        <v>11884.516686531231</v>
      </c>
      <c r="CQ70" s="204">
        <f t="shared" si="102"/>
        <v>11997.702559736292</v>
      </c>
      <c r="CR70" s="204">
        <f t="shared" si="102"/>
        <v>12110.88843294135</v>
      </c>
      <c r="CS70" s="204">
        <f t="shared" si="102"/>
        <v>12224.074306146411</v>
      </c>
      <c r="CT70" s="204">
        <f t="shared" si="102"/>
        <v>12337.26017935147</v>
      </c>
      <c r="CU70" s="204">
        <f t="shared" si="102"/>
        <v>12450.446052556528</v>
      </c>
      <c r="CV70" s="204">
        <f t="shared" si="102"/>
        <v>12563.631925761589</v>
      </c>
      <c r="CW70" s="204">
        <f t="shared" si="102"/>
        <v>12676.817798966647</v>
      </c>
      <c r="CX70" s="204">
        <f t="shared" si="102"/>
        <v>11548.987798966647</v>
      </c>
      <c r="CY70" s="204">
        <f t="shared" si="102"/>
        <v>10421.157798966648</v>
      </c>
      <c r="CZ70" s="204">
        <f t="shared" si="102"/>
        <v>9293.3277989666476</v>
      </c>
      <c r="DA70" s="204">
        <f t="shared" si="102"/>
        <v>8165.4977989666477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97.044755678878531</v>
      </c>
      <c r="AE71" s="204">
        <f t="shared" si="103"/>
        <v>291.13426703663561</v>
      </c>
      <c r="AF71" s="204">
        <f t="shared" si="103"/>
        <v>485.22377839439264</v>
      </c>
      <c r="AG71" s="204">
        <f t="shared" si="103"/>
        <v>679.31328975214967</v>
      </c>
      <c r="AH71" s="204">
        <f t="shared" si="103"/>
        <v>873.40280110990682</v>
      </c>
      <c r="AI71" s="204">
        <f t="shared" si="103"/>
        <v>1067.4923124676639</v>
      </c>
      <c r="AJ71" s="204">
        <f t="shared" si="103"/>
        <v>1261.581823825421</v>
      </c>
      <c r="AK71" s="204">
        <f t="shared" si="103"/>
        <v>1455.6713351831779</v>
      </c>
      <c r="AL71" s="204">
        <f t="shared" si="103"/>
        <v>1649.7608465409351</v>
      </c>
      <c r="AM71" s="204">
        <f t="shared" si="103"/>
        <v>1843.850357898692</v>
      </c>
      <c r="AN71" s="204">
        <f t="shared" si="103"/>
        <v>2037.9398692564491</v>
      </c>
      <c r="AO71" s="204">
        <f t="shared" si="103"/>
        <v>2232.0293806142063</v>
      </c>
      <c r="AP71" s="204">
        <f t="shared" si="103"/>
        <v>2426.1188919719634</v>
      </c>
      <c r="AQ71" s="204">
        <f t="shared" si="103"/>
        <v>2620.2084033297201</v>
      </c>
      <c r="AR71" s="204">
        <f t="shared" si="103"/>
        <v>2814.2979146874773</v>
      </c>
      <c r="AS71" s="204">
        <f t="shared" si="103"/>
        <v>3008.3874260452344</v>
      </c>
      <c r="AT71" s="204">
        <f t="shared" si="103"/>
        <v>3202.4769374029916</v>
      </c>
      <c r="AU71" s="204">
        <f t="shared" si="103"/>
        <v>3396.5664487607487</v>
      </c>
      <c r="AV71" s="204">
        <f t="shared" si="103"/>
        <v>3590.6559601185058</v>
      </c>
      <c r="AW71" s="204">
        <f t="shared" si="103"/>
        <v>3784.7454714762625</v>
      </c>
      <c r="AX71" s="204">
        <f t="shared" si="103"/>
        <v>3978.8349828340197</v>
      </c>
      <c r="AY71" s="204">
        <f t="shared" si="103"/>
        <v>4172.9244941917768</v>
      </c>
      <c r="AZ71" s="204">
        <f t="shared" si="103"/>
        <v>4367.014005549534</v>
      </c>
      <c r="BA71" s="204">
        <f t="shared" si="103"/>
        <v>4561.1035169072911</v>
      </c>
      <c r="BB71" s="204">
        <f t="shared" si="103"/>
        <v>4755.1930282650483</v>
      </c>
      <c r="BC71" s="204">
        <f t="shared" si="103"/>
        <v>4949.2825396228054</v>
      </c>
      <c r="BD71" s="204">
        <f t="shared" si="103"/>
        <v>5143.3720509805626</v>
      </c>
      <c r="BE71" s="204">
        <f t="shared" si="103"/>
        <v>5337.4615623383188</v>
      </c>
      <c r="BF71" s="204">
        <f t="shared" si="103"/>
        <v>5531.5510736960759</v>
      </c>
      <c r="BG71" s="204">
        <f t="shared" si="103"/>
        <v>5725.6405850538331</v>
      </c>
      <c r="BH71" s="204">
        <f t="shared" si="103"/>
        <v>5919.7300964115902</v>
      </c>
      <c r="BI71" s="204">
        <f t="shared" si="103"/>
        <v>6113.8196077693474</v>
      </c>
      <c r="BJ71" s="204">
        <f t="shared" si="103"/>
        <v>6307.9091191271045</v>
      </c>
      <c r="BK71" s="204">
        <f t="shared" si="103"/>
        <v>6501.9986304848617</v>
      </c>
      <c r="BL71" s="204">
        <f t="shared" si="103"/>
        <v>6696.0881418426188</v>
      </c>
      <c r="BM71" s="204">
        <f t="shared" si="103"/>
        <v>6890.177653200376</v>
      </c>
      <c r="BN71" s="204">
        <f t="shared" si="103"/>
        <v>6824.728864486714</v>
      </c>
      <c r="BO71" s="204">
        <f t="shared" si="103"/>
        <v>6499.7417757016319</v>
      </c>
      <c r="BP71" s="204">
        <f t="shared" si="103"/>
        <v>6174.7546869165508</v>
      </c>
      <c r="BQ71" s="204">
        <f t="shared" si="103"/>
        <v>5849.7675981314687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5524.7805093463876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5199.7934205613055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4874.8063317762244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4549.8192429911423</v>
      </c>
      <c r="BV71" s="204">
        <f t="shared" si="104"/>
        <v>4224.8321542060612</v>
      </c>
      <c r="BW71" s="204">
        <f t="shared" si="104"/>
        <v>3899.8450654209792</v>
      </c>
      <c r="BX71" s="204">
        <f t="shared" si="104"/>
        <v>3574.857976635898</v>
      </c>
      <c r="BY71" s="204">
        <f t="shared" si="104"/>
        <v>3249.870887850816</v>
      </c>
      <c r="BZ71" s="204">
        <f t="shared" si="104"/>
        <v>2924.8837990657348</v>
      </c>
      <c r="CA71" s="204">
        <f t="shared" si="104"/>
        <v>2599.8967102806528</v>
      </c>
      <c r="CB71" s="204">
        <f t="shared" si="104"/>
        <v>2274.9096214955716</v>
      </c>
      <c r="CC71" s="204">
        <f t="shared" si="104"/>
        <v>1949.9225327104896</v>
      </c>
      <c r="CD71" s="204">
        <f t="shared" si="104"/>
        <v>1624.9354439254084</v>
      </c>
      <c r="CE71" s="204">
        <f t="shared" si="104"/>
        <v>1299.9483551403264</v>
      </c>
      <c r="CF71" s="204">
        <f t="shared" si="104"/>
        <v>974.96126635524524</v>
      </c>
      <c r="CG71" s="204">
        <f t="shared" si="104"/>
        <v>649.97417757016319</v>
      </c>
      <c r="CH71" s="204">
        <f t="shared" si="104"/>
        <v>324.98708878508205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56579.53132909874</v>
      </c>
      <c r="G72" s="204">
        <f t="shared" ref="G72:BR72" si="105">SUM(G59:G71)</f>
        <v>56239.271329098738</v>
      </c>
      <c r="H72" s="204">
        <f t="shared" si="105"/>
        <v>55899.011329098736</v>
      </c>
      <c r="I72" s="204">
        <f t="shared" si="105"/>
        <v>55558.751329098741</v>
      </c>
      <c r="J72" s="204">
        <f t="shared" si="105"/>
        <v>55218.491329098739</v>
      </c>
      <c r="K72" s="204">
        <f t="shared" si="105"/>
        <v>54878.231329098737</v>
      </c>
      <c r="L72" s="204">
        <f t="shared" si="105"/>
        <v>54537.971329098742</v>
      </c>
      <c r="M72" s="204">
        <f t="shared" si="105"/>
        <v>54197.71132909874</v>
      </c>
      <c r="N72" s="204">
        <f t="shared" si="105"/>
        <v>53857.451329098738</v>
      </c>
      <c r="O72" s="204">
        <f t="shared" si="105"/>
        <v>53517.191329098743</v>
      </c>
      <c r="P72" s="204">
        <f t="shared" si="105"/>
        <v>53176.931329098741</v>
      </c>
      <c r="Q72" s="204">
        <f t="shared" si="105"/>
        <v>52836.671329098739</v>
      </c>
      <c r="R72" s="204">
        <f t="shared" si="105"/>
        <v>52496.411329098744</v>
      </c>
      <c r="S72" s="204">
        <f t="shared" si="105"/>
        <v>52156.151329098735</v>
      </c>
      <c r="T72" s="204">
        <f t="shared" si="105"/>
        <v>51815.89132909874</v>
      </c>
      <c r="U72" s="204">
        <f t="shared" si="105"/>
        <v>51475.631329098745</v>
      </c>
      <c r="V72" s="204">
        <f t="shared" si="105"/>
        <v>51135.371329098736</v>
      </c>
      <c r="W72" s="204">
        <f t="shared" si="105"/>
        <v>50795.111329098741</v>
      </c>
      <c r="X72" s="204">
        <f t="shared" si="105"/>
        <v>50454.851329098739</v>
      </c>
      <c r="Y72" s="204">
        <f t="shared" si="105"/>
        <v>50114.591329098737</v>
      </c>
      <c r="Z72" s="204">
        <f t="shared" si="105"/>
        <v>49774.331329098743</v>
      </c>
      <c r="AA72" s="204">
        <f t="shared" si="105"/>
        <v>49434.071329098741</v>
      </c>
      <c r="AB72" s="204">
        <f t="shared" si="105"/>
        <v>49093.811329098738</v>
      </c>
      <c r="AC72" s="204">
        <f t="shared" si="105"/>
        <v>48753.551329098744</v>
      </c>
      <c r="AD72" s="204">
        <f t="shared" si="105"/>
        <v>49374.317978831612</v>
      </c>
      <c r="AE72" s="204">
        <f t="shared" si="105"/>
        <v>50956.111278297351</v>
      </c>
      <c r="AF72" s="204">
        <f t="shared" si="105"/>
        <v>52537.904577763089</v>
      </c>
      <c r="AG72" s="204">
        <f t="shared" si="105"/>
        <v>54119.697877228835</v>
      </c>
      <c r="AH72" s="204">
        <f t="shared" si="105"/>
        <v>55701.491176694581</v>
      </c>
      <c r="AI72" s="204">
        <f t="shared" si="105"/>
        <v>57283.284476160326</v>
      </c>
      <c r="AJ72" s="204">
        <f t="shared" si="105"/>
        <v>58865.077775626058</v>
      </c>
      <c r="AK72" s="204">
        <f t="shared" si="105"/>
        <v>60446.871075091804</v>
      </c>
      <c r="AL72" s="204">
        <f t="shared" si="105"/>
        <v>62028.664374557549</v>
      </c>
      <c r="AM72" s="204">
        <f t="shared" si="105"/>
        <v>63610.457674023295</v>
      </c>
      <c r="AN72" s="204">
        <f t="shared" si="105"/>
        <v>65192.250973489026</v>
      </c>
      <c r="AO72" s="204">
        <f t="shared" si="105"/>
        <v>66774.044272954765</v>
      </c>
      <c r="AP72" s="204">
        <f t="shared" si="105"/>
        <v>68355.837572420511</v>
      </c>
      <c r="AQ72" s="204">
        <f t="shared" si="105"/>
        <v>69937.630871886242</v>
      </c>
      <c r="AR72" s="204">
        <f t="shared" si="105"/>
        <v>71519.424171351988</v>
      </c>
      <c r="AS72" s="204">
        <f t="shared" si="105"/>
        <v>73101.217470817719</v>
      </c>
      <c r="AT72" s="204">
        <f t="shared" si="105"/>
        <v>74683.010770283479</v>
      </c>
      <c r="AU72" s="204">
        <f t="shared" si="105"/>
        <v>76264.804069749211</v>
      </c>
      <c r="AV72" s="204">
        <f t="shared" si="105"/>
        <v>77846.597369214956</v>
      </c>
      <c r="AW72" s="204">
        <f t="shared" si="105"/>
        <v>79428.390668680702</v>
      </c>
      <c r="AX72" s="204">
        <f t="shared" si="105"/>
        <v>81010.183968146433</v>
      </c>
      <c r="AY72" s="204">
        <f t="shared" si="105"/>
        <v>82591.977267612179</v>
      </c>
      <c r="AZ72" s="204">
        <f t="shared" si="105"/>
        <v>84173.770567077911</v>
      </c>
      <c r="BA72" s="204">
        <f t="shared" si="105"/>
        <v>85755.563866543656</v>
      </c>
      <c r="BB72" s="204">
        <f t="shared" si="105"/>
        <v>87337.357166009402</v>
      </c>
      <c r="BC72" s="204">
        <f t="shared" si="105"/>
        <v>88919.150465475148</v>
      </c>
      <c r="BD72" s="204">
        <f t="shared" si="105"/>
        <v>90500.943764940894</v>
      </c>
      <c r="BE72" s="204">
        <f t="shared" si="105"/>
        <v>92082.737064406625</v>
      </c>
      <c r="BF72" s="204">
        <f t="shared" si="105"/>
        <v>93664.530363872371</v>
      </c>
      <c r="BG72" s="204">
        <f t="shared" si="105"/>
        <v>95246.323663338117</v>
      </c>
      <c r="BH72" s="204">
        <f t="shared" si="105"/>
        <v>96828.116962803848</v>
      </c>
      <c r="BI72" s="204">
        <f t="shared" si="105"/>
        <v>98409.910262269594</v>
      </c>
      <c r="BJ72" s="204">
        <f t="shared" si="105"/>
        <v>99991.703561735339</v>
      </c>
      <c r="BK72" s="204">
        <f t="shared" si="105"/>
        <v>101573.49686120107</v>
      </c>
      <c r="BL72" s="204">
        <f t="shared" si="105"/>
        <v>103155.29016066682</v>
      </c>
      <c r="BM72" s="204">
        <f t="shared" si="105"/>
        <v>104737.08346013256</v>
      </c>
      <c r="BN72" s="204">
        <f t="shared" si="105"/>
        <v>106634.44590339786</v>
      </c>
      <c r="BO72" s="204">
        <f t="shared" si="105"/>
        <v>108847.37749046278</v>
      </c>
      <c r="BP72" s="204">
        <f t="shared" si="105"/>
        <v>111060.30907752768</v>
      </c>
      <c r="BQ72" s="204">
        <f t="shared" si="105"/>
        <v>113273.24066459257</v>
      </c>
      <c r="BR72" s="204">
        <f t="shared" si="105"/>
        <v>115486.17225165748</v>
      </c>
      <c r="BS72" s="204">
        <f t="shared" ref="BS72:DA72" si="106">SUM(BS59:BS71)</f>
        <v>117699.10383872237</v>
      </c>
      <c r="BT72" s="204">
        <f t="shared" si="106"/>
        <v>119912.03542578725</v>
      </c>
      <c r="BU72" s="204">
        <f t="shared" si="106"/>
        <v>122124.96701285215</v>
      </c>
      <c r="BV72" s="204">
        <f t="shared" si="106"/>
        <v>124337.89859991705</v>
      </c>
      <c r="BW72" s="204">
        <f t="shared" si="106"/>
        <v>126550.83018698193</v>
      </c>
      <c r="BX72" s="204">
        <f t="shared" si="106"/>
        <v>128763.76177404683</v>
      </c>
      <c r="BY72" s="204">
        <f t="shared" si="106"/>
        <v>130976.69336111173</v>
      </c>
      <c r="BZ72" s="204">
        <f t="shared" si="106"/>
        <v>133189.62494817664</v>
      </c>
      <c r="CA72" s="204">
        <f t="shared" si="106"/>
        <v>135402.55653524151</v>
      </c>
      <c r="CB72" s="204">
        <f t="shared" si="106"/>
        <v>137615.48812230641</v>
      </c>
      <c r="CC72" s="204">
        <f t="shared" si="106"/>
        <v>139828.41970937129</v>
      </c>
      <c r="CD72" s="204">
        <f t="shared" si="106"/>
        <v>142041.35129643619</v>
      </c>
      <c r="CE72" s="204">
        <f t="shared" si="106"/>
        <v>144254.28288350109</v>
      </c>
      <c r="CF72" s="204">
        <f t="shared" si="106"/>
        <v>146467.21447056596</v>
      </c>
      <c r="CG72" s="204">
        <f t="shared" si="106"/>
        <v>148680.14605763086</v>
      </c>
      <c r="CH72" s="204">
        <f t="shared" si="106"/>
        <v>150893.07764469579</v>
      </c>
      <c r="CI72" s="204">
        <f t="shared" si="106"/>
        <v>153106.00923176063</v>
      </c>
      <c r="CJ72" s="204">
        <f t="shared" si="106"/>
        <v>170009.80114207181</v>
      </c>
      <c r="CK72" s="204">
        <f t="shared" si="106"/>
        <v>186913.5930523829</v>
      </c>
      <c r="CL72" s="204">
        <f t="shared" si="106"/>
        <v>203817.38496269402</v>
      </c>
      <c r="CM72" s="204">
        <f t="shared" si="106"/>
        <v>220721.17687300511</v>
      </c>
      <c r="CN72" s="204">
        <f t="shared" si="106"/>
        <v>237624.9687833162</v>
      </c>
      <c r="CO72" s="204">
        <f t="shared" si="106"/>
        <v>254528.76069362732</v>
      </c>
      <c r="CP72" s="204">
        <f t="shared" si="106"/>
        <v>271432.55260393844</v>
      </c>
      <c r="CQ72" s="204">
        <f t="shared" si="106"/>
        <v>288336.34451424953</v>
      </c>
      <c r="CR72" s="204">
        <f t="shared" si="106"/>
        <v>305240.13642456062</v>
      </c>
      <c r="CS72" s="204">
        <f t="shared" si="106"/>
        <v>322143.92833487171</v>
      </c>
      <c r="CT72" s="204">
        <f t="shared" si="106"/>
        <v>339047.72024518292</v>
      </c>
      <c r="CU72" s="204">
        <f t="shared" si="106"/>
        <v>355951.5121554939</v>
      </c>
      <c r="CV72" s="204">
        <f t="shared" si="106"/>
        <v>372855.3040658051</v>
      </c>
      <c r="CW72" s="204">
        <f t="shared" si="106"/>
        <v>389759.09597611619</v>
      </c>
      <c r="CX72" s="204">
        <f t="shared" si="106"/>
        <v>399538.89697611623</v>
      </c>
      <c r="CY72" s="204">
        <f t="shared" si="106"/>
        <v>409318.69797611615</v>
      </c>
      <c r="CZ72" s="204">
        <f t="shared" si="106"/>
        <v>419098.49897611619</v>
      </c>
      <c r="DA72" s="204">
        <f t="shared" si="106"/>
        <v>428878.29997611616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47</v>
      </c>
      <c r="D107" s="214">
        <f>C23</f>
        <v>72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67.287459173329708</v>
      </c>
      <c r="D108" s="212">
        <f>BU42</f>
        <v>37.137141772561357</v>
      </c>
      <c r="E108" s="212">
        <f>CR42</f>
        <v>-136.07915108785105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62.149078949348485</v>
      </c>
      <c r="D109" s="212">
        <f t="shared" ref="D109:D120" si="108">BU43</f>
        <v>182.80523744160831</v>
      </c>
      <c r="E109" s="212">
        <f t="shared" ref="E109:E120" si="109">CR43</f>
        <v>852.23615159321253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7.3607821004785388</v>
      </c>
      <c r="D110" s="212">
        <f t="shared" si="108"/>
        <v>15.427685739665778</v>
      </c>
      <c r="E110" s="212">
        <f t="shared" si="109"/>
        <v>133.36253743143803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186149.38432350871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7.1720041801547021E-2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80.870629732398783</v>
      </c>
      <c r="D112" s="212">
        <f t="shared" si="108"/>
        <v>460.39837577886561</v>
      </c>
      <c r="E112" s="212">
        <f t="shared" si="109"/>
        <v>2073.5889631793029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36.394029739668525</v>
      </c>
      <c r="D113" s="212">
        <f t="shared" si="108"/>
        <v>-157.75414934775836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257.62913064789268</v>
      </c>
      <c r="D114" s="212">
        <f t="shared" si="108"/>
        <v>-995.57760805302053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582.26853407327121</v>
      </c>
      <c r="D115" s="212">
        <f t="shared" si="108"/>
        <v>4306.0789264023306</v>
      </c>
      <c r="E115" s="212">
        <f t="shared" si="109"/>
        <v>13992.269364719932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259.59472144100005</v>
      </c>
      <c r="D116" s="212">
        <f t="shared" si="108"/>
        <v>-353.42345905377624</v>
      </c>
      <c r="E116" s="212">
        <f t="shared" si="109"/>
        <v>-124.77182872998669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38.817902271551411</v>
      </c>
      <c r="D117" s="212">
        <f t="shared" si="108"/>
        <v>-64.997417757016322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-4.6684800209548349</v>
      </c>
      <c r="D118" s="212">
        <f t="shared" si="108"/>
        <v>-39.084949012645097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-853.09110806083925</v>
      </c>
      <c r="E119" s="212">
        <f t="shared" si="109"/>
        <v>113.18587320505932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194.08951135775706</v>
      </c>
      <c r="D120" s="212">
        <f t="shared" si="108"/>
        <v>-324.9870887850816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2016-06-02T08:50:03Z</dcterms:modified>
  <cp:category/>
</cp:coreProperties>
</file>