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<sst xmlns="http://schemas.openxmlformats.org/spreadsheetml/2006/main" count="790" uniqueCount="145">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</sst>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0.000655666251556662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0.0136861768368618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79768"/>
        <c:axId val="-2017048904"/>
      </c:barChart>
      <c:catAx>
        <c:axId val="-201717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4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7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0.0313937832465347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0.030491492109576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0.0272300125736718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0.000999266516465019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0.00975500276319545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0.00558702922184092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0.00532810625459633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0.000149889977469753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0.000699486561525513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0.00054959658405576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0.0184031583448974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0.00119911981975802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0.181442522452611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10344"/>
        <c:axId val="2072319560"/>
      </c:barChart>
      <c:catAx>
        <c:axId val="-201751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1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31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1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0.0194614628913984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0.043676360878199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0.00913545497380991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0.0792272866480961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0.00258190200130751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0.00276728098786577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0.00416405982948931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0.000969141121077628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0.00239862427466713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0.00122111781255781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0.00145371168161644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0.0337261110135014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80648"/>
        <c:axId val="-2143958680"/>
      </c:barChart>
      <c:catAx>
        <c:axId val="-201798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5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95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8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584808"/>
        <c:axId val="2082800872"/>
      </c:barChart>
      <c:catAx>
        <c:axId val="20825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80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80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8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3330.146860835416</c:v>
                </c:pt>
                <c:pt idx="5">
                  <c:v>3775.860227147367</c:v>
                </c:pt>
                <c:pt idx="6">
                  <c:v>7362.659319455005</c:v>
                </c:pt>
                <c:pt idx="7">
                  <c:v>18151.14930429603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350.0000000000001</c:v>
                </c:pt>
                <c:pt idx="6">
                  <c:v>7235.068705251852</c:v>
                </c:pt>
                <c:pt idx="7">
                  <c:v>51419.2727807616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1263.629060408472</c:v>
                </c:pt>
                <c:pt idx="7">
                  <c:v>1843.593615807235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10826.02189080166</c:v>
                </c:pt>
                <c:pt idx="7">
                  <c:v>22103.80928158924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12787.2</c:v>
                </c:pt>
                <c:pt idx="6">
                  <c:v>2337.417029754996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10312.21410899218</c:v>
                </c:pt>
                <c:pt idx="5">
                  <c:v>6917.771287193746</c:v>
                </c:pt>
                <c:pt idx="6">
                  <c:v>34825.32846539532</c:v>
                </c:pt>
                <c:pt idx="7">
                  <c:v>109032.0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18780.20828645755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972200"/>
        <c:axId val="-20188868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72200"/>
        <c:axId val="-2018886856"/>
      </c:lineChart>
      <c:catAx>
        <c:axId val="-203897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8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8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7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135384"/>
        <c:axId val="-20954303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5384"/>
        <c:axId val="-2095430344"/>
      </c:lineChart>
      <c:catAx>
        <c:axId val="-209513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43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43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13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39464"/>
        <c:axId val="-21071671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39464"/>
        <c:axId val="-2107167128"/>
      </c:lineChart>
      <c:catAx>
        <c:axId val="-2044539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16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1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3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0.478803667885955</c:v>
                </c:pt>
                <c:pt idx="2">
                  <c:v>0.400438703211906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-0.56034476565408</c:v>
                </c:pt>
                <c:pt idx="2">
                  <c:v>-0.56034476565408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295112"/>
        <c:axId val="2145923512"/>
      </c:barChart>
      <c:catAx>
        <c:axId val="214629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92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92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29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0.37843905934606</c:v>
                </c:pt>
                <c:pt idx="2">
                  <c:v>0.267873332708924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255544"/>
        <c:axId val="-2039119064"/>
      </c:barChart>
      <c:catAx>
        <c:axId val="-204425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1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1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25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0.517708101733284</c:v>
                </c:pt>
                <c:pt idx="2">
                  <c:v>0.543522425572949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506232"/>
        <c:axId val="-2040485384"/>
      </c:barChart>
      <c:catAx>
        <c:axId val="-203950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8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8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50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0.494039391915143</c:v>
                </c:pt>
                <c:pt idx="2">
                  <c:v>0.471339446569907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-0.499003040837153</c:v>
                </c:pt>
                <c:pt idx="2">
                  <c:v>-0.499003040837153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82392"/>
        <c:axId val="-2095315176"/>
      </c:barChart>
      <c:catAx>
        <c:axId val="-203978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31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31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8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0.0199903565222691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0.101957210263577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0.000197117633383118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-3.08207988467786E-5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0.000134553487502727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0.0102120505426754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0.0441859717166632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0.00426956203648562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0.000593964569782453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0.0468329166175967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0.00178306247194932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0.0075151658421914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0.221051286052183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0.35155164813997</c:v>
                </c:pt>
                <c:pt idx="2" formatCode="0.0%">
                  <c:v>0.226307985032743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128056"/>
        <c:axId val="-2018447560"/>
      </c:barChart>
      <c:catAx>
        <c:axId val="207212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4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4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12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611224"/>
        <c:axId val="21454174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11224"/>
        <c:axId val="21454174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11224"/>
        <c:axId val="2145417496"/>
      </c:scatterChart>
      <c:catAx>
        <c:axId val="2142611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417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5417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611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882360"/>
        <c:axId val="-2016879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82360"/>
        <c:axId val="-2016879016"/>
      </c:lineChart>
      <c:catAx>
        <c:axId val="-2016882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87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687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882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95928"/>
        <c:axId val="-2107923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20424"/>
        <c:axId val="-2108280328"/>
      </c:scatterChart>
      <c:valAx>
        <c:axId val="-2017895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923480"/>
        <c:crosses val="autoZero"/>
        <c:crossBetween val="midCat"/>
      </c:valAx>
      <c:valAx>
        <c:axId val="-210792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95928"/>
        <c:crosses val="autoZero"/>
        <c:crossBetween val="midCat"/>
      </c:valAx>
      <c:valAx>
        <c:axId val="2072720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8280328"/>
        <c:crosses val="autoZero"/>
        <c:crossBetween val="midCat"/>
      </c:valAx>
      <c:valAx>
        <c:axId val="-21082803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204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85944"/>
        <c:axId val="-20180799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85944"/>
        <c:axId val="-2018079992"/>
      </c:lineChart>
      <c:catAx>
        <c:axId val="-201808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79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79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85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0.0162285233353541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0.223222879359123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-0.000220661556643667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0.00202890457708737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0.00094480332544964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0.0416758570478685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-0.000148338143804516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0.107828845818281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0.00640620642194901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0.130660446482101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-1.14025043688473E-5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0.0463923728273671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0.000783709473871303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0.0343841838167814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0.00769840575720859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0.234416457711915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0.344975269391968</c:v>
                </c:pt>
                <c:pt idx="2" formatCode="0.0%">
                  <c:v>0.0758919054358067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27432"/>
        <c:axId val="-2018133688"/>
      </c:barChart>
      <c:catAx>
        <c:axId val="-214402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3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2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0.002306600249066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-0.000582814445828144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0.00195516811955168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230264"/>
        <c:axId val="-2119265208"/>
      </c:barChart>
      <c:catAx>
        <c:axId val="-211923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6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6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3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-1.550916263729247</c:v>
                </c:pt>
                <c:pt idx="1">
                  <c:v>-1.463833695910567</c:v>
                </c:pt>
                <c:pt idx="2">
                  <c:v>-1.502517544801227</c:v>
                </c:pt>
                <c:pt idx="3">
                  <c:v>4.517267504441041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974232"/>
        <c:axId val="-2108554648"/>
      </c:barChart>
      <c:catAx>
        <c:axId val="-210597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554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855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7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-0.155171649109084</c:v>
                </c:pt>
                <c:pt idx="1">
                  <c:v>-0.241240791620797</c:v>
                </c:pt>
                <c:pt idx="2">
                  <c:v>-0.230539477276534</c:v>
                </c:pt>
                <c:pt idx="3">
                  <c:v>-0.235890134448666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679496"/>
        <c:axId val="-2105676184"/>
      </c:barChart>
      <c:catAx>
        <c:axId val="-2105679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76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567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7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0.013593442435143</c:v>
                </c:pt>
                <c:pt idx="1">
                  <c:v>0.013593442435143</c:v>
                </c:pt>
                <c:pt idx="2">
                  <c:v>0.0263872706093952</c:v>
                </c:pt>
                <c:pt idx="3">
                  <c:v>0.0263872706093952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0.407828841054309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0.000788470533532473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-0.000130826973197476</c:v>
                </c:pt>
                <c:pt idx="1">
                  <c:v>7.54377781036165E-6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0.000360603346507309</c:v>
                </c:pt>
                <c:pt idx="3">
                  <c:v>0.0001776106035036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0.0408482021707017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0.0441859717166632</c:v>
                </c:pt>
                <c:pt idx="1">
                  <c:v>0.0441859717166632</c:v>
                </c:pt>
                <c:pt idx="2">
                  <c:v>0.0441859717166632</c:v>
                </c:pt>
                <c:pt idx="3">
                  <c:v>0.0441859717166632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0.0170782481459425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0.221051286052183</c:v>
                </c:pt>
                <c:pt idx="1">
                  <c:v>0.221051286052183</c:v>
                </c:pt>
                <c:pt idx="2">
                  <c:v>0.221051286052183</c:v>
                </c:pt>
                <c:pt idx="3">
                  <c:v>0.221051286052183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0.0319384947875212</c:v>
                </c:pt>
                <c:pt idx="1">
                  <c:v>0.59459897112839</c:v>
                </c:pt>
                <c:pt idx="2">
                  <c:v>0.581452083385441</c:v>
                </c:pt>
                <c:pt idx="3">
                  <c:v>0.48080769971351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588232"/>
        <c:axId val="-2106204696"/>
      </c:barChart>
      <c:catAx>
        <c:axId val="-2105588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20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20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58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0.0110353958680408</c:v>
                </c:pt>
                <c:pt idx="1">
                  <c:v>0.0110353958680408</c:v>
                </c:pt>
                <c:pt idx="2">
                  <c:v>0.0214216508026674</c:v>
                </c:pt>
                <c:pt idx="3">
                  <c:v>0.0214216508026674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0.0326452432262694</c:v>
                </c:pt>
                <c:pt idx="1">
                  <c:v>0.058227039487045</c:v>
                </c:pt>
                <c:pt idx="2">
                  <c:v>0.0224610506200189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0.25719406554165</c:v>
                </c:pt>
                <c:pt idx="1">
                  <c:v>0.458739085089019</c:v>
                </c:pt>
                <c:pt idx="2">
                  <c:v>0.176958366805822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-0.000882646226574668</c:v>
                </c:pt>
                <c:pt idx="1">
                  <c:v>-0.000453475382539893</c:v>
                </c:pt>
                <c:pt idx="2">
                  <c:v>0.000453475382539893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0.00233767353183206</c:v>
                </c:pt>
                <c:pt idx="1">
                  <c:v>0.00416954495031221</c:v>
                </c:pt>
                <c:pt idx="2">
                  <c:v>0.0016083998262052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0.00253207291220504</c:v>
                </c:pt>
                <c:pt idx="3">
                  <c:v>0.00124714038959353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0.166703428191474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-0.000593352575218065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0.107828845818281</c:v>
                </c:pt>
                <c:pt idx="1">
                  <c:v>0.107828845818281</c:v>
                </c:pt>
                <c:pt idx="2">
                  <c:v>0.107828845818281</c:v>
                </c:pt>
                <c:pt idx="3">
                  <c:v>0.107828845818281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0.0256248256877961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0.153708949241543</c:v>
                </c:pt>
                <c:pt idx="1">
                  <c:v>0.0922462752163632</c:v>
                </c:pt>
                <c:pt idx="2">
                  <c:v>0.122977612228953</c:v>
                </c:pt>
                <c:pt idx="3">
                  <c:v>0.153708949241544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0.0153968115144172</c:v>
                </c:pt>
                <c:pt idx="3">
                  <c:v>0.0153968115144172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0.234416457711915</c:v>
                </c:pt>
                <c:pt idx="1">
                  <c:v>0.234416457711915</c:v>
                </c:pt>
                <c:pt idx="2">
                  <c:v>0.234416457711915</c:v>
                </c:pt>
                <c:pt idx="3">
                  <c:v>0.234416457711915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0.000628403278786882</c:v>
                </c:pt>
                <c:pt idx="1">
                  <c:v>2.22044604925031E-16</c:v>
                </c:pt>
                <c:pt idx="2">
                  <c:v>0.259561072560194</c:v>
                </c:pt>
                <c:pt idx="3">
                  <c:v>0.232036865091725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627320"/>
        <c:axId val="-2017547688"/>
      </c:barChart>
      <c:catAx>
        <c:axId val="2031627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47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54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62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268808"/>
        <c:axId val="2142808600"/>
      </c:barChart>
      <c:catAx>
        <c:axId val="-201826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0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80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26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3330.1468608354162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2.3066002490660024E-3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2.3066002490660024E-3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-5.8281444582814444E-4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-5.8281444582814444E-4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1.9551681195516812E-3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1.9551681195516812E-3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35897.053444724123</v>
      </c>
      <c r="T23" s="179">
        <f>SUM(T7:T22)</f>
        <v>34875.909748497121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12999.41885815635</v>
      </c>
      <c r="T30" s="232">
        <f t="shared" si="24"/>
        <v>14020.562554383352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-0.15517164910908404</v>
      </c>
      <c r="AB30" s="122">
        <f>IF($Y30=0,0,AC30/($Y$30))</f>
        <v>0</v>
      </c>
      <c r="AC30" s="187">
        <f>IF(AC79*4/$I$83+SUM(AC6:AC29)&lt;1,AC79*4/$I$83,1-SUM(AC6:AC29))</f>
        <v>-0.24124079162079701</v>
      </c>
      <c r="AD30" s="122">
        <f>IF($Y30=0,0,AE30/($Y$30))</f>
        <v>0</v>
      </c>
      <c r="AE30" s="187">
        <f>IF(AE79*4/$I$83+SUM(AE6:AE29)&lt;1,AE79*4/$I$83,1-SUM(AE6:AE29))</f>
        <v>-0.23053947727653429</v>
      </c>
      <c r="AF30" s="122">
        <f>IF($Y30=0,0,AG30/($Y$30))</f>
        <v>0</v>
      </c>
      <c r="AG30" s="187">
        <f>IF(AG79*4/$I$83+SUM(AG6:AG29)&lt;1,AG79*4/$I$83,1-SUM(AG6:AG29))</f>
        <v>-0.23589013444866561</v>
      </c>
      <c r="AH30" s="123">
        <f t="shared" si="12"/>
        <v>0</v>
      </c>
      <c r="AI30" s="183">
        <f t="shared" si="13"/>
        <v>-0.21571051311377024</v>
      </c>
      <c r="AJ30" s="120">
        <f t="shared" si="14"/>
        <v>-0.19820622036494051</v>
      </c>
      <c r="AK30" s="119">
        <f t="shared" si="15"/>
        <v>-0.23321480586259996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0.39993398505373323</v>
      </c>
      <c r="K31" s="22" t="str">
        <f t="shared" si="4"/>
        <v/>
      </c>
      <c r="L31" s="22">
        <f>(1-SUM(L6:L30))</f>
        <v>0.38339486714018867</v>
      </c>
      <c r="M31" s="239">
        <f t="shared" si="6"/>
        <v>0.39993398505373323</v>
      </c>
      <c r="N31" s="167">
        <f>M31*I83</f>
        <v>12347.846667320502</v>
      </c>
      <c r="P31" s="22"/>
      <c r="Q31" s="236" t="s">
        <v>142</v>
      </c>
      <c r="R31" s="232">
        <f t="shared" si="24"/>
        <v>0</v>
      </c>
      <c r="S31" s="232">
        <f t="shared" si="24"/>
        <v>35977.95219148969</v>
      </c>
      <c r="T31" s="232">
        <f>IF(T25&gt;T$23,T25-T$23,0)</f>
        <v>36999.095887716692</v>
      </c>
      <c r="V31" s="56"/>
      <c r="W31" s="129" t="s">
        <v>84</v>
      </c>
      <c r="X31" s="130"/>
      <c r="Y31" s="121">
        <f>M31*4</f>
        <v>1.5997359402149329</v>
      </c>
      <c r="Z31" s="131"/>
      <c r="AA31" s="132">
        <f>1-AA32+IF($Y32&lt;0,$Y32/4,0)</f>
        <v>0.42334464424376383</v>
      </c>
      <c r="AB31" s="131"/>
      <c r="AC31" s="133">
        <f>1-AC32+IF($Y32&lt;0,$Y32/4,0)</f>
        <v>0.86367932409877268</v>
      </c>
      <c r="AD31" s="134"/>
      <c r="AE31" s="133">
        <f>1-AE32+IF($Y32&lt;0,$Y32/4,0)</f>
        <v>0.84661023650419864</v>
      </c>
      <c r="AF31" s="134"/>
      <c r="AG31" s="133">
        <f>1-AG32+IF($Y32&lt;0,$Y32/4,0)</f>
        <v>0.81953660974108711</v>
      </c>
      <c r="AH31" s="123"/>
      <c r="AI31" s="182">
        <f>SUM(AA31,AC31,AE31,AG31)/4</f>
        <v>0.73829270364695554</v>
      </c>
      <c r="AJ31" s="135">
        <f t="shared" si="14"/>
        <v>0.6435119841712682</v>
      </c>
      <c r="AK31" s="136">
        <f t="shared" si="15"/>
        <v>0.83307342312264288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0.60006601494626677</v>
      </c>
      <c r="J32" s="17"/>
      <c r="L32" s="22">
        <f>SUM(L6:L30)</f>
        <v>0.61660513285981133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76900.352191489685</v>
      </c>
      <c r="T32" s="232">
        <f t="shared" si="24"/>
        <v>77921.495887716679</v>
      </c>
      <c r="V32" s="56"/>
      <c r="W32" s="110"/>
      <c r="X32" s="118"/>
      <c r="Y32" s="115">
        <f>SUM(Y6:Y31)</f>
        <v>3.5094071780821916</v>
      </c>
      <c r="Z32" s="137"/>
      <c r="AA32" s="138">
        <f>SUM(AA6:AA30)</f>
        <v>0.57665535575623617</v>
      </c>
      <c r="AB32" s="137"/>
      <c r="AC32" s="139">
        <f>SUM(AC6:AC30)</f>
        <v>0.13632067590122729</v>
      </c>
      <c r="AD32" s="137"/>
      <c r="AE32" s="139">
        <f>SUM(AE6:AE30)</f>
        <v>0.15338976349580136</v>
      </c>
      <c r="AF32" s="137"/>
      <c r="AG32" s="139">
        <f>SUM(AG6:AG30)</f>
        <v>0.18046339025891286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-26.878412569852564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24651.249220396177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23284.639999999999</v>
      </c>
      <c r="J65" s="39">
        <f>SUM(J37:J64)</f>
        <v>23284.639999999999</v>
      </c>
      <c r="K65" s="40">
        <f>SUM(K37:K64)</f>
        <v>1</v>
      </c>
      <c r="L65" s="22">
        <f>SUM(L37:L64)</f>
        <v>0.4940393919151434</v>
      </c>
      <c r="M65" s="24">
        <f>SUM(M37:M64)</f>
        <v>0.47133944656990751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4623.4399999999996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16624.64</v>
      </c>
      <c r="AJ65" s="153">
        <f>SUM(AJ37:AJ64)</f>
        <v>8582.5400000000009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23284.639999999999</v>
      </c>
      <c r="J70" s="51">
        <f t="shared" ref="J70:J77" si="44">J124*I$83</f>
        <v>23284.639999999999</v>
      </c>
      <c r="K70" s="40">
        <f>B70/B$76</f>
        <v>0.36085671902336919</v>
      </c>
      <c r="L70" s="22">
        <f t="shared" ref="L70:L74" si="45">(L124*G$37*F$9/F$7)/B$130</f>
        <v>0.49403939191514334</v>
      </c>
      <c r="M70" s="24">
        <f>J70/B$76</f>
        <v>0.47133944656990751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5821.16</v>
      </c>
      <c r="AB70" s="156">
        <f>Poor!AB70</f>
        <v>0.25</v>
      </c>
      <c r="AC70" s="147">
        <f>$J70*AB70</f>
        <v>5821.16</v>
      </c>
      <c r="AD70" s="156">
        <f>Poor!AD70</f>
        <v>0.25</v>
      </c>
      <c r="AE70" s="147">
        <f>$J70*AD70</f>
        <v>5821.16</v>
      </c>
      <c r="AF70" s="156">
        <f>Poor!AF70</f>
        <v>0.25</v>
      </c>
      <c r="AG70" s="147">
        <f>$J70*AF70</f>
        <v>5821.16</v>
      </c>
      <c r="AH70" s="155">
        <f>SUM(Z70,AB70,AD70,AF70)</f>
        <v>1</v>
      </c>
      <c r="AI70" s="147">
        <f>SUM(AA70,AC70,AE70,AG70)</f>
        <v>23284.639999999999</v>
      </c>
      <c r="AJ70" s="148">
        <f>(AA70+AC70)</f>
        <v>11642.32</v>
      </c>
      <c r="AK70" s="147">
        <f>(AE70+AG70)</f>
        <v>11642.32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-1197.7200000000003</v>
      </c>
      <c r="AB74" s="156"/>
      <c r="AC74" s="147">
        <f>AC30*$I$83/4</f>
        <v>-1862.06</v>
      </c>
      <c r="AD74" s="156"/>
      <c r="AE74" s="147">
        <f>AE30*$I$83/4</f>
        <v>-1779.46</v>
      </c>
      <c r="AF74" s="156"/>
      <c r="AG74" s="147">
        <f>AG30*$I$83/4</f>
        <v>-1820.7599999999998</v>
      </c>
      <c r="AH74" s="155"/>
      <c r="AI74" s="147">
        <f>SUM(AA74,AC74,AE74,AG74)</f>
        <v>-6660</v>
      </c>
      <c r="AJ74" s="148">
        <f>(AA74+AC74)</f>
        <v>-3059.78</v>
      </c>
      <c r="AK74" s="147">
        <f>(AE74+AG74)</f>
        <v>-3600.22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23284.639999999999</v>
      </c>
      <c r="J76" s="51">
        <f t="shared" si="44"/>
        <v>23284.639999999999</v>
      </c>
      <c r="K76" s="40">
        <f>SUM(K70:K75)</f>
        <v>1.7392141942015522</v>
      </c>
      <c r="L76" s="22">
        <f>SUM(L70:L75)</f>
        <v>0.49403939191514334</v>
      </c>
      <c r="M76" s="24">
        <f>SUM(M70:M75)</f>
        <v>0.47133944656990751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4623.4399999999996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16624.64</v>
      </c>
      <c r="AJ76" s="154">
        <f>SUM(AA76,AC76)</f>
        <v>8582.5399999999991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24651.249220396177</v>
      </c>
      <c r="J77" s="100">
        <f t="shared" si="44"/>
        <v>24651.249220396177</v>
      </c>
      <c r="K77" s="40"/>
      <c r="L77" s="22">
        <f>-(L131*G$37*F$9/F$7)/B$130</f>
        <v>-0.49900304083715258</v>
      </c>
      <c r="M77" s="24">
        <f>-J77/B$76</f>
        <v>-0.49900304083715263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3267.6610077604528</v>
      </c>
      <c r="AB77" s="112"/>
      <c r="AC77" s="111">
        <f>AC31*$I$83/4</f>
        <v>6666.4626302474717</v>
      </c>
      <c r="AD77" s="112"/>
      <c r="AE77" s="111">
        <f>AE31*$I$83/4</f>
        <v>6534.7118387133733</v>
      </c>
      <c r="AF77" s="112"/>
      <c r="AG77" s="111">
        <f>AG31*$I$83/4</f>
        <v>6325.7392304251262</v>
      </c>
      <c r="AH77" s="110"/>
      <c r="AI77" s="154">
        <f>SUM(AA77,AC77,AE77,AG77)</f>
        <v>22794.574707146425</v>
      </c>
      <c r="AJ77" s="153">
        <f>SUM(AA77,AC77)</f>
        <v>9934.1236380079245</v>
      </c>
      <c r="AK77" s="160">
        <f>SUM(AE77,AG77)</f>
        <v>12860.4510691385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-1197.7200000000003</v>
      </c>
      <c r="AB79" s="112"/>
      <c r="AC79" s="112">
        <f>AA79-AA74+AC65-AC70</f>
        <v>-1862.06</v>
      </c>
      <c r="AD79" s="112"/>
      <c r="AE79" s="112">
        <f>AC79-AC74+AE65-AE70</f>
        <v>-1779.46</v>
      </c>
      <c r="AF79" s="112"/>
      <c r="AG79" s="112">
        <f>AE79-AE74+AG65-AG70</f>
        <v>-1820.7599999999998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0.75416541172213503</v>
      </c>
      <c r="J119" s="24">
        <f>SUM(J91:J118)</f>
        <v>0.75416541172213503</v>
      </c>
      <c r="K119" s="22">
        <f>SUM(K91:K118)</f>
        <v>2.6400780549925003</v>
      </c>
      <c r="L119" s="22">
        <f>SUM(L91:L118)</f>
        <v>0.79048639811939958</v>
      </c>
      <c r="M119" s="57">
        <f t="shared" si="49"/>
        <v>0.75416541172213503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0.75416541172213503</v>
      </c>
      <c r="J124" s="235">
        <f>IF(SUMPRODUCT($B$124:$B124,$H$124:$H124)&lt;J$119,($B124*$H124),J$119)</f>
        <v>0.75416541172213503</v>
      </c>
      <c r="K124" s="29">
        <f>(B124)</f>
        <v>0.95268990489019156</v>
      </c>
      <c r="L124" s="29">
        <f>IF(SUMPRODUCT($B$124:$B124,$H$124:$H124)&lt;L$119,($B124*$H124),L$119)</f>
        <v>0.79048639811939958</v>
      </c>
      <c r="M124" s="238">
        <f t="shared" si="66"/>
        <v>0.75416541172213503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0.75416541172213503</v>
      </c>
      <c r="J130" s="226">
        <f>(J119)</f>
        <v>0.75416541172213503</v>
      </c>
      <c r="K130" s="29">
        <f>(B130)</f>
        <v>2.6400780549925003</v>
      </c>
      <c r="L130" s="29">
        <f>(L119)</f>
        <v>0.79048639811939958</v>
      </c>
      <c r="M130" s="238">
        <f t="shared" si="66"/>
        <v>0.75416541172213503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0.7984284712052685</v>
      </c>
      <c r="J131" s="235">
        <f>IF(SUMPRODUCT($B124:$B125,$H124:$H125)&gt;(J119-J128),SUMPRODUCT($B124:$B125,$H124:$H125)+J128-J119,0)</f>
        <v>0.7984284712052685</v>
      </c>
      <c r="K131" s="29"/>
      <c r="L131" s="29">
        <f>IF(I131&lt;SUM(L126:L127),0,I131-(SUM(L126:L127)))</f>
        <v>0.7984284712052685</v>
      </c>
      <c r="M131" s="235">
        <f>IF(I131&lt;SUM(M126:M127),0,I131-(SUM(M126:M127)))</f>
        <v>0.7984284712052685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3775.8602271473669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12787.200000000003</v>
      </c>
      <c r="T12" s="220">
        <f>IF($B$81=0,0,(SUMIF($N$6:$N$28,$U12,M$6:M$28)+SUMIF($N$91:$N$118,$U12,M$91:M$118))*$I$83*Poor!$B$81/$B$81)</f>
        <v>12787.200000000003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6917.7712871937456</v>
      </c>
      <c r="T13" s="220">
        <f>IF($B$81=0,0,(SUMIF($N$6:$N$28,$U13,M$6:M$28)+SUMIF($N$91:$N$118,$U13,M$91:M$118))*$I$83*Poor!$B$81/$B$81)</f>
        <v>6917.7712871937456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6.556662515566625E-4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6.556662515566625E-4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2.62266500622665E-3</v>
      </c>
      <c r="Z18" s="116">
        <v>1.2941</v>
      </c>
      <c r="AA18" s="121">
        <f t="shared" ref="AA18:AA20" si="25">$M18*Z18*4</f>
        <v>3.3939907845579077E-3</v>
      </c>
      <c r="AB18" s="116">
        <v>1.1765000000000001</v>
      </c>
      <c r="AC18" s="121">
        <f t="shared" ref="AC18:AC20" si="26">$M18*AB18*4</f>
        <v>3.0855653798256542E-3</v>
      </c>
      <c r="AD18" s="116">
        <v>1.2353000000000001</v>
      </c>
      <c r="AE18" s="121">
        <f t="shared" ref="AE18:AE20" si="27">$M18*AD18*4</f>
        <v>3.2397780821917807E-3</v>
      </c>
      <c r="AF18" s="122">
        <f t="shared" ref="AF18:AF20" si="28">1-SUM(Z18,AB18,AD18)</f>
        <v>-2.7059000000000002</v>
      </c>
      <c r="AG18" s="121">
        <f t="shared" ref="AG18:AG20" si="29">$M18*AF18*4</f>
        <v>-7.0966692403486931E-3</v>
      </c>
      <c r="AH18" s="123">
        <f t="shared" ref="AH18:AH20" si="30">SUM(Z18,AB18,AD18,AF18)</f>
        <v>1</v>
      </c>
      <c r="AI18" s="183">
        <f t="shared" ref="AI18:AI20" si="31">SUM(AA18,AC18,AE18,AG18)/4</f>
        <v>6.556662515566625E-4</v>
      </c>
      <c r="AJ18" s="120">
        <f t="shared" ref="AJ18:AJ20" si="32">(AA18+AC18)/2</f>
        <v>3.2397780821917807E-3</v>
      </c>
      <c r="AK18" s="119">
        <f t="shared" ref="AK18:AK20" si="33">(AE18+AG18)/2</f>
        <v>-1.9284455790784562E-3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1.3686176836861769E-2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1.3686176836861769E-2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5.4744707347447075E-2</v>
      </c>
      <c r="Z19" s="116">
        <v>2.2940999999999998</v>
      </c>
      <c r="AA19" s="121">
        <f t="shared" si="25"/>
        <v>0.12558983312577832</v>
      </c>
      <c r="AB19" s="116">
        <v>2.1764999999999999</v>
      </c>
      <c r="AC19" s="121">
        <f t="shared" si="26"/>
        <v>0.11915185554171855</v>
      </c>
      <c r="AD19" s="116">
        <v>2.2353000000000001</v>
      </c>
      <c r="AE19" s="121">
        <f t="shared" si="27"/>
        <v>0.12237084433374845</v>
      </c>
      <c r="AF19" s="122">
        <f t="shared" si="28"/>
        <v>-5.7058999999999997</v>
      </c>
      <c r="AG19" s="121">
        <f t="shared" si="29"/>
        <v>-0.31236782565379823</v>
      </c>
      <c r="AH19" s="123">
        <f t="shared" si="30"/>
        <v>1</v>
      </c>
      <c r="AI19" s="183">
        <f t="shared" si="31"/>
        <v>1.3686176836861769E-2</v>
      </c>
      <c r="AJ19" s="120">
        <f t="shared" si="32"/>
        <v>0.12237084433374842</v>
      </c>
      <c r="AK19" s="119">
        <f t="shared" si="33"/>
        <v>-9.4998490660024887E-2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35568.381032974816</v>
      </c>
      <c r="T23" s="179">
        <f>SUM(T7:T22)</f>
        <v>31838.341673746505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13328.091269905657</v>
      </c>
      <c r="T30" s="232">
        <f t="shared" si="50"/>
        <v>17058.130629133968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-1.5509162637292473</v>
      </c>
      <c r="AB30" s="122">
        <f>IF($Y30=0,0,AC30/($Y$30))</f>
        <v>0</v>
      </c>
      <c r="AC30" s="187">
        <f>IF(AC79*4/$I$83+SUM(AC6:AC29)&lt;1,AC79*4/$I$83,1-SUM(AC6:AC29))</f>
        <v>-1.4638336959105671</v>
      </c>
      <c r="AD30" s="122">
        <f>IF($Y30=0,0,AE30/($Y$30))</f>
        <v>0</v>
      </c>
      <c r="AE30" s="187">
        <f>IF(AE79*4/$I$83+SUM(AE6:AE29)&lt;1,AE79*4/$I$83,1-SUM(AE6:AE29))</f>
        <v>-1.5025175448012269</v>
      </c>
      <c r="AF30" s="122">
        <f>IF($Y30=0,0,AG30/($Y$30))</f>
        <v>0</v>
      </c>
      <c r="AG30" s="187">
        <f>IF(AG79*4/$I$83+SUM(AG6:AG29)&lt;1,AG79*4/$I$83,1-SUM(AG6:AG29))</f>
        <v>4.5172675044410413</v>
      </c>
      <c r="AH30" s="123">
        <f t="shared" si="12"/>
        <v>0</v>
      </c>
      <c r="AI30" s="183">
        <f t="shared" si="13"/>
        <v>0</v>
      </c>
      <c r="AJ30" s="120">
        <f t="shared" si="14"/>
        <v>-1.5073749798199072</v>
      </c>
      <c r="AK30" s="119">
        <f t="shared" si="15"/>
        <v>1.5073749798199072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0.39124778503505331</v>
      </c>
      <c r="K31" s="22" t="str">
        <f t="shared" si="4"/>
        <v/>
      </c>
      <c r="L31" s="22">
        <f>(1-SUM(L6:L30))</f>
        <v>0.360921054269703</v>
      </c>
      <c r="M31" s="178">
        <f t="shared" si="6"/>
        <v>0.39124778503505331</v>
      </c>
      <c r="N31" s="167">
        <f>M31*I83</f>
        <v>12079.662742071125</v>
      </c>
      <c r="P31" s="29"/>
      <c r="Q31" s="236" t="s">
        <v>142</v>
      </c>
      <c r="R31" s="232">
        <f t="shared" si="50"/>
        <v>0</v>
      </c>
      <c r="S31" s="232">
        <f t="shared" si="50"/>
        <v>36306.624603238997</v>
      </c>
      <c r="T31" s="232">
        <f>IF(T25&gt;T$23,T25-T$23,0)</f>
        <v>40036.663962467312</v>
      </c>
      <c r="V31" s="56"/>
      <c r="W31" s="129" t="s">
        <v>84</v>
      </c>
      <c r="X31" s="130"/>
      <c r="Y31" s="121">
        <f>M31*4</f>
        <v>1.5649911401402132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1.5649911401402132</v>
      </c>
      <c r="AH31" s="123"/>
      <c r="AI31" s="182">
        <f>SUM(AA31,AC31,AE31,AG31)/4</f>
        <v>0.39124778503505331</v>
      </c>
      <c r="AJ31" s="135">
        <f t="shared" si="14"/>
        <v>0</v>
      </c>
      <c r="AK31" s="136">
        <f t="shared" si="15"/>
        <v>0.78249557007010662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0.60875221496494669</v>
      </c>
      <c r="J32" s="17"/>
      <c r="L32" s="22">
        <f>SUM(L6:L30)</f>
        <v>0.639078945730297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77229.024603238999</v>
      </c>
      <c r="T32" s="232">
        <f t="shared" si="50"/>
        <v>80959.063962467306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-0.56499114014021323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-15.114700503287199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27957.001220396185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19978.888000000003</v>
      </c>
      <c r="J65" s="39">
        <f>SUM(J37:J64)</f>
        <v>19978.888000000003</v>
      </c>
      <c r="K65" s="40">
        <f>SUM(K37:K64)</f>
        <v>1</v>
      </c>
      <c r="L65" s="22">
        <f>SUM(L37:L64)</f>
        <v>0.47880366788595485</v>
      </c>
      <c r="M65" s="24">
        <f>SUM(M37:M64)</f>
        <v>0.40043870321190567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4324.6000000000013</v>
      </c>
      <c r="AB65" s="137"/>
      <c r="AC65" s="153">
        <f>SUM(AC37:AC64)</f>
        <v>4283.3000000000011</v>
      </c>
      <c r="AD65" s="137"/>
      <c r="AE65" s="153">
        <f>SUM(AE37:AE64)</f>
        <v>4365.9000000000005</v>
      </c>
      <c r="AF65" s="137"/>
      <c r="AG65" s="153">
        <f>SUM(AG37:AG64)</f>
        <v>7005.0879999999997</v>
      </c>
      <c r="AH65" s="137"/>
      <c r="AI65" s="153">
        <f>SUM(AI37:AI64)</f>
        <v>19978.888000000003</v>
      </c>
      <c r="AJ65" s="153">
        <f>SUM(AJ37:AJ64)</f>
        <v>8607.9000000000015</v>
      </c>
      <c r="AK65" s="153">
        <f>SUM(AK37:AK64)</f>
        <v>11370.988000000001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19978.888000000003</v>
      </c>
      <c r="J70" s="51">
        <f t="shared" ref="J70:J77" si="76">J124*I$83</f>
        <v>19978.888000000003</v>
      </c>
      <c r="K70" s="40">
        <f>B70/B$76</f>
        <v>0.35730185451668017</v>
      </c>
      <c r="L70" s="22">
        <f t="shared" ref="L70:L75" si="77">(L124*G$37*F$9/F$7)/B$130</f>
        <v>0.47880366788595485</v>
      </c>
      <c r="M70" s="24">
        <f>J70/B$76</f>
        <v>0.40043870321190567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4994.7220000000007</v>
      </c>
      <c r="AB70" s="116">
        <v>0.25</v>
      </c>
      <c r="AC70" s="147">
        <f>$J70*AB70</f>
        <v>4994.7220000000007</v>
      </c>
      <c r="AD70" s="116">
        <v>0.25</v>
      </c>
      <c r="AE70" s="147">
        <f>$J70*AD70</f>
        <v>4994.7220000000007</v>
      </c>
      <c r="AF70" s="122">
        <f>1-SUM(Z70,AB70,AD70)</f>
        <v>0.25</v>
      </c>
      <c r="AG70" s="147">
        <f>$J70*AF70</f>
        <v>4994.7220000000007</v>
      </c>
      <c r="AH70" s="155">
        <f>SUM(Z70,AB70,AD70,AF70)</f>
        <v>1</v>
      </c>
      <c r="AI70" s="147">
        <f>SUM(AA70,AC70,AE70,AG70)</f>
        <v>19978.888000000003</v>
      </c>
      <c r="AJ70" s="148">
        <f>(AA70+AC70)</f>
        <v>9989.4440000000013</v>
      </c>
      <c r="AK70" s="147">
        <f>(AE70+AG70)</f>
        <v>9989.4440000000013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-11971.023302639174</v>
      </c>
      <c r="AB74" s="156"/>
      <c r="AC74" s="147">
        <f>AC30*$I$83/4</f>
        <v>-11298.860998979777</v>
      </c>
      <c r="AD74" s="156"/>
      <c r="AE74" s="147">
        <f>AE30*$I$83/4</f>
        <v>-11597.44917381286</v>
      </c>
      <c r="AF74" s="156"/>
      <c r="AG74" s="147">
        <f>AG30*$I$83/4</f>
        <v>34867.333475431813</v>
      </c>
      <c r="AH74" s="155"/>
      <c r="AI74" s="147">
        <f>SUM(AA74,AC74,AE74,AG74)</f>
        <v>0</v>
      </c>
      <c r="AJ74" s="148">
        <f>(AA74+AC74)</f>
        <v>-23269.884301618949</v>
      </c>
      <c r="AK74" s="147">
        <f>(AE74+AG74)</f>
        <v>23269.884301618953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11300.901302639175</v>
      </c>
      <c r="AB75" s="158"/>
      <c r="AC75" s="149">
        <f>AA75+AC65-SUM(AC70,AC74)</f>
        <v>21888.340301618951</v>
      </c>
      <c r="AD75" s="158"/>
      <c r="AE75" s="149">
        <f>AC75+AE65-SUM(AE70,AE74)</f>
        <v>32856.967475431811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21888.340301618948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19978.888000000003</v>
      </c>
      <c r="J76" s="51">
        <f t="shared" si="76"/>
        <v>19978.888000000003</v>
      </c>
      <c r="K76" s="40">
        <f>SUM(K70:K75)</f>
        <v>1.7617480805693599</v>
      </c>
      <c r="L76" s="22">
        <f>SUM(L70:L75)</f>
        <v>0.47880366788595485</v>
      </c>
      <c r="M76" s="24">
        <f>SUM(M70:M75)</f>
        <v>0.40043870321190567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4324.6000000000013</v>
      </c>
      <c r="AB76" s="137"/>
      <c r="AC76" s="153">
        <f>AC65</f>
        <v>4283.3000000000011</v>
      </c>
      <c r="AD76" s="137"/>
      <c r="AE76" s="153">
        <f>AE65</f>
        <v>4365.9000000000005</v>
      </c>
      <c r="AF76" s="137"/>
      <c r="AG76" s="153">
        <f>AG65</f>
        <v>7005.0879999999997</v>
      </c>
      <c r="AH76" s="137"/>
      <c r="AI76" s="153">
        <f>SUM(AA76,AC76,AE76,AG76)</f>
        <v>19978.888000000003</v>
      </c>
      <c r="AJ76" s="154">
        <f>SUM(AA76,AC76)</f>
        <v>8607.9000000000015</v>
      </c>
      <c r="AK76" s="154">
        <f>SUM(AE76,AG76)</f>
        <v>11370.988000000001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27957.001220396185</v>
      </c>
      <c r="J77" s="100">
        <f t="shared" si="76"/>
        <v>27957.001220396185</v>
      </c>
      <c r="K77" s="40"/>
      <c r="L77" s="22">
        <f>-(L131*G$37*F$9/F$7)/B$130</f>
        <v>-0.56034476565407987</v>
      </c>
      <c r="M77" s="24">
        <f>-J77/B$76</f>
        <v>-0.56034476565407998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12079.662742071125</v>
      </c>
      <c r="AH77" s="110"/>
      <c r="AI77" s="154">
        <f>SUM(AA77,AC77,AE77,AG77)</f>
        <v>12079.662742071125</v>
      </c>
      <c r="AJ77" s="153">
        <f>SUM(AA77,AC77)</f>
        <v>0</v>
      </c>
      <c r="AK77" s="160">
        <f>SUM(AE77,AG77)</f>
        <v>12079.662742071125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11300.901302639175</v>
      </c>
      <c r="AD78" s="112"/>
      <c r="AE78" s="112">
        <f>AC75</f>
        <v>21888.340301618951</v>
      </c>
      <c r="AF78" s="112"/>
      <c r="AG78" s="112">
        <f>AE75</f>
        <v>32856.967475431811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-670.12199999999939</v>
      </c>
      <c r="AB79" s="112"/>
      <c r="AC79" s="112">
        <f>AA79-AA74+AC65-AC70</f>
        <v>10589.479302639174</v>
      </c>
      <c r="AD79" s="112"/>
      <c r="AE79" s="112">
        <f>AC79-AC74+AE65-AE70</f>
        <v>21259.518301618951</v>
      </c>
      <c r="AF79" s="112"/>
      <c r="AG79" s="112">
        <f>AE79-AE74+AG65-AG70</f>
        <v>34867.333475431813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0.64709552281119331</v>
      </c>
      <c r="J119" s="24">
        <f>SUM(J91:J118)</f>
        <v>0.64709552281119331</v>
      </c>
      <c r="K119" s="22">
        <f>SUM(K91:K118)</f>
        <v>2.6663446966400137</v>
      </c>
      <c r="L119" s="22">
        <f>SUM(L91:L118)</f>
        <v>0.77373067915121341</v>
      </c>
      <c r="M119" s="57">
        <f t="shared" si="81"/>
        <v>0.64709552281119331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0.64709552281119331</v>
      </c>
      <c r="J124" s="235">
        <f>IF(SUMPRODUCT($B$124:$B124,$H$124:$H124)&lt;J$119,($B124*$H124),J$119)</f>
        <v>0.64709552281119331</v>
      </c>
      <c r="K124" s="29">
        <f>(B124)</f>
        <v>0.95268990489019179</v>
      </c>
      <c r="L124" s="29">
        <f>IF(SUMPRODUCT($B$124:$B124,$H$124:$H124)&lt;L$119,($B124*$H124),L$119)</f>
        <v>0.77373067915121341</v>
      </c>
      <c r="M124" s="238">
        <f t="shared" si="94"/>
        <v>0.64709552281119331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0.64709552281119331</v>
      </c>
      <c r="J130" s="226">
        <f>(J119)</f>
        <v>0.64709552281119331</v>
      </c>
      <c r="K130" s="29">
        <f>(B130)</f>
        <v>2.6663446966400137</v>
      </c>
      <c r="L130" s="29">
        <f>(L119)</f>
        <v>0.77373067915121341</v>
      </c>
      <c r="M130" s="238">
        <f t="shared" si="94"/>
        <v>0.64709552281119331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0.90549836011621043</v>
      </c>
      <c r="J131" s="235">
        <f>IF(SUMPRODUCT($B124:$B125,$H124:$H125)&gt;(J119-J128),SUMPRODUCT($B124:$B125,$H124:$H125)+J128-J119,0)</f>
        <v>0.90549836011621043</v>
      </c>
      <c r="K131" s="29"/>
      <c r="L131" s="29">
        <f>IF(I131&lt;SUM(L126:L127),0,I131-(SUM(L126:L127)))</f>
        <v>0.90549836011621043</v>
      </c>
      <c r="M131" s="235">
        <f>IF(I131&lt;SUM(M126:M127),0,I131-(SUM(M126:M127)))</f>
        <v>0.90549836011621043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1.9990356522269132E-2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1.9990356522269132E-2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7.9961426089076526E-2</v>
      </c>
      <c r="Z6" s="156">
        <f>Poor!Z6</f>
        <v>0.17</v>
      </c>
      <c r="AA6" s="121">
        <f>$M6*Z6*4</f>
        <v>1.3593442435143011E-2</v>
      </c>
      <c r="AB6" s="156">
        <f>Poor!AB6</f>
        <v>0.17</v>
      </c>
      <c r="AC6" s="121">
        <f t="shared" ref="AC6:AC29" si="7">$M6*AB6*4</f>
        <v>1.3593442435143011E-2</v>
      </c>
      <c r="AD6" s="156">
        <f>Poor!AD6</f>
        <v>0.33</v>
      </c>
      <c r="AE6" s="121">
        <f t="shared" ref="AE6:AE29" si="8">$M6*AD6*4</f>
        <v>2.6387270609395254E-2</v>
      </c>
      <c r="AF6" s="122">
        <f>1-SUM(Z6,AB6,AD6)</f>
        <v>0.32999999999999996</v>
      </c>
      <c r="AG6" s="121">
        <f>$M6*AF6*4</f>
        <v>2.638727060939525E-2</v>
      </c>
      <c r="AH6" s="123">
        <f>SUM(Z6,AB6,AD6,AF6)</f>
        <v>1</v>
      </c>
      <c r="AI6" s="183">
        <f>SUM(AA6,AC6,AE6,AG6)/4</f>
        <v>1.9990356522269132E-2</v>
      </c>
      <c r="AJ6" s="120">
        <f>(AA6+AC6)/2</f>
        <v>1.3593442435143011E-2</v>
      </c>
      <c r="AK6" s="119">
        <f>(AE6+AG6)/2</f>
        <v>2.6387270609395254E-2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7362.659319455006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7235.0687052518524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0.10195721026357719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0.10195721026357719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1263.6290604084722</v>
      </c>
      <c r="U9" s="221">
        <v>3</v>
      </c>
      <c r="V9" s="56"/>
      <c r="W9" s="115"/>
      <c r="X9" s="118">
        <f>Poor!X9</f>
        <v>1</v>
      </c>
      <c r="Y9" s="183">
        <f t="shared" si="9"/>
        <v>0.40782884105430878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0.40782884105430878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0.10195721026357719</v>
      </c>
      <c r="AJ9" s="120">
        <f t="shared" si="14"/>
        <v>0.20391442052715439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1.9711763338311843E-4</v>
      </c>
      <c r="K10" s="22">
        <f t="shared" si="4"/>
        <v>0</v>
      </c>
      <c r="L10" s="22">
        <f t="shared" si="5"/>
        <v>0</v>
      </c>
      <c r="M10" s="222">
        <f t="shared" si="6"/>
        <v>1.9711763338311843E-4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4134.4135349325716</v>
      </c>
      <c r="U10" s="221">
        <v>4</v>
      </c>
      <c r="V10" s="56"/>
      <c r="W10" s="115"/>
      <c r="X10" s="118">
        <f>Poor!X10</f>
        <v>1</v>
      </c>
      <c r="Y10" s="183">
        <f t="shared" si="9"/>
        <v>7.8847053353247373E-4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7.8847053353247373E-4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1.9711763338311843E-4</v>
      </c>
      <c r="AJ10" s="120">
        <f t="shared" si="14"/>
        <v>3.9423526676623686E-4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-3.0820798846778555E-5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-3.0820798846778555E-5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10826.021890801663</v>
      </c>
      <c r="U11" s="221">
        <v>5</v>
      </c>
      <c r="V11" s="56"/>
      <c r="W11" s="115"/>
      <c r="X11" s="118">
        <f>Poor!X11</f>
        <v>1</v>
      </c>
      <c r="Y11" s="183">
        <f t="shared" si="9"/>
        <v>-1.2328319538711422E-4</v>
      </c>
      <c r="Z11" s="125">
        <f>IF($Y11=0,0,AA11/$Y11)</f>
        <v>1.0611906414874621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-1.3082697319747588E-4</v>
      </c>
      <c r="AB11" s="125">
        <f>IF($Y11=0,0,AC11/$Y11)</f>
        <v>-6.1190641487462172E-2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7.5437778103616562E-6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-3.0820798846778555E-5</v>
      </c>
      <c r="AJ11" s="120">
        <f t="shared" si="14"/>
        <v>-6.1641597693557111E-5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1.345534875027273E-4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1.345534875027273E-4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2337.4170297549963</v>
      </c>
      <c r="T12" s="220">
        <f>IF($B$81=0,0,(SUMIF($N$6:$N$28,$U12,M$6:M$28)+SUMIF($N$91:$N$118,$U12,M$91:M$118))*$I$83*Poor!$B$81/$B$81)</f>
        <v>2337.4170297549963</v>
      </c>
      <c r="U12" s="221">
        <v>6</v>
      </c>
      <c r="V12" s="56"/>
      <c r="W12" s="117"/>
      <c r="X12" s="118"/>
      <c r="Y12" s="183">
        <f t="shared" si="9"/>
        <v>5.3821395001090919E-4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3.606033465073092E-4</v>
      </c>
      <c r="AF12" s="122">
        <f>1-SUM(Z12,AB12,AD12)</f>
        <v>0.32999999999999996</v>
      </c>
      <c r="AG12" s="121">
        <f>$M12*AF12*4</f>
        <v>1.7761060350360001E-4</v>
      </c>
      <c r="AH12" s="123">
        <f t="shared" si="12"/>
        <v>1</v>
      </c>
      <c r="AI12" s="183">
        <f t="shared" si="13"/>
        <v>1.345534875027273E-4</v>
      </c>
      <c r="AJ12" s="120">
        <f t="shared" si="14"/>
        <v>0</v>
      </c>
      <c r="AK12" s="119">
        <f t="shared" si="15"/>
        <v>2.691069750054546E-4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1.0212050542675429E-2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1.0212050542675429E-2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34825.328465395316</v>
      </c>
      <c r="T13" s="220">
        <f>IF($B$81=0,0,(SUMIF($N$6:$N$28,$U13,M$6:M$28)+SUMIF($N$91:$N$118,$U13,M$91:M$118))*$I$83*Poor!$B$81/$B$81)</f>
        <v>34825.328465395316</v>
      </c>
      <c r="U13" s="221">
        <v>7</v>
      </c>
      <c r="V13" s="56"/>
      <c r="W13" s="110"/>
      <c r="X13" s="118"/>
      <c r="Y13" s="183">
        <f t="shared" si="9"/>
        <v>4.0848202170701717E-2</v>
      </c>
      <c r="Z13" s="156">
        <f>Poor!Z13</f>
        <v>1</v>
      </c>
      <c r="AA13" s="121">
        <f>$M13*Z13*4</f>
        <v>4.0848202170701717E-2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1.0212050542675429E-2</v>
      </c>
      <c r="AJ13" s="120">
        <f t="shared" si="14"/>
        <v>2.0424101085350858E-2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18780.20828645755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4.4185971716663247E-2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4.4185971716663247E-2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0.17674388686665299</v>
      </c>
      <c r="Z15" s="156">
        <f>Poor!Z15</f>
        <v>0.25</v>
      </c>
      <c r="AA15" s="121">
        <f t="shared" si="16"/>
        <v>4.4185971716663247E-2</v>
      </c>
      <c r="AB15" s="156">
        <f>Poor!AB15</f>
        <v>0.25</v>
      </c>
      <c r="AC15" s="121">
        <f t="shared" si="7"/>
        <v>4.4185971716663247E-2</v>
      </c>
      <c r="AD15" s="156">
        <f>Poor!AD15</f>
        <v>0.25</v>
      </c>
      <c r="AE15" s="121">
        <f t="shared" si="8"/>
        <v>4.4185971716663247E-2</v>
      </c>
      <c r="AF15" s="122">
        <f t="shared" si="10"/>
        <v>0.25</v>
      </c>
      <c r="AG15" s="121">
        <f t="shared" si="11"/>
        <v>4.4185971716663247E-2</v>
      </c>
      <c r="AH15" s="123">
        <f t="shared" si="12"/>
        <v>1</v>
      </c>
      <c r="AI15" s="183">
        <f t="shared" si="13"/>
        <v>4.4185971716663247E-2</v>
      </c>
      <c r="AJ15" s="120">
        <f t="shared" si="14"/>
        <v>4.4185971716663247E-2</v>
      </c>
      <c r="AK15" s="119">
        <f t="shared" si="15"/>
        <v>4.4185971716663247E-2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4.2695620364856168E-3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4.2695620364856168E-3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1.7078248145942467E-2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1.7078248145942467E-2</v>
      </c>
      <c r="AH16" s="123">
        <f t="shared" si="12"/>
        <v>1</v>
      </c>
      <c r="AI16" s="183">
        <f t="shared" si="13"/>
        <v>4.2695620364856168E-3</v>
      </c>
      <c r="AJ16" s="120">
        <f t="shared" si="14"/>
        <v>0</v>
      </c>
      <c r="AK16" s="119">
        <f t="shared" si="15"/>
        <v>8.5391240729712336E-3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5.939645697824532E-4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5.939645697824532E-4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4.6832916617596705E-2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4.6832916617596705E-2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1.7830624719493212E-3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1.7830624719493212E-3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114109.74948739988</v>
      </c>
      <c r="T23" s="179">
        <f>SUM(T7:T22)</f>
        <v>99479.907262631255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7.5151658421914042E-3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7.5151658421914042E-3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3.0060663368765617E-2</v>
      </c>
      <c r="Z27" s="156">
        <f>Poor!Z27</f>
        <v>0.25</v>
      </c>
      <c r="AA27" s="121">
        <f t="shared" si="16"/>
        <v>7.5151658421914042E-3</v>
      </c>
      <c r="AB27" s="156">
        <f>Poor!AB27</f>
        <v>0.25</v>
      </c>
      <c r="AC27" s="121">
        <f t="shared" si="7"/>
        <v>7.5151658421914042E-3</v>
      </c>
      <c r="AD27" s="156">
        <f>Poor!AD27</f>
        <v>0.25</v>
      </c>
      <c r="AE27" s="121">
        <f t="shared" si="8"/>
        <v>7.5151658421914042E-3</v>
      </c>
      <c r="AF27" s="122">
        <f t="shared" si="10"/>
        <v>0.25</v>
      </c>
      <c r="AG27" s="121">
        <f t="shared" si="11"/>
        <v>7.5151658421914042E-3</v>
      </c>
      <c r="AH27" s="123">
        <f t="shared" si="12"/>
        <v>1</v>
      </c>
      <c r="AI27" s="183">
        <f t="shared" si="13"/>
        <v>7.5151658421914042E-3</v>
      </c>
      <c r="AJ27" s="120">
        <f t="shared" si="14"/>
        <v>7.5151658421914042E-3</v>
      </c>
      <c r="AK27" s="119">
        <f t="shared" si="15"/>
        <v>7.5151658421914042E-3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0.22105128605218316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0.22105128605218316</v>
      </c>
      <c r="N29" s="227"/>
      <c r="P29" s="22"/>
      <c r="V29" s="56"/>
      <c r="W29" s="110"/>
      <c r="X29" s="118"/>
      <c r="Y29" s="183">
        <f t="shared" si="9"/>
        <v>0.88420514420873264</v>
      </c>
      <c r="Z29" s="156">
        <f>Poor!Z29</f>
        <v>0.25</v>
      </c>
      <c r="AA29" s="121">
        <f t="shared" si="16"/>
        <v>0.22105128605218316</v>
      </c>
      <c r="AB29" s="156">
        <f>Poor!AB29</f>
        <v>0.25</v>
      </c>
      <c r="AC29" s="121">
        <f t="shared" si="7"/>
        <v>0.22105128605218316</v>
      </c>
      <c r="AD29" s="156">
        <f>Poor!AD29</f>
        <v>0.25</v>
      </c>
      <c r="AE29" s="121">
        <f t="shared" si="8"/>
        <v>0.22105128605218316</v>
      </c>
      <c r="AF29" s="122">
        <f t="shared" si="10"/>
        <v>0.25</v>
      </c>
      <c r="AG29" s="121">
        <f t="shared" si="11"/>
        <v>0.22105128605218316</v>
      </c>
      <c r="AH29" s="123">
        <f t="shared" si="12"/>
        <v>1</v>
      </c>
      <c r="AI29" s="183">
        <f t="shared" si="13"/>
        <v>0.22105128605218316</v>
      </c>
      <c r="AJ29" s="120">
        <f t="shared" si="14"/>
        <v>0.22105128605218316</v>
      </c>
      <c r="AK29" s="119">
        <f t="shared" si="15"/>
        <v>0.22105128605218316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1.7065617926371006</v>
      </c>
      <c r="J30" s="229">
        <f>IF(I$32&lt;=1,I30,1-SUM(J6:J29))</f>
        <v>0.2263079850327433</v>
      </c>
      <c r="K30" s="22">
        <f t="shared" si="4"/>
        <v>0.6807752441843089</v>
      </c>
      <c r="L30" s="22">
        <f>IF(L124=L119,0,IF(K30="",0,(L119-L124)/(B119-B124)*K30))</f>
        <v>0.35155164813996975</v>
      </c>
      <c r="M30" s="175">
        <f t="shared" si="6"/>
        <v>0.2263079850327433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0.90523194013097319</v>
      </c>
      <c r="Z30" s="122">
        <f>IF($Y30=0,0,AA30/($Y$30))</f>
        <v>3.5282112099248496E-2</v>
      </c>
      <c r="AA30" s="187">
        <f>IF(AA79*4/$I$84+SUM(AA6:AA29)&lt;1,AA79*4/$I$84,1-SUM(AA6:AA29))</f>
        <v>3.1938494787521199E-2</v>
      </c>
      <c r="AB30" s="122">
        <f>IF($Y30=0,0,AC30/($Y$30))</f>
        <v>0.65684709605182556</v>
      </c>
      <c r="AC30" s="187">
        <f>IF(AC79*4/$I$84+SUM(AC6:AC29)&lt;1,AC79*4/$I$84,1-SUM(AC6:AC29))</f>
        <v>0.59459897112838977</v>
      </c>
      <c r="AD30" s="122">
        <f>IF($Y30=0,0,AE30/($Y$30))</f>
        <v>0.64232387038985106</v>
      </c>
      <c r="AE30" s="187">
        <f>IF(AE79*4/$I$84+SUM(AE6:AE29)&lt;1,AE79*4/$I$84,1-SUM(AE6:AE29))</f>
        <v>0.58145208338544063</v>
      </c>
      <c r="AF30" s="122">
        <f>IF($Y30=0,0,AG30/($Y$30))</f>
        <v>0.53114310089847794</v>
      </c>
      <c r="AG30" s="187">
        <f>IF(AG79*4/$I$84+SUM(AG6:AG29)&lt;1,AG79*4/$I$84,1-SUM(AG6:AG29))</f>
        <v>0.48080769971351045</v>
      </c>
      <c r="AH30" s="123">
        <f t="shared" si="12"/>
        <v>1.8655961794394031</v>
      </c>
      <c r="AI30" s="183">
        <f t="shared" si="13"/>
        <v>0.42219931225371549</v>
      </c>
      <c r="AJ30" s="120">
        <f t="shared" si="14"/>
        <v>0.31326873295795549</v>
      </c>
      <c r="AK30" s="119">
        <f t="shared" si="15"/>
        <v>0.53112989154947554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-0.11521049257571647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2.4835318143398757</v>
      </c>
      <c r="J32" s="17"/>
      <c r="L32" s="22">
        <f>SUM(L6:L30)</f>
        <v>1.1152104925757165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13317.498373582552</v>
      </c>
      <c r="V32" s="56"/>
      <c r="W32" s="110"/>
      <c r="X32" s="118"/>
      <c r="Y32" s="115">
        <f>SUM(Y6:Y31)</f>
        <v>3.216434691116111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0.75374028384116232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3249.4135349325716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3.1393783246534676E-2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3249.4135349325716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3249.4135349325716</v>
      </c>
      <c r="AJ37" s="148">
        <f>(AA37+AC37)</f>
        <v>3249.4135349325716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885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3156.0218908016636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3.0491492109575996E-2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3156.0218908016636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3156.0218908016636</v>
      </c>
      <c r="AJ40" s="148">
        <f t="shared" si="38"/>
        <v>3156.0218908016636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1.0611906414874621</v>
      </c>
      <c r="AA41" s="147">
        <f t="shared" si="40"/>
        <v>601.05837933849853</v>
      </c>
      <c r="AB41" s="122">
        <f>AB11</f>
        <v>-6.1190641487462172E-2</v>
      </c>
      <c r="AC41" s="147">
        <f t="shared" si="41"/>
        <v>-34.65837933849857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2818.4424514378966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2.7230012573671771E-2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704.61061285947414</v>
      </c>
      <c r="AB43" s="156">
        <f>Poor!AB43</f>
        <v>0.25</v>
      </c>
      <c r="AC43" s="147">
        <f t="shared" si="41"/>
        <v>704.61061285947414</v>
      </c>
      <c r="AD43" s="156">
        <f>Poor!AD43</f>
        <v>0.25</v>
      </c>
      <c r="AE43" s="147">
        <f t="shared" si="42"/>
        <v>704.61061285947414</v>
      </c>
      <c r="AF43" s="122">
        <f t="shared" si="29"/>
        <v>0.25</v>
      </c>
      <c r="AG43" s="147">
        <f t="shared" si="36"/>
        <v>704.61061285947414</v>
      </c>
      <c r="AH43" s="123">
        <f t="shared" si="37"/>
        <v>1</v>
      </c>
      <c r="AI43" s="112">
        <f t="shared" si="37"/>
        <v>2818.4424514378966</v>
      </c>
      <c r="AJ43" s="148">
        <f t="shared" si="38"/>
        <v>1409.2212257189483</v>
      </c>
      <c r="AK43" s="147">
        <f t="shared" si="39"/>
        <v>1409.2212257189483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103.42908078671184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9.9926651646501936E-4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25.857270196677959</v>
      </c>
      <c r="AB44" s="156">
        <f>Poor!AB44</f>
        <v>0.25</v>
      </c>
      <c r="AC44" s="147">
        <f t="shared" si="41"/>
        <v>25.857270196677959</v>
      </c>
      <c r="AD44" s="156">
        <f>Poor!AD44</f>
        <v>0.25</v>
      </c>
      <c r="AE44" s="147">
        <f t="shared" si="42"/>
        <v>25.857270196677959</v>
      </c>
      <c r="AF44" s="122">
        <f t="shared" si="29"/>
        <v>0.25</v>
      </c>
      <c r="AG44" s="147">
        <f t="shared" si="36"/>
        <v>25.857270196677959</v>
      </c>
      <c r="AH44" s="123">
        <f t="shared" si="37"/>
        <v>1</v>
      </c>
      <c r="AI44" s="112">
        <f t="shared" si="37"/>
        <v>103.42908078671184</v>
      </c>
      <c r="AJ44" s="148">
        <f t="shared" si="38"/>
        <v>51.714540393355918</v>
      </c>
      <c r="AK44" s="147">
        <f t="shared" si="39"/>
        <v>51.714540393355918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1009.691561004545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9.7550027631954483E-3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252.42289025113624</v>
      </c>
      <c r="AB45" s="156">
        <f>Poor!AB45</f>
        <v>0.25</v>
      </c>
      <c r="AC45" s="147">
        <f t="shared" si="41"/>
        <v>252.42289025113624</v>
      </c>
      <c r="AD45" s="156">
        <f>Poor!AD45</f>
        <v>0.25</v>
      </c>
      <c r="AE45" s="147">
        <f t="shared" si="42"/>
        <v>252.42289025113624</v>
      </c>
      <c r="AF45" s="122">
        <f t="shared" si="29"/>
        <v>0.25</v>
      </c>
      <c r="AG45" s="147">
        <f t="shared" si="36"/>
        <v>252.42289025113624</v>
      </c>
      <c r="AH45" s="123">
        <f t="shared" si="37"/>
        <v>1</v>
      </c>
      <c r="AI45" s="112">
        <f t="shared" si="37"/>
        <v>1009.691561004545</v>
      </c>
      <c r="AJ45" s="148">
        <f t="shared" si="38"/>
        <v>504.84578050227248</v>
      </c>
      <c r="AK45" s="147">
        <f t="shared" si="39"/>
        <v>504.84578050227248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578.28545960664405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5.5870292218409166E-3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144.57136490166101</v>
      </c>
      <c r="AB46" s="156">
        <f>Poor!AB46</f>
        <v>0.25</v>
      </c>
      <c r="AC46" s="147">
        <f t="shared" si="41"/>
        <v>144.57136490166101</v>
      </c>
      <c r="AD46" s="156">
        <f>Poor!AD46</f>
        <v>0.25</v>
      </c>
      <c r="AE46" s="147">
        <f t="shared" si="42"/>
        <v>144.57136490166101</v>
      </c>
      <c r="AF46" s="122">
        <f t="shared" si="29"/>
        <v>0.25</v>
      </c>
      <c r="AG46" s="147">
        <f t="shared" si="36"/>
        <v>144.57136490166101</v>
      </c>
      <c r="AH46" s="123">
        <f t="shared" si="37"/>
        <v>1</v>
      </c>
      <c r="AI46" s="112">
        <f t="shared" si="37"/>
        <v>578.28545960664405</v>
      </c>
      <c r="AJ46" s="148">
        <f t="shared" si="38"/>
        <v>289.14272980332203</v>
      </c>
      <c r="AK46" s="147">
        <f t="shared" si="39"/>
        <v>289.14272980332203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551.48563788199328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5.3281062545963319E-3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137.87140947049832</v>
      </c>
      <c r="AB47" s="156">
        <f>Poor!AB47</f>
        <v>0.25</v>
      </c>
      <c r="AC47" s="147">
        <f t="shared" si="41"/>
        <v>137.87140947049832</v>
      </c>
      <c r="AD47" s="156">
        <f>Poor!AD47</f>
        <v>0.25</v>
      </c>
      <c r="AE47" s="147">
        <f t="shared" si="42"/>
        <v>137.87140947049832</v>
      </c>
      <c r="AF47" s="122">
        <f t="shared" si="29"/>
        <v>0.25</v>
      </c>
      <c r="AG47" s="147">
        <f t="shared" si="36"/>
        <v>137.87140947049832</v>
      </c>
      <c r="AH47" s="123">
        <f t="shared" si="37"/>
        <v>1</v>
      </c>
      <c r="AI47" s="112">
        <f t="shared" si="37"/>
        <v>551.48563788199328</v>
      </c>
      <c r="AJ47" s="148">
        <f t="shared" si="38"/>
        <v>275.74281894099664</v>
      </c>
      <c r="AK47" s="147">
        <f t="shared" si="39"/>
        <v>275.74281894099664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15.514362118006771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1.4988997746975287E-4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3.8785905295016927</v>
      </c>
      <c r="AB49" s="156">
        <f>Poor!AB49</f>
        <v>0.25</v>
      </c>
      <c r="AC49" s="147">
        <f t="shared" si="41"/>
        <v>3.8785905295016927</v>
      </c>
      <c r="AD49" s="156">
        <f>Poor!AD49</f>
        <v>0.25</v>
      </c>
      <c r="AE49" s="147">
        <f t="shared" si="42"/>
        <v>3.8785905295016927</v>
      </c>
      <c r="AF49" s="122">
        <f t="shared" si="29"/>
        <v>0.25</v>
      </c>
      <c r="AG49" s="147">
        <f t="shared" si="36"/>
        <v>3.8785905295016927</v>
      </c>
      <c r="AH49" s="123">
        <f t="shared" si="37"/>
        <v>1</v>
      </c>
      <c r="AI49" s="112">
        <f t="shared" si="37"/>
        <v>15.514362118006771</v>
      </c>
      <c r="AJ49" s="148">
        <f t="shared" si="38"/>
        <v>7.7571810590033854</v>
      </c>
      <c r="AK49" s="147">
        <f t="shared" si="39"/>
        <v>7.7571810590033854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72.400356550698277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6.9948656152551351E-4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18.100089137674569</v>
      </c>
      <c r="AB50" s="156">
        <f>Poor!AB55</f>
        <v>0.25</v>
      </c>
      <c r="AC50" s="147">
        <f t="shared" si="41"/>
        <v>18.100089137674569</v>
      </c>
      <c r="AD50" s="156">
        <f>Poor!AD55</f>
        <v>0.25</v>
      </c>
      <c r="AE50" s="147">
        <f t="shared" si="42"/>
        <v>18.100089137674569</v>
      </c>
      <c r="AF50" s="122">
        <f t="shared" si="29"/>
        <v>0.25</v>
      </c>
      <c r="AG50" s="147">
        <f t="shared" si="36"/>
        <v>18.100089137674569</v>
      </c>
      <c r="AH50" s="123">
        <f t="shared" si="37"/>
        <v>1</v>
      </c>
      <c r="AI50" s="112">
        <f t="shared" si="37"/>
        <v>72.400356550698277</v>
      </c>
      <c r="AJ50" s="148">
        <f t="shared" si="38"/>
        <v>36.200178275349138</v>
      </c>
      <c r="AK50" s="147">
        <f t="shared" si="39"/>
        <v>36.200178275349138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56.885994432691504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5.4959658405576064E-4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14.221498608172876</v>
      </c>
      <c r="AB52" s="156">
        <f>Poor!AB57</f>
        <v>0.25</v>
      </c>
      <c r="AC52" s="147">
        <f t="shared" si="41"/>
        <v>14.221498608172876</v>
      </c>
      <c r="AD52" s="156">
        <f>Poor!AD57</f>
        <v>0.25</v>
      </c>
      <c r="AE52" s="147">
        <f t="shared" si="42"/>
        <v>14.221498608172876</v>
      </c>
      <c r="AF52" s="122">
        <f t="shared" si="29"/>
        <v>0.25</v>
      </c>
      <c r="AG52" s="147">
        <f t="shared" si="36"/>
        <v>14.221498608172876</v>
      </c>
      <c r="AH52" s="123">
        <f t="shared" si="37"/>
        <v>1</v>
      </c>
      <c r="AI52" s="112">
        <f t="shared" si="37"/>
        <v>56.885994432691504</v>
      </c>
      <c r="AJ52" s="148">
        <f t="shared" si="38"/>
        <v>28.442997216345752</v>
      </c>
      <c r="AK52" s="147">
        <f t="shared" si="39"/>
        <v>28.442997216345752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1904.8189044886101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1.8403158344897447E-2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124.11489694405417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1.199119819758023E-3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18780.20828645755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0.18144252245261147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4695.0520716143874</v>
      </c>
      <c r="AB59" s="156">
        <f>Poor!AB59</f>
        <v>0.25</v>
      </c>
      <c r="AC59" s="147">
        <f t="shared" si="41"/>
        <v>4695.0520716143874</v>
      </c>
      <c r="AD59" s="156">
        <f>Poor!AD59</f>
        <v>0.25</v>
      </c>
      <c r="AE59" s="147">
        <f t="shared" si="42"/>
        <v>4695.0520716143874</v>
      </c>
      <c r="AF59" s="122">
        <f t="shared" si="29"/>
        <v>0.25</v>
      </c>
      <c r="AG59" s="147">
        <f t="shared" si="36"/>
        <v>4695.0520716143874</v>
      </c>
      <c r="AH59" s="123">
        <f t="shared" ref="AH59:AI64" si="43">SUM(Z59,AB59,AD59,AF59)</f>
        <v>1</v>
      </c>
      <c r="AI59" s="112">
        <f t="shared" si="43"/>
        <v>18780.20828645755</v>
      </c>
      <c r="AJ59" s="148">
        <f t="shared" si="38"/>
        <v>9390.1041432287748</v>
      </c>
      <c r="AK59" s="147">
        <f t="shared" si="39"/>
        <v>9390.1041432287748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77646.960000000006</v>
      </c>
      <c r="J65" s="39">
        <f>SUM(J37:J64)</f>
        <v>82649.312417443638</v>
      </c>
      <c r="K65" s="40">
        <f>SUM(K37:K64)</f>
        <v>0.99999999999999989</v>
      </c>
      <c r="L65" s="22">
        <f>SUM(L37:L64)</f>
        <v>0.94643041398966221</v>
      </c>
      <c r="M65" s="24">
        <f>SUM(M37:M64)</f>
        <v>0.79850550618273164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18745.466067709349</v>
      </c>
      <c r="AB65" s="137"/>
      <c r="AC65" s="153">
        <f>SUM(AC37:AC64)</f>
        <v>12356.240953163255</v>
      </c>
      <c r="AD65" s="137"/>
      <c r="AE65" s="153">
        <f>SUM(AE37:AE64)</f>
        <v>8504.2857975691841</v>
      </c>
      <c r="AF65" s="137"/>
      <c r="AG65" s="153">
        <f>SUM(AG37:AG64)</f>
        <v>8380.3857975691844</v>
      </c>
      <c r="AH65" s="137"/>
      <c r="AI65" s="153">
        <f>SUM(AI37:AI64)</f>
        <v>47986.378616010967</v>
      </c>
      <c r="AJ65" s="153">
        <f>SUM(AJ37:AJ64)</f>
        <v>31101.7070208726</v>
      </c>
      <c r="AK65" s="153">
        <f>SUM(AK37:AK64)</f>
        <v>16884.671595138367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27726.229302037162</v>
      </c>
      <c r="K72" s="40">
        <f t="shared" si="47"/>
        <v>0.33505627747451816</v>
      </c>
      <c r="L72" s="22">
        <f t="shared" si="45"/>
        <v>0.37843905934606009</v>
      </c>
      <c r="M72" s="24">
        <f t="shared" si="48"/>
        <v>0.26787333270892383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52689.604112937144</v>
      </c>
      <c r="J74" s="51">
        <f t="shared" si="44"/>
        <v>6987.1938950102804</v>
      </c>
      <c r="K74" s="40">
        <f>B74/B$76</f>
        <v>0.12307260637485801</v>
      </c>
      <c r="L74" s="22">
        <f t="shared" si="45"/>
        <v>0.10486503977575823</v>
      </c>
      <c r="M74" s="24">
        <f>J74/B$76</f>
        <v>6.7505858605963767E-2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390.41993144343064</v>
      </c>
      <c r="AB74" s="156"/>
      <c r="AC74" s="147">
        <f>AC30*$I$84/4</f>
        <v>7268.4480307751337</v>
      </c>
      <c r="AD74" s="156"/>
      <c r="AE74" s="147">
        <f>AE30*$I$84/4</f>
        <v>7107.7389226770865</v>
      </c>
      <c r="AF74" s="156"/>
      <c r="AG74" s="147">
        <f>AG30*$I$84/4</f>
        <v>5877.4500930133336</v>
      </c>
      <c r="AH74" s="155"/>
      <c r="AI74" s="147">
        <f>SUM(AA74,AC74,AE74,AG74)</f>
        <v>20644.056977908986</v>
      </c>
      <c r="AJ74" s="148">
        <f>(AA74+AC74)</f>
        <v>7658.8679622185646</v>
      </c>
      <c r="AK74" s="147">
        <f>(AE74+AG74)</f>
        <v>12985.189015690419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12115.707164500207</v>
      </c>
      <c r="AB75" s="158"/>
      <c r="AC75" s="149">
        <f>AA75+AC65-SUM(AC70,AC74)</f>
        <v>10964.161115122615</v>
      </c>
      <c r="AD75" s="158"/>
      <c r="AE75" s="149">
        <f>AC75+AE65-SUM(AE70,AE74)</f>
        <v>6121.3690182489991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2384.9657510391407</v>
      </c>
      <c r="AJ75" s="151">
        <f>AJ76-SUM(AJ70,AJ74)</f>
        <v>10964.161115122613</v>
      </c>
      <c r="AK75" s="149">
        <f>AJ75+AK76-SUM(AK70,AK74)</f>
        <v>2384.9657510391371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77646.960000000006</v>
      </c>
      <c r="J76" s="51">
        <f t="shared" si="44"/>
        <v>82649.312417443623</v>
      </c>
      <c r="K76" s="40">
        <f>SUM(K70:K75)</f>
        <v>1.1083391742682622</v>
      </c>
      <c r="L76" s="22">
        <f>SUM(L70:L75)</f>
        <v>0.94643041398966221</v>
      </c>
      <c r="M76" s="24">
        <f>SUM(M70:M75)</f>
        <v>0.79850550618273153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18745.466067709349</v>
      </c>
      <c r="AB76" s="137"/>
      <c r="AC76" s="153">
        <f>AC65</f>
        <v>12356.240953163255</v>
      </c>
      <c r="AD76" s="137"/>
      <c r="AE76" s="153">
        <f>AE65</f>
        <v>8504.2857975691841</v>
      </c>
      <c r="AF76" s="137"/>
      <c r="AG76" s="153">
        <f>AG65</f>
        <v>8380.3857975691844</v>
      </c>
      <c r="AH76" s="137"/>
      <c r="AI76" s="153">
        <f>SUM(AA76,AC76,AE76,AG76)</f>
        <v>47986.378616010974</v>
      </c>
      <c r="AJ76" s="154">
        <f>SUM(AA76,AC76)</f>
        <v>31101.707020872604</v>
      </c>
      <c r="AK76" s="154">
        <f>SUM(AE76,AG76)</f>
        <v>16884.671595138367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12115.707164500207</v>
      </c>
      <c r="AD78" s="112"/>
      <c r="AE78" s="112">
        <f>AC75</f>
        <v>10964.161115122615</v>
      </c>
      <c r="AF78" s="112"/>
      <c r="AG78" s="112">
        <f>AE75</f>
        <v>6121.3690182489991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12506.127095943637</v>
      </c>
      <c r="AB79" s="112"/>
      <c r="AC79" s="112">
        <f>AA79-AA74+AC65-AC70</f>
        <v>18232.60914589775</v>
      </c>
      <c r="AD79" s="112"/>
      <c r="AE79" s="112">
        <f>AC79-AC74+AE65-AE70</f>
        <v>13229.107940926089</v>
      </c>
      <c r="AF79" s="112"/>
      <c r="AG79" s="112">
        <f>AE79-AE74+AG65-AG70</f>
        <v>8262.4158440524734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0.1052451442851554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0.1052451442851554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0.1022202855049727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0.1022202855049727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9.1286436543738914E-2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9.1286436543738914E-2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3.3499609740821629E-3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3.3499609740821629E-3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3.2702865572212317E-2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3.2702865572212317E-2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1.8730068050747995E-2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1.8730068050747995E-2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1.7862049537897846E-2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1.7862049537897846E-2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5.0249414611232431E-4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5.0249414611232431E-4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2.3449726818575139E-3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2.3449726818575139E-3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1.8424785357451894E-3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1.8424785357451894E-3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6.1695114606013179E-2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6.1695114606013179E-2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4.0199531688985945E-3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4.0199531688985945E-3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0.6082715264046904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0.6082715264046904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2.5149047422408999</v>
      </c>
      <c r="J119" s="24">
        <f>SUM(J91:J118)</f>
        <v>2.6769257642743343</v>
      </c>
      <c r="K119" s="22">
        <f>SUM(K91:K118)</f>
        <v>5.5314928661767722</v>
      </c>
      <c r="L119" s="22">
        <f>SUM(L91:L118)</f>
        <v>3.1728321717069976</v>
      </c>
      <c r="M119" s="57">
        <f t="shared" si="49"/>
        <v>2.6769257642743343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0.89802389631418733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1.268686640639624</v>
      </c>
      <c r="M126" s="57">
        <f t="shared" si="65"/>
        <v>0.89802389631418733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1.7065617926371006</v>
      </c>
      <c r="J128" s="226">
        <f>(J30)</f>
        <v>0.2263079850327433</v>
      </c>
      <c r="K128" s="22">
        <f>(B128)</f>
        <v>0.6807752441843089</v>
      </c>
      <c r="L128" s="22">
        <f>IF(L124=L119,0,(L119-L124)/(B119-B124)*K128)</f>
        <v>0.35155164813996975</v>
      </c>
      <c r="M128" s="57">
        <f t="shared" si="63"/>
        <v>0.2263079850327433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2.5149047422408999</v>
      </c>
      <c r="J130" s="226">
        <f>(J119)</f>
        <v>2.6769257642743343</v>
      </c>
      <c r="K130" s="22">
        <f>(B130)</f>
        <v>5.5314928661767722</v>
      </c>
      <c r="L130" s="22">
        <f>(L119)</f>
        <v>3.1728321717069976</v>
      </c>
      <c r="M130" s="57">
        <f t="shared" si="63"/>
        <v>2.6769257642743343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1.6228523335354073E-2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1.6228523335354073E-2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6.491409334141629E-2</v>
      </c>
      <c r="Z6" s="156">
        <f>Poor!Z6</f>
        <v>0.17</v>
      </c>
      <c r="AA6" s="121">
        <f>$M6*Z6*4</f>
        <v>1.1035395868040769E-2</v>
      </c>
      <c r="AB6" s="156">
        <f>Poor!AB6</f>
        <v>0.17</v>
      </c>
      <c r="AC6" s="121">
        <f t="shared" ref="AC6:AC29" si="7">$M6*AB6*4</f>
        <v>1.1035395868040769E-2</v>
      </c>
      <c r="AD6" s="156">
        <f>Poor!AD6</f>
        <v>0.33</v>
      </c>
      <c r="AE6" s="121">
        <f t="shared" ref="AE6:AE29" si="8">$M6*AD6*4</f>
        <v>2.1421650802667377E-2</v>
      </c>
      <c r="AF6" s="122">
        <f>1-SUM(Z6,AB6,AD6)</f>
        <v>0.32999999999999996</v>
      </c>
      <c r="AG6" s="121">
        <f>$M6*AF6*4</f>
        <v>2.1421650802667374E-2</v>
      </c>
      <c r="AH6" s="123">
        <f>SUM(Z6,AB6,AD6,AF6)</f>
        <v>1</v>
      </c>
      <c r="AI6" s="183">
        <f>SUM(AA6,AC6,AE6,AG6)/4</f>
        <v>1.6228523335354073E-2</v>
      </c>
      <c r="AJ6" s="120">
        <f>(AA6+AC6)/2</f>
        <v>1.1035395868040769E-2</v>
      </c>
      <c r="AK6" s="119">
        <f>(AE6+AG6)/2</f>
        <v>2.1421650802667377E-2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18151.149304296032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51419.272780761603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0.28804626376120079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3.2645243226269424E-2</v>
      </c>
      <c r="AB8" s="125">
        <f>IF($Y8=0,0,AC8/$Y8)</f>
        <v>0.51376799547392693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5.8227039487045051E-2</v>
      </c>
      <c r="AD8" s="125">
        <f>IF($Y8=0,0,AE8/$Y8)</f>
        <v>0.19818574076487233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2.2461050620018866E-2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4.5436141356657238E-2</v>
      </c>
      <c r="AK8" s="119">
        <f t="shared" si="15"/>
        <v>1.1230525310009433E-2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0.22322287935912286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0.22322287935912286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1843.5936158072352</v>
      </c>
      <c r="U9" s="221">
        <v>3</v>
      </c>
      <c r="V9" s="56"/>
      <c r="W9" s="115"/>
      <c r="X9" s="118">
        <f>Poor!X9</f>
        <v>1</v>
      </c>
      <c r="Y9" s="183">
        <f t="shared" si="9"/>
        <v>0.89289151743649142</v>
      </c>
      <c r="Z9" s="125">
        <f>IF($Y9=0,0,AA9/$Y9)</f>
        <v>0.28804626376120074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0.25719406554165036</v>
      </c>
      <c r="AB9" s="125">
        <f>IF($Y9=0,0,AC9/$Y9)</f>
        <v>0.51376799547392693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0.45873908508901906</v>
      </c>
      <c r="AD9" s="125">
        <f>IF($Y9=0,0,AE9/$Y9)</f>
        <v>0.19818574076487236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0.176958366805822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0.22322287935912286</v>
      </c>
      <c r="AJ9" s="120">
        <f t="shared" si="14"/>
        <v>0.35796657531533471</v>
      </c>
      <c r="AK9" s="119">
        <f t="shared" si="15"/>
        <v>8.8479183402910999E-2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-2.2066155664366704E-4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-2.2066155664366704E-4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7292.0155307780706</v>
      </c>
      <c r="U10" s="221">
        <v>4</v>
      </c>
      <c r="V10" s="56"/>
      <c r="W10" s="115"/>
      <c r="X10" s="118">
        <f>Poor!X10</f>
        <v>1</v>
      </c>
      <c r="Y10" s="183">
        <f t="shared" si="9"/>
        <v>-8.8264622657466816E-4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-8.8264622657466816E-4</v>
      </c>
      <c r="AB10" s="125">
        <f>IF($Y10=0,0,AC10/$Y10)</f>
        <v>0.51376799547392693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-4.5347538253989278E-4</v>
      </c>
      <c r="AD10" s="125">
        <f>IF($Y10=0,0,AE10/$Y10)</f>
        <v>-0.51376799547392693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4.5347538253989278E-4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-2.2066155664366701E-4</v>
      </c>
      <c r="AJ10" s="120">
        <f t="shared" si="14"/>
        <v>-6.6806080455728044E-4</v>
      </c>
      <c r="AK10" s="119">
        <f t="shared" si="15"/>
        <v>2.2673769126994639E-4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2.0289045770873694E-3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2.0289045770873694E-3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22103.809281589238</v>
      </c>
      <c r="U11" s="221">
        <v>5</v>
      </c>
      <c r="V11" s="56"/>
      <c r="W11" s="115"/>
      <c r="X11" s="118">
        <f>Poor!X11</f>
        <v>1</v>
      </c>
      <c r="Y11" s="183">
        <f t="shared" si="9"/>
        <v>8.1156183083494777E-3</v>
      </c>
      <c r="Z11" s="125">
        <f>IF($Y11=0,0,AA11/$Y11)</f>
        <v>0.28804626376120074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2.3376735318320634E-3</v>
      </c>
      <c r="AB11" s="125">
        <f>IF($Y11=0,0,AC11/$Y11)</f>
        <v>0.51376799547392682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4.1695449503122125E-3</v>
      </c>
      <c r="AD11" s="125">
        <f>IF($Y11=0,0,AE11/$Y11)</f>
        <v>0.19818574076487244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1.6083998262052023E-3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2.0289045770873699E-3</v>
      </c>
      <c r="AJ11" s="120">
        <f t="shared" si="14"/>
        <v>3.2536092410721381E-3</v>
      </c>
      <c r="AK11" s="119">
        <f t="shared" si="15"/>
        <v>8.0419991310260114E-4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9.4480332544964068E-4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9.4480332544964068E-4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3.7792133017985627E-3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2.532072912205037E-3</v>
      </c>
      <c r="AF12" s="122">
        <f>1-SUM(Z12,AB12,AD12)</f>
        <v>0.32999999999999996</v>
      </c>
      <c r="AG12" s="121">
        <f>$M12*AF12*4</f>
        <v>1.2471403895935255E-3</v>
      </c>
      <c r="AH12" s="123">
        <f t="shared" si="12"/>
        <v>1</v>
      </c>
      <c r="AI12" s="183">
        <f t="shared" si="13"/>
        <v>9.4480332544964068E-4</v>
      </c>
      <c r="AJ12" s="120">
        <f t="shared" si="14"/>
        <v>0</v>
      </c>
      <c r="AK12" s="119">
        <f t="shared" si="15"/>
        <v>1.8896066508992814E-3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4.1675857047868511E-2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4.1675857047868511E-2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109032</v>
      </c>
      <c r="T13" s="220">
        <f>IF($B$81=0,0,(SUMIF($N$6:$N$28,$U13,M$6:M$28)+SUMIF($N$91:$N$118,$U13,M$91:M$118))*$I$83*Poor!$B$81/$B$81)</f>
        <v>109032</v>
      </c>
      <c r="U13" s="221">
        <v>7</v>
      </c>
      <c r="V13" s="56"/>
      <c r="W13" s="110"/>
      <c r="X13" s="118"/>
      <c r="Y13" s="183">
        <f t="shared" si="9"/>
        <v>0.16670342819147405</v>
      </c>
      <c r="Z13" s="156">
        <f>Poor!Z13</f>
        <v>1</v>
      </c>
      <c r="AA13" s="121">
        <f>$M13*Z13*4</f>
        <v>0.16670342819147405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4.1675857047868511E-2</v>
      </c>
      <c r="AJ13" s="120">
        <f t="shared" si="14"/>
        <v>8.3351714095737023E-2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-1.4833814380451637E-4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-1.4833814380451637E-4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-5.9335257521806546E-4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-5.9335257521806546E-4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-1.4833814380451637E-4</v>
      </c>
      <c r="AJ14" s="120">
        <f t="shared" si="14"/>
        <v>-2.9667628760903273E-4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0.10782884581828125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0.10782884581828125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0.43131538327312502</v>
      </c>
      <c r="Z15" s="156">
        <f>Poor!Z15</f>
        <v>0.25</v>
      </c>
      <c r="AA15" s="121">
        <f t="shared" si="16"/>
        <v>0.10782884581828125</v>
      </c>
      <c r="AB15" s="156">
        <f>Poor!AB15</f>
        <v>0.25</v>
      </c>
      <c r="AC15" s="121">
        <f t="shared" si="7"/>
        <v>0.10782884581828125</v>
      </c>
      <c r="AD15" s="156">
        <f>Poor!AD15</f>
        <v>0.25</v>
      </c>
      <c r="AE15" s="121">
        <f t="shared" si="8"/>
        <v>0.10782884581828125</v>
      </c>
      <c r="AF15" s="122">
        <f t="shared" si="10"/>
        <v>0.25</v>
      </c>
      <c r="AG15" s="121">
        <f t="shared" si="11"/>
        <v>0.10782884581828125</v>
      </c>
      <c r="AH15" s="123">
        <f t="shared" si="12"/>
        <v>1</v>
      </c>
      <c r="AI15" s="183">
        <f t="shared" si="13"/>
        <v>0.10782884581828125</v>
      </c>
      <c r="AJ15" s="120">
        <f t="shared" si="14"/>
        <v>0.10782884581828125</v>
      </c>
      <c r="AK15" s="119">
        <f t="shared" si="15"/>
        <v>0.10782884581828125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6.4062064219490159E-3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6.4062064219490159E-3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2.5624825687796064E-2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2.5624825687796064E-2</v>
      </c>
      <c r="AH16" s="123">
        <f t="shared" si="12"/>
        <v>1</v>
      </c>
      <c r="AI16" s="183">
        <f t="shared" si="13"/>
        <v>6.4062064219490159E-3</v>
      </c>
      <c r="AJ16" s="120">
        <f t="shared" si="14"/>
        <v>0</v>
      </c>
      <c r="AK16" s="119">
        <f t="shared" si="15"/>
        <v>1.2812412843898032E-2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0.1306604464821009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0.1306604464821009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0.5226417859284036</v>
      </c>
      <c r="Z17" s="156">
        <f>Poor!Z17</f>
        <v>0.29409999999999997</v>
      </c>
      <c r="AA17" s="121">
        <f t="shared" si="16"/>
        <v>0.15370894924154349</v>
      </c>
      <c r="AB17" s="156">
        <f>Poor!AB17</f>
        <v>0.17649999999999999</v>
      </c>
      <c r="AC17" s="121">
        <f t="shared" si="7"/>
        <v>9.2246275216363235E-2</v>
      </c>
      <c r="AD17" s="156">
        <f>Poor!AD17</f>
        <v>0.23530000000000001</v>
      </c>
      <c r="AE17" s="121">
        <f t="shared" si="8"/>
        <v>0.12297761222895337</v>
      </c>
      <c r="AF17" s="122">
        <f t="shared" si="10"/>
        <v>0.29410000000000003</v>
      </c>
      <c r="AG17" s="121">
        <f t="shared" si="11"/>
        <v>0.15370894924154352</v>
      </c>
      <c r="AH17" s="123">
        <f t="shared" si="12"/>
        <v>1</v>
      </c>
      <c r="AI17" s="183">
        <f t="shared" si="13"/>
        <v>0.1306604464821009</v>
      </c>
      <c r="AJ17" s="120">
        <f t="shared" si="14"/>
        <v>0.12297761222895337</v>
      </c>
      <c r="AK17" s="119">
        <f t="shared" si="15"/>
        <v>0.13834328073524843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-1.1402504368847262E-5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-1.1402504368847262E-5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4.6392372827367079E-2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4.6392372827367079E-2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7.8370947387130369E-4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7.8370947387130369E-4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377785.2194770663</v>
      </c>
      <c r="T23" s="179">
        <f>SUM(T7:T22)</f>
        <v>379011.09051323216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3.438418381678144E-2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3.438418381678144E-2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0.13753673526712576</v>
      </c>
      <c r="Z27" s="156">
        <f>Poor!Z27</f>
        <v>0.25</v>
      </c>
      <c r="AA27" s="121">
        <f t="shared" si="16"/>
        <v>3.438418381678144E-2</v>
      </c>
      <c r="AB27" s="156">
        <f>Poor!AB27</f>
        <v>0.25</v>
      </c>
      <c r="AC27" s="121">
        <f t="shared" si="7"/>
        <v>3.438418381678144E-2</v>
      </c>
      <c r="AD27" s="156">
        <f>Poor!AD27</f>
        <v>0.25</v>
      </c>
      <c r="AE27" s="121">
        <f t="shared" si="8"/>
        <v>3.438418381678144E-2</v>
      </c>
      <c r="AF27" s="122">
        <f t="shared" si="10"/>
        <v>0.25</v>
      </c>
      <c r="AG27" s="121">
        <f t="shared" si="11"/>
        <v>3.438418381678144E-2</v>
      </c>
      <c r="AH27" s="123">
        <f t="shared" si="12"/>
        <v>1</v>
      </c>
      <c r="AI27" s="183">
        <f t="shared" si="13"/>
        <v>3.438418381678144E-2</v>
      </c>
      <c r="AJ27" s="120">
        <f t="shared" si="14"/>
        <v>3.438418381678144E-2</v>
      </c>
      <c r="AK27" s="119">
        <f t="shared" si="15"/>
        <v>3.438418381678144E-2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7.6984057572085885E-3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7.6984057572085885E-3</v>
      </c>
      <c r="N28" s="227"/>
      <c r="O28" s="2"/>
      <c r="P28" s="22"/>
      <c r="V28" s="56"/>
      <c r="W28" s="110"/>
      <c r="X28" s="118"/>
      <c r="Y28" s="183">
        <f t="shared" si="9"/>
        <v>3.0793623028834354E-2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1.5396811514417177E-2</v>
      </c>
      <c r="AF28" s="122">
        <f t="shared" si="10"/>
        <v>0.5</v>
      </c>
      <c r="AG28" s="121">
        <f t="shared" si="11"/>
        <v>1.5396811514417177E-2</v>
      </c>
      <c r="AH28" s="123">
        <f t="shared" si="12"/>
        <v>1</v>
      </c>
      <c r="AI28" s="183">
        <f t="shared" si="13"/>
        <v>7.6984057572085885E-3</v>
      </c>
      <c r="AJ28" s="120">
        <f t="shared" si="14"/>
        <v>0</v>
      </c>
      <c r="AK28" s="119">
        <f t="shared" si="15"/>
        <v>1.5396811514417177E-2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0.23441645771191488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0.23441645771191488</v>
      </c>
      <c r="N29" s="227"/>
      <c r="P29" s="22"/>
      <c r="V29" s="56"/>
      <c r="W29" s="110"/>
      <c r="X29" s="118"/>
      <c r="Y29" s="183">
        <f t="shared" si="9"/>
        <v>0.93766583084765953</v>
      </c>
      <c r="Z29" s="156">
        <f>Poor!Z29</f>
        <v>0.25</v>
      </c>
      <c r="AA29" s="121">
        <f t="shared" si="16"/>
        <v>0.23441645771191488</v>
      </c>
      <c r="AB29" s="156">
        <f>Poor!AB29</f>
        <v>0.25</v>
      </c>
      <c r="AC29" s="121">
        <f t="shared" si="7"/>
        <v>0.23441645771191488</v>
      </c>
      <c r="AD29" s="156">
        <f>Poor!AD29</f>
        <v>0.25</v>
      </c>
      <c r="AE29" s="121">
        <f t="shared" si="8"/>
        <v>0.23441645771191488</v>
      </c>
      <c r="AF29" s="122">
        <f t="shared" si="10"/>
        <v>0.25</v>
      </c>
      <c r="AG29" s="121">
        <f t="shared" si="11"/>
        <v>0.23441645771191488</v>
      </c>
      <c r="AH29" s="123">
        <f t="shared" si="12"/>
        <v>1</v>
      </c>
      <c r="AI29" s="183">
        <f t="shared" si="13"/>
        <v>0.23441645771191488</v>
      </c>
      <c r="AJ29" s="120">
        <f t="shared" si="14"/>
        <v>0.23441645771191488</v>
      </c>
      <c r="AK29" s="119">
        <f t="shared" si="15"/>
        <v>0.23441645771191488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9.5973294480777369</v>
      </c>
      <c r="J30" s="229">
        <f>IF(I$32&lt;=1,I30,1-SUM(J6:J29))</f>
        <v>7.5891905435806706E-2</v>
      </c>
      <c r="K30" s="22">
        <f t="shared" si="4"/>
        <v>0.610559792652553</v>
      </c>
      <c r="L30" s="22">
        <f>IF(L124=L119,0,IF(K30="",0,(L119-L124)/(B119-B124)*K30))</f>
        <v>0.34497526939196832</v>
      </c>
      <c r="M30" s="175">
        <f t="shared" si="6"/>
        <v>7.5891905435806706E-2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0.30356762174322682</v>
      </c>
      <c r="Z30" s="122">
        <f>IF($Y30=0,0,AA30/($Y$30))</f>
        <v>2.0700602889672406E-3</v>
      </c>
      <c r="AA30" s="187">
        <f>IF(AA79*4/$I$83+SUM(AA6:AA29)&lt;1,AA79*4/$I$83,1-SUM(AA6:AA29))</f>
        <v>6.2840327878688207E-4</v>
      </c>
      <c r="AB30" s="122">
        <f>IF($Y30=0,0,AC30/($Y$30))</f>
        <v>7.3145022400593206E-16</v>
      </c>
      <c r="AC30" s="187">
        <f>IF(AC79*4/$I$83+SUM(AC6:AC29)&lt;1,AC79*4/$I$83,1-SUM(AC6:AC29))</f>
        <v>2.2204460492503131E-16</v>
      </c>
      <c r="AD30" s="122">
        <f>IF($Y30=0,0,AE30/($Y$30))</f>
        <v>0.85503543187403475</v>
      </c>
      <c r="AE30" s="187">
        <f>IF(AE79*4/$I$83+SUM(AE6:AE29)&lt;1,AE79*4/$I$83,1-SUM(AE6:AE29))</f>
        <v>0.25956107256019356</v>
      </c>
      <c r="AF30" s="122">
        <f>IF($Y30=0,0,AG30/($Y$30))</f>
        <v>0.76436631732745652</v>
      </c>
      <c r="AG30" s="187">
        <f>IF(AG79*4/$I$83+SUM(AG6:AG29)&lt;1,AG79*4/$I$83,1-SUM(AG6:AG29))</f>
        <v>0.23203686509172461</v>
      </c>
      <c r="AH30" s="123">
        <f t="shared" si="12"/>
        <v>1.6214718094904592</v>
      </c>
      <c r="AI30" s="183">
        <f t="shared" si="13"/>
        <v>0.12305658523267632</v>
      </c>
      <c r="AJ30" s="120">
        <f t="shared" si="14"/>
        <v>3.1420163939355206E-4</v>
      </c>
      <c r="AK30" s="119">
        <f t="shared" si="15"/>
        <v>0.24579896882595909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-0.27169845247623559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10.593775115440241</v>
      </c>
      <c r="J32" s="17"/>
      <c r="L32" s="22">
        <f>SUM(L6:L30)</f>
        <v>1.2716984524762356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3.8113412808125218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-3.7507104733075482E-2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5833.6124246224563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1.9461462891398409E-2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5833.6124246224563</v>
      </c>
      <c r="AH37" s="123">
        <f>SUM(Z37,AB37,AD37,AF37)</f>
        <v>1</v>
      </c>
      <c r="AI37" s="112">
        <f>SUM(AA37,AC37,AE37,AG37)</f>
        <v>5833.6124246224563</v>
      </c>
      <c r="AJ37" s="148">
        <f>(AA37+AC37)</f>
        <v>0</v>
      </c>
      <c r="AK37" s="147">
        <f>(AE37+AG37)</f>
        <v>5833.6124246224563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13092.07652596192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4.3676360878199046E-2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0.28804626376120079</v>
      </c>
      <c r="AA39" s="147">
        <f>$J39*Z39</f>
        <v>3771.1237281790527</v>
      </c>
      <c r="AB39" s="122">
        <f>AB8</f>
        <v>0.51376799547392693</v>
      </c>
      <c r="AC39" s="147">
        <f>$J39*AB39</f>
        <v>6726.2899133347091</v>
      </c>
      <c r="AD39" s="122">
        <f>AD8</f>
        <v>0.19818574076487233</v>
      </c>
      <c r="AE39" s="147">
        <f>$J39*AD39</f>
        <v>2594.6628844481593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13092.076525961922</v>
      </c>
      <c r="AJ39" s="148">
        <f t="shared" si="36"/>
        <v>10497.413641513762</v>
      </c>
      <c r="AK39" s="147">
        <f t="shared" si="37"/>
        <v>2594.6628844481593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2738.3708993094688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9.1354549738099124E-3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0.28804626376120074</v>
      </c>
      <c r="AA40" s="147">
        <f>$J40*Z40</f>
        <v>788.77750633849166</v>
      </c>
      <c r="AB40" s="122">
        <f>AB9</f>
        <v>0.51376799547392693</v>
      </c>
      <c r="AC40" s="147">
        <f>$J40*AB40</f>
        <v>1406.8873278023605</v>
      </c>
      <c r="AD40" s="122">
        <f>AD9</f>
        <v>0.19818574076487236</v>
      </c>
      <c r="AE40" s="147">
        <f>$J40*AD40</f>
        <v>542.70606516861676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2738.3708993094688</v>
      </c>
      <c r="AJ40" s="148">
        <f t="shared" si="36"/>
        <v>2195.6648341408522</v>
      </c>
      <c r="AK40" s="147">
        <f t="shared" si="37"/>
        <v>542.70606516861676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0.28804626376120074</v>
      </c>
      <c r="AA41" s="147">
        <f>$J41*Z41</f>
        <v>176.74518744387277</v>
      </c>
      <c r="AB41" s="122">
        <f>AB11</f>
        <v>0.51376799547392682</v>
      </c>
      <c r="AC41" s="147">
        <f>$J41*AB41</f>
        <v>315.24804202280149</v>
      </c>
      <c r="AD41" s="122">
        <f>AD11</f>
        <v>0.19818574076487244</v>
      </c>
      <c r="AE41" s="147">
        <f>$J41*AD41</f>
        <v>121.60677053332573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491.99322946667428</v>
      </c>
      <c r="AK41" s="147">
        <f t="shared" si="37"/>
        <v>121.60677053332573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23748.537627340098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7.9227286648096085E-2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5937.1344068350245</v>
      </c>
      <c r="AB43" s="156">
        <f>Poor!AB43</f>
        <v>0.25</v>
      </c>
      <c r="AC43" s="147">
        <f t="shared" si="39"/>
        <v>5937.1344068350245</v>
      </c>
      <c r="AD43" s="156">
        <f>Poor!AD43</f>
        <v>0.25</v>
      </c>
      <c r="AE43" s="147">
        <f t="shared" si="40"/>
        <v>5937.1344068350245</v>
      </c>
      <c r="AF43" s="122">
        <f t="shared" si="31"/>
        <v>0.25</v>
      </c>
      <c r="AG43" s="147">
        <f t="shared" si="34"/>
        <v>5937.1344068350245</v>
      </c>
      <c r="AH43" s="123">
        <f t="shared" si="35"/>
        <v>1</v>
      </c>
      <c r="AI43" s="112">
        <f t="shared" si="35"/>
        <v>23748.537627340098</v>
      </c>
      <c r="AJ43" s="148">
        <f t="shared" si="36"/>
        <v>11874.268813670049</v>
      </c>
      <c r="AK43" s="147">
        <f t="shared" si="37"/>
        <v>11874.268813670049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871.50596797578339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2.907423363232884E-3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217.87649199394585</v>
      </c>
      <c r="AB44" s="156">
        <f>Poor!AB44</f>
        <v>0.25</v>
      </c>
      <c r="AC44" s="147">
        <f t="shared" si="39"/>
        <v>217.87649199394585</v>
      </c>
      <c r="AD44" s="156">
        <f>Poor!AD44</f>
        <v>0.25</v>
      </c>
      <c r="AE44" s="147">
        <f t="shared" si="40"/>
        <v>217.87649199394585</v>
      </c>
      <c r="AF44" s="122">
        <f t="shared" si="31"/>
        <v>0.25</v>
      </c>
      <c r="AG44" s="147">
        <f t="shared" si="34"/>
        <v>217.87649199394585</v>
      </c>
      <c r="AH44" s="123">
        <f t="shared" si="35"/>
        <v>1</v>
      </c>
      <c r="AI44" s="112">
        <f t="shared" si="35"/>
        <v>871.50596797578339</v>
      </c>
      <c r="AJ44" s="148">
        <f t="shared" si="36"/>
        <v>435.7529839878917</v>
      </c>
      <c r="AK44" s="147">
        <f t="shared" si="37"/>
        <v>435.7529839878917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773.93028869592831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2.5819020013075084E-3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193.48257217398208</v>
      </c>
      <c r="AB45" s="156">
        <f>Poor!AB45</f>
        <v>0.25</v>
      </c>
      <c r="AC45" s="147">
        <f t="shared" si="39"/>
        <v>193.48257217398208</v>
      </c>
      <c r="AD45" s="156">
        <f>Poor!AD45</f>
        <v>0.25</v>
      </c>
      <c r="AE45" s="147">
        <f t="shared" si="40"/>
        <v>193.48257217398208</v>
      </c>
      <c r="AF45" s="122">
        <f t="shared" si="31"/>
        <v>0.25</v>
      </c>
      <c r="AG45" s="147">
        <f t="shared" si="34"/>
        <v>193.48257217398208</v>
      </c>
      <c r="AH45" s="123">
        <f t="shared" si="35"/>
        <v>1</v>
      </c>
      <c r="AI45" s="112">
        <f t="shared" si="35"/>
        <v>773.93028869592831</v>
      </c>
      <c r="AJ45" s="148">
        <f t="shared" si="36"/>
        <v>386.96514434796416</v>
      </c>
      <c r="AK45" s="147">
        <f t="shared" si="37"/>
        <v>386.96514434796416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829.49801067473902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2.7672809878657658E-3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207.37450266868476</v>
      </c>
      <c r="AB46" s="156">
        <f>Poor!AB46</f>
        <v>0.25</v>
      </c>
      <c r="AC46" s="147">
        <f t="shared" si="39"/>
        <v>207.37450266868476</v>
      </c>
      <c r="AD46" s="156">
        <f>Poor!AD46</f>
        <v>0.25</v>
      </c>
      <c r="AE46" s="147">
        <f t="shared" si="40"/>
        <v>207.37450266868476</v>
      </c>
      <c r="AF46" s="122">
        <f t="shared" si="31"/>
        <v>0.25</v>
      </c>
      <c r="AG46" s="147">
        <f t="shared" si="34"/>
        <v>207.37450266868476</v>
      </c>
      <c r="AH46" s="123">
        <f t="shared" si="35"/>
        <v>1</v>
      </c>
      <c r="AI46" s="112">
        <f t="shared" si="35"/>
        <v>829.49801067473902</v>
      </c>
      <c r="AJ46" s="148">
        <f t="shared" si="36"/>
        <v>414.74900533736951</v>
      </c>
      <c r="AK46" s="147">
        <f t="shared" si="37"/>
        <v>414.74900533736951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1248.185262009081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4.1640598294893144E-3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312.04631550227026</v>
      </c>
      <c r="AB47" s="156">
        <f>Poor!AB47</f>
        <v>0.25</v>
      </c>
      <c r="AC47" s="147">
        <f t="shared" si="39"/>
        <v>312.04631550227026</v>
      </c>
      <c r="AD47" s="156">
        <f>Poor!AD47</f>
        <v>0.25</v>
      </c>
      <c r="AE47" s="147">
        <f t="shared" si="40"/>
        <v>312.04631550227026</v>
      </c>
      <c r="AF47" s="122">
        <f t="shared" si="31"/>
        <v>0.25</v>
      </c>
      <c r="AG47" s="147">
        <f t="shared" si="34"/>
        <v>312.04631550227026</v>
      </c>
      <c r="AH47" s="123">
        <f t="shared" si="35"/>
        <v>1</v>
      </c>
      <c r="AI47" s="112">
        <f t="shared" si="35"/>
        <v>1248.185262009081</v>
      </c>
      <c r="AJ47" s="148">
        <f t="shared" si="36"/>
        <v>624.09263100454052</v>
      </c>
      <c r="AK47" s="147">
        <f t="shared" si="37"/>
        <v>624.09263100454052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290.50198932526115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9.6914112107762804E-4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72.625497331315287</v>
      </c>
      <c r="AB48" s="156">
        <f>Poor!AB48</f>
        <v>0.25</v>
      </c>
      <c r="AC48" s="147">
        <f t="shared" si="39"/>
        <v>72.625497331315287</v>
      </c>
      <c r="AD48" s="156">
        <f>Poor!AD48</f>
        <v>0.25</v>
      </c>
      <c r="AE48" s="147">
        <f t="shared" si="40"/>
        <v>72.625497331315287</v>
      </c>
      <c r="AF48" s="122">
        <f t="shared" si="31"/>
        <v>0.25</v>
      </c>
      <c r="AG48" s="147">
        <f t="shared" si="34"/>
        <v>72.625497331315287</v>
      </c>
      <c r="AH48" s="123">
        <f t="shared" si="35"/>
        <v>1</v>
      </c>
      <c r="AI48" s="112">
        <f t="shared" si="35"/>
        <v>290.50198932526115</v>
      </c>
      <c r="AJ48" s="148">
        <f t="shared" si="36"/>
        <v>145.25099466263057</v>
      </c>
      <c r="AK48" s="147">
        <f t="shared" si="37"/>
        <v>145.25099466263057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718.99242358002141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2.3986242746671296E-3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179.74810589500535</v>
      </c>
      <c r="AB49" s="156">
        <f>Poor!AB49</f>
        <v>0.25</v>
      </c>
      <c r="AC49" s="147">
        <f t="shared" si="39"/>
        <v>179.74810589500535</v>
      </c>
      <c r="AD49" s="156">
        <f>Poor!AD49</f>
        <v>0.25</v>
      </c>
      <c r="AE49" s="147">
        <f t="shared" si="40"/>
        <v>179.74810589500535</v>
      </c>
      <c r="AF49" s="122">
        <f t="shared" si="31"/>
        <v>0.25</v>
      </c>
      <c r="AG49" s="147">
        <f t="shared" si="34"/>
        <v>179.74810589500535</v>
      </c>
      <c r="AH49" s="123">
        <f t="shared" si="35"/>
        <v>1</v>
      </c>
      <c r="AI49" s="112">
        <f t="shared" si="35"/>
        <v>718.99242358002141</v>
      </c>
      <c r="AJ49" s="148">
        <f t="shared" si="36"/>
        <v>359.4962117900107</v>
      </c>
      <c r="AK49" s="147">
        <f t="shared" si="37"/>
        <v>359.4962117900107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366.03250654982907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1.2211178125578113E-3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91.508126637457266</v>
      </c>
      <c r="AB50" s="156">
        <f>Poor!AB55</f>
        <v>0.25</v>
      </c>
      <c r="AC50" s="147">
        <f t="shared" si="39"/>
        <v>91.508126637457266</v>
      </c>
      <c r="AD50" s="156">
        <f>Poor!AD55</f>
        <v>0.25</v>
      </c>
      <c r="AE50" s="147">
        <f t="shared" si="40"/>
        <v>91.508126637457266</v>
      </c>
      <c r="AF50" s="122">
        <f t="shared" si="31"/>
        <v>0.25</v>
      </c>
      <c r="AG50" s="147">
        <f t="shared" si="34"/>
        <v>91.508126637457266</v>
      </c>
      <c r="AH50" s="123">
        <f t="shared" si="35"/>
        <v>1</v>
      </c>
      <c r="AI50" s="112">
        <f t="shared" si="35"/>
        <v>366.03250654982907</v>
      </c>
      <c r="AJ50" s="148">
        <f t="shared" si="36"/>
        <v>183.01625327491453</v>
      </c>
      <c r="AK50" s="147">
        <f t="shared" si="37"/>
        <v>183.01625327491453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435.7529839878917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1.453711681616442E-3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108.93824599697292</v>
      </c>
      <c r="AB51" s="156">
        <f>Poor!AB56</f>
        <v>0.25</v>
      </c>
      <c r="AC51" s="147">
        <f t="shared" si="39"/>
        <v>108.93824599697292</v>
      </c>
      <c r="AD51" s="156">
        <f>Poor!AD56</f>
        <v>0.25</v>
      </c>
      <c r="AE51" s="147">
        <f t="shared" si="40"/>
        <v>108.93824599697292</v>
      </c>
      <c r="AF51" s="122">
        <f t="shared" si="31"/>
        <v>0.25</v>
      </c>
      <c r="AG51" s="147">
        <f t="shared" si="34"/>
        <v>108.93824599697292</v>
      </c>
      <c r="AH51" s="123">
        <f t="shared" si="35"/>
        <v>1</v>
      </c>
      <c r="AI51" s="112">
        <f t="shared" si="35"/>
        <v>435.7529839878917</v>
      </c>
      <c r="AJ51" s="148">
        <f t="shared" si="36"/>
        <v>217.87649199394585</v>
      </c>
      <c r="AK51" s="147">
        <f t="shared" si="37"/>
        <v>217.87649199394585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871.50596797578339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2.907423363232884E-3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217.87649199394585</v>
      </c>
      <c r="AB52" s="156">
        <f>Poor!AB57</f>
        <v>0.25</v>
      </c>
      <c r="AC52" s="147">
        <f t="shared" si="39"/>
        <v>217.87649199394585</v>
      </c>
      <c r="AD52" s="156">
        <f>Poor!AD57</f>
        <v>0.25</v>
      </c>
      <c r="AE52" s="147">
        <f t="shared" si="40"/>
        <v>217.87649199394585</v>
      </c>
      <c r="AF52" s="122">
        <f t="shared" si="31"/>
        <v>0.25</v>
      </c>
      <c r="AG52" s="147">
        <f t="shared" si="34"/>
        <v>217.87649199394585</v>
      </c>
      <c r="AH52" s="123">
        <f t="shared" si="35"/>
        <v>1</v>
      </c>
      <c r="AI52" s="112">
        <f t="shared" si="35"/>
        <v>871.50596797578339</v>
      </c>
      <c r="AJ52" s="148">
        <f t="shared" si="36"/>
        <v>435.7529839878917</v>
      </c>
      <c r="AK52" s="147">
        <f t="shared" si="37"/>
        <v>435.7529839878917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10109.469228519087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3.3726111013501453E-2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871.50596797578339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2.907423363232884E-3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257017.712</v>
      </c>
      <c r="J65" s="39">
        <f>SUM(J37:J64)</f>
        <v>287213.07807450311</v>
      </c>
      <c r="K65" s="40">
        <f>SUM(K37:K64)</f>
        <v>1</v>
      </c>
      <c r="L65" s="22">
        <f>SUM(L37:L64)</f>
        <v>0.95452734260321859</v>
      </c>
      <c r="M65" s="24">
        <f>SUM(M37:M64)</f>
        <v>0.9581690132993379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68225.257178990025</v>
      </c>
      <c r="AB65" s="137"/>
      <c r="AC65" s="153">
        <f>SUM(AC37:AC64)</f>
        <v>71627.286040188483</v>
      </c>
      <c r="AD65" s="137"/>
      <c r="AE65" s="153">
        <f>SUM(AE37:AE64)</f>
        <v>67057.336477178702</v>
      </c>
      <c r="AF65" s="137"/>
      <c r="AG65" s="153">
        <f>SUM(AG37:AG64)</f>
        <v>69322.223181651061</v>
      </c>
      <c r="AH65" s="137"/>
      <c r="AI65" s="153">
        <f>SUM(AI37:AI64)</f>
        <v>276232.10287800827</v>
      </c>
      <c r="AJ65" s="153">
        <f>SUM(AJ37:AJ64)</f>
        <v>139852.54321917851</v>
      </c>
      <c r="AK65" s="153">
        <f>SUM(AK37:AK64)</f>
        <v>136379.55965882976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237051.82729034973</v>
      </c>
      <c r="J74" s="51">
        <f>J128*I$83</f>
        <v>1874.5125878436643</v>
      </c>
      <c r="K74" s="40">
        <f>B74/B$76</f>
        <v>3.0491238976837635E-2</v>
      </c>
      <c r="L74" s="22">
        <f>(L128*G$37*F$9/F$7)/B$130</f>
        <v>2.8426198033466285E-2</v>
      </c>
      <c r="M74" s="24">
        <f>J74/B$76</f>
        <v>6.2535448899212155E-3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3.8803540692643859</v>
      </c>
      <c r="AB74" s="156"/>
      <c r="AC74" s="147">
        <f>AC30*$I$83/4</f>
        <v>1.3711126522801877E-12</v>
      </c>
      <c r="AD74" s="156"/>
      <c r="AE74" s="147">
        <f>AE30*$I$83/4</f>
        <v>1602.774680100222</v>
      </c>
      <c r="AF74" s="156"/>
      <c r="AG74" s="147">
        <f>AG30*$I$83/4</f>
        <v>1432.814283554022</v>
      </c>
      <c r="AH74" s="155"/>
      <c r="AI74" s="147">
        <f>SUM(AA74,AC74,AE74,AG74)</f>
        <v>3039.4693177235094</v>
      </c>
      <c r="AJ74" s="148">
        <f>(AA74+AC74)</f>
        <v>3.8803540692657568</v>
      </c>
      <c r="AK74" s="147">
        <f>(AE74+AG74)</f>
        <v>3035.5889636542443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162921.93411034255</v>
      </c>
      <c r="K75" s="40">
        <f>B75/B$76</f>
        <v>0.63228327833131914</v>
      </c>
      <c r="L75" s="22">
        <f>(L129*G$37*F$9/F$7)/B$130</f>
        <v>0.51770810173328441</v>
      </c>
      <c r="M75" s="24">
        <f>J75/B$76</f>
        <v>0.54352242557294883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63229.905647508189</v>
      </c>
      <c r="AB75" s="158"/>
      <c r="AC75" s="149">
        <f>AA75+AC65-SUM(AC70,AC74)</f>
        <v>129865.7205102841</v>
      </c>
      <c r="AD75" s="158"/>
      <c r="AE75" s="149">
        <f>AC75+AE65-SUM(AE70,AE74)</f>
        <v>190328.81112995002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253226.74885063447</v>
      </c>
      <c r="AJ75" s="151">
        <f>AJ76-SUM(AJ70,AJ74)</f>
        <v>129865.7205102841</v>
      </c>
      <c r="AK75" s="149">
        <f>AJ75+AK76-SUM(AK70,AK74)</f>
        <v>253226.7488506345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257017.71200000003</v>
      </c>
      <c r="J76" s="51">
        <f>J130*I$83</f>
        <v>287213.07807450317</v>
      </c>
      <c r="K76" s="40">
        <f>SUM(K70:K75)</f>
        <v>0.85547163432882312</v>
      </c>
      <c r="L76" s="22">
        <f>SUM(L70:L75)</f>
        <v>0.78398387111122969</v>
      </c>
      <c r="M76" s="24">
        <f>SUM(M70:M75)</f>
        <v>0.78762554180734912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68225.257178990025</v>
      </c>
      <c r="AB76" s="137"/>
      <c r="AC76" s="153">
        <f>AC65</f>
        <v>71627.286040188483</v>
      </c>
      <c r="AD76" s="137"/>
      <c r="AE76" s="153">
        <f>AE65</f>
        <v>67057.336477178702</v>
      </c>
      <c r="AF76" s="137"/>
      <c r="AG76" s="153">
        <f>AG65</f>
        <v>69322.223181651061</v>
      </c>
      <c r="AH76" s="137"/>
      <c r="AI76" s="153">
        <f>SUM(AA76,AC76,AE76,AG76)</f>
        <v>276232.10287800827</v>
      </c>
      <c r="AJ76" s="154">
        <f>SUM(AA76,AC76)</f>
        <v>139852.54321917851</v>
      </c>
      <c r="AK76" s="154">
        <f>SUM(AE76,AG76)</f>
        <v>136379.55965882976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63229.905647508189</v>
      </c>
      <c r="AD78" s="112"/>
      <c r="AE78" s="112">
        <f>AC75</f>
        <v>129865.7205102841</v>
      </c>
      <c r="AF78" s="112"/>
      <c r="AG78" s="112">
        <f>AE75</f>
        <v>190328.81112995002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63233.786001577457</v>
      </c>
      <c r="AB79" s="112"/>
      <c r="AC79" s="112">
        <f>AA79-AA74+AC65-AC70</f>
        <v>129865.7205102841</v>
      </c>
      <c r="AD79" s="112"/>
      <c r="AE79" s="112">
        <f>AC79-AC74+AE65-AE70</f>
        <v>191931.58581005022</v>
      </c>
      <c r="AF79" s="112"/>
      <c r="AG79" s="112">
        <f>AE79-AE74+AG65-AG70</f>
        <v>254659.56313418847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0.23618084260926714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0.23618084260926714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0.53004852573948802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0.53004852573948802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0.11086625221206117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0.11086625221206117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0.96148822021306524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0.96148822021306524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3.5283971383965697E-2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3.5283971383965697E-2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3.1333502193860177E-2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3.1333502193860177E-2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3.3583228511542718E-2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3.3583228511542718E-2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5.0534287411603721E-2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5.0534287411603721E-2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1.1761323794655233E-2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1.1761323794655233E-2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2.9109276391771705E-2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2.9109276391771705E-2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1.4819267981265595E-2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1.4819267981265595E-2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1.7641985691982848E-2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1.7641985691982848E-2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3.5283971383965697E-2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3.5283971383965697E-2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0.40929406805400209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0.40929406805400209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3.5283971383965697E-2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3.5283971383965697E-2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10.405672397681537</v>
      </c>
      <c r="J119" s="24">
        <f>SUM(J91:J118)</f>
        <v>11.628168251583412</v>
      </c>
      <c r="K119" s="22">
        <f>SUM(K91:K118)</f>
        <v>20.024105714968115</v>
      </c>
      <c r="L119" s="22">
        <f>SUM(L91:L118)</f>
        <v>11.583973585523902</v>
      </c>
      <c r="M119" s="57">
        <f t="shared" si="50"/>
        <v>11.628168251583412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9.5973294480777369</v>
      </c>
      <c r="J128" s="226">
        <f>(J30)</f>
        <v>7.5891905435806706E-2</v>
      </c>
      <c r="K128" s="22">
        <f>(B128)</f>
        <v>0.610559792652553</v>
      </c>
      <c r="L128" s="22">
        <f>IF(L124=L119,0,(L119-L124)/(B119-B124)*K128)</f>
        <v>0.34497526939196832</v>
      </c>
      <c r="M128" s="57">
        <f t="shared" si="90"/>
        <v>7.5891905435806706E-2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6.5960912170476451</v>
      </c>
      <c r="K129" s="29">
        <f>(B129)</f>
        <v>12.66090720711294</v>
      </c>
      <c r="L129" s="60">
        <f>IF(SUM(L124:L128)&gt;L130,0,L130-SUM(L124:L128))</f>
        <v>6.282813187031973</v>
      </c>
      <c r="M129" s="57">
        <f t="shared" si="90"/>
        <v>6.5960912170476451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10.405672397681537</v>
      </c>
      <c r="J130" s="226">
        <f>(J119)</f>
        <v>11.628168251583412</v>
      </c>
      <c r="K130" s="22">
        <f>(B130)</f>
        <v>20.024105714968115</v>
      </c>
      <c r="L130" s="22">
        <f>(L119)</f>
        <v>11.583973585523902</v>
      </c>
      <c r="M130" s="57">
        <f t="shared" si="90"/>
        <v>11.628168251583412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3330.1468608354162</v>
      </c>
      <c r="G72" s="109">
        <f>Poor!T7</f>
        <v>3775.8602271473669</v>
      </c>
      <c r="H72" s="109">
        <f>Middle!T7</f>
        <v>7362.659319455006</v>
      </c>
      <c r="I72" s="109">
        <f>Rich!T7</f>
        <v>18151.149304296032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350.00000000000006</v>
      </c>
      <c r="H73" s="109">
        <f>Middle!T8</f>
        <v>7235.0687052518524</v>
      </c>
      <c r="I73" s="109">
        <f>Rich!T8</f>
        <v>51419.272780761603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1263.6290604084722</v>
      </c>
      <c r="I74" s="109">
        <f>Rich!T9</f>
        <v>1843.5936158072352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4134.4135349325716</v>
      </c>
      <c r="I75" s="109">
        <f>Rich!T10</f>
        <v>7292.0155307780706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10826.021890801663</v>
      </c>
      <c r="I76" s="109">
        <f>Rich!T11</f>
        <v>22103.809281589238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12787.200000000003</v>
      </c>
      <c r="H77" s="109">
        <f>Middle!T12</f>
        <v>2337.4170297549963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10312.214108992182</v>
      </c>
      <c r="G78" s="109">
        <f>Poor!T13</f>
        <v>6917.7712871937456</v>
      </c>
      <c r="H78" s="109">
        <f>Middle!T13</f>
        <v>34825.328465395316</v>
      </c>
      <c r="I78" s="109">
        <f>Rich!T13</f>
        <v>109032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18780.20828645755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34875.909748497121</v>
      </c>
      <c r="G88" s="109">
        <f>Poor!T23</f>
        <v>31838.341673746505</v>
      </c>
      <c r="H88" s="109">
        <f>Middle!T23</f>
        <v>99479.907262631255</v>
      </c>
      <c r="I88" s="109">
        <f>Rich!T23</f>
        <v>379011.09051323216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14020.562554383352</v>
      </c>
      <c r="G98" s="237">
        <f t="shared" si="0"/>
        <v>17058.130629133968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36999.095887716692</v>
      </c>
      <c r="G99" s="237">
        <f t="shared" si="0"/>
        <v>40036.663962467312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77921.495887716679</v>
      </c>
      <c r="G100" s="237">
        <f t="shared" si="0"/>
        <v>80959.063962467306</v>
      </c>
      <c r="H100" s="237">
        <f t="shared" si="0"/>
        <v>13317.498373582552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2016-06-04T22:50:05Z</dcterms:modified>
  <cp:category/>
</cp:coreProperties>
</file>