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<sst xmlns="http://schemas.openxmlformats.org/spreadsheetml/2006/main" count="790" uniqueCount="145">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</sst>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395912"/>
        <c:axId val="2114391400"/>
      </c:barChart>
      <c:catAx>
        <c:axId val="211439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9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39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9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24328"/>
        <c:axId val="2145312408"/>
      </c:barChart>
      <c:catAx>
        <c:axId val="211812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312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31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2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0.00798494043020829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0.0278820950970171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0.00590634145226322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0.0200228528739808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0.000573826898214512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0.000569303507353294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0.000850640189400521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0.000177980914435385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0.000440502763227577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0.000224255952188585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0.000266971371653077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0.00619373582235139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236104"/>
        <c:axId val="2145231608"/>
      </c:barChart>
      <c:catAx>
        <c:axId val="214523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23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23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23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040472"/>
        <c:axId val="2145037944"/>
      </c:barChart>
      <c:catAx>
        <c:axId val="21450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3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03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4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4232.304916964998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11586.1261574793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721.051163608349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14688.31429064984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6393.600000000001</c:v>
                </c:pt>
                <c:pt idx="6">
                  <c:v>1168.708514877498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5156.107054496091</c:v>
                </c:pt>
                <c:pt idx="5">
                  <c:v>3458.885643596873</c:v>
                </c:pt>
                <c:pt idx="6">
                  <c:v>17412.66423269766</c:v>
                </c:pt>
                <c:pt idx="7">
                  <c:v>81774.0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863880"/>
        <c:axId val="2144861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63880"/>
        <c:axId val="2144861112"/>
      </c:lineChart>
      <c:catAx>
        <c:axId val="214486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86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86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86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93800"/>
        <c:axId val="21446971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93800"/>
        <c:axId val="2144697128"/>
      </c:lineChart>
      <c:catAx>
        <c:axId val="214469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69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69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69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90296"/>
        <c:axId val="21445844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90296"/>
        <c:axId val="2144584456"/>
      </c:lineChart>
      <c:catAx>
        <c:axId val="2144590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8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58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9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491704"/>
        <c:axId val="2144487896"/>
      </c:barChart>
      <c:catAx>
        <c:axId val="21444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8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48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9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417480"/>
        <c:axId val="2144405752"/>
      </c:barChart>
      <c:catAx>
        <c:axId val="21444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0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40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1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0.350919013420591</c:v>
                </c:pt>
                <c:pt idx="2">
                  <c:v>0.326243921379607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966264"/>
        <c:axId val="2140028408"/>
      </c:barChart>
      <c:catAx>
        <c:axId val="213996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02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02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96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472872"/>
        <c:axId val="2139778872"/>
      </c:barChart>
      <c:catAx>
        <c:axId val="21444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77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77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47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150056"/>
        <c:axId val="2114141528"/>
      </c:barChart>
      <c:catAx>
        <c:axId val="21141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4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4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5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077832"/>
        <c:axId val="2140074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77832"/>
        <c:axId val="2140074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77832"/>
        <c:axId val="2140074744"/>
      </c:scatterChart>
      <c:catAx>
        <c:axId val="2140077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074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0074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077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254488"/>
        <c:axId val="21152459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54488"/>
        <c:axId val="2115245928"/>
      </c:lineChart>
      <c:catAx>
        <c:axId val="2115254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245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5245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254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27736"/>
        <c:axId val="20913598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44056"/>
        <c:axId val="2091251256"/>
      </c:scatterChart>
      <c:valAx>
        <c:axId val="20912277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359848"/>
        <c:crosses val="autoZero"/>
        <c:crossBetween val="midCat"/>
      </c:valAx>
      <c:valAx>
        <c:axId val="2091359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227736"/>
        <c:crosses val="autoZero"/>
        <c:crossBetween val="midCat"/>
      </c:valAx>
      <c:valAx>
        <c:axId val="20909440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1251256"/>
        <c:crosses val="autoZero"/>
        <c:crossBetween val="midCat"/>
      </c:valAx>
      <c:valAx>
        <c:axId val="20912512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9440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63032"/>
        <c:axId val="20918491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63032"/>
        <c:axId val="2091849112"/>
      </c:lineChart>
      <c:catAx>
        <c:axId val="20918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849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1849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8630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0.00596067458153175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0.0629426203193482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-3.30404772661164E-5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0.000372604447462325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0.000173511324788426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0.00821806342940366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-1.13661025575852E-5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0.0219121909096476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0.00131792752555191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0.0267722880917558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4.40675200307373E-5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0.00951895609160244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0.000185490027207296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0.031572948174051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0.0070689875115353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0.233616875097562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0.278031033924728</c:v>
                </c:pt>
                <c:pt idx="2" formatCode="0.0%">
                  <c:v>0.567307107869151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944088"/>
        <c:axId val="2113941288"/>
      </c:barChart>
      <c:catAx>
        <c:axId val="211394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4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94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44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981736"/>
        <c:axId val="2114127432"/>
      </c:barChart>
      <c:catAx>
        <c:axId val="211498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2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2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98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956184"/>
        <c:axId val="2115951880"/>
      </c:barChart>
      <c:catAx>
        <c:axId val="2115956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51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95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5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733592"/>
        <c:axId val="2115730872"/>
      </c:barChart>
      <c:catAx>
        <c:axId val="2115733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30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73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3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358232"/>
        <c:axId val="2118351736"/>
      </c:barChart>
      <c:catAx>
        <c:axId val="2118358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51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35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5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0.00405325871544159</c:v>
                </c:pt>
                <c:pt idx="1">
                  <c:v>0.00405325871544159</c:v>
                </c:pt>
                <c:pt idx="2">
                  <c:v>0.0078680904476219</c:v>
                </c:pt>
                <c:pt idx="3">
                  <c:v>0.0078680904476219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0.251770481277393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-0.000308835399943497</c:v>
                </c:pt>
                <c:pt idx="1">
                  <c:v>0.000176673490879031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0.0014904177898493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0.000465010350432981</c:v>
                </c:pt>
                <c:pt idx="3">
                  <c:v>0.000229034948720722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0.0328722537176146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-4.54644102303409E-5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0.0219121909096476</c:v>
                </c:pt>
                <c:pt idx="1">
                  <c:v>0.0219121909096476</c:v>
                </c:pt>
                <c:pt idx="2">
                  <c:v>0.0219121909096476</c:v>
                </c:pt>
                <c:pt idx="3">
                  <c:v>0.0219121909096476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0.00527171010220764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0.0314949197111416</c:v>
                </c:pt>
                <c:pt idx="1">
                  <c:v>0.0189012353927796</c:v>
                </c:pt>
                <c:pt idx="2">
                  <c:v>0.0251980775519606</c:v>
                </c:pt>
                <c:pt idx="3">
                  <c:v>0.0314949197111416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0.0141379750230706</c:v>
                </c:pt>
                <c:pt idx="3">
                  <c:v>0.0141379750230706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0.233616875097562</c:v>
                </c:pt>
                <c:pt idx="1">
                  <c:v>0.233616875097562</c:v>
                </c:pt>
                <c:pt idx="2">
                  <c:v>0.233616875097562</c:v>
                </c:pt>
                <c:pt idx="3">
                  <c:v>0.233616875097562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0.368858823340576</c:v>
                </c:pt>
                <c:pt idx="1">
                  <c:v>0.68981228262987</c:v>
                </c:pt>
                <c:pt idx="2">
                  <c:v>0.665228832445654</c:v>
                </c:pt>
                <c:pt idx="3">
                  <c:v>0.584322547615865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25352"/>
        <c:axId val="2118219752"/>
      </c:barChart>
      <c:catAx>
        <c:axId val="2118225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19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21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2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392328"/>
        <c:axId val="2115383512"/>
      </c:barChart>
      <c:catAx>
        <c:axId val="211539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83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38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9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6393.6000000000013</v>
      </c>
      <c r="T12" s="220">
        <f>IF($B$81=0,0,(SUMIF($N$6:$N$28,$U12,M$6:M$28)+SUMIF($N$91:$N$118,$U12,M$91:M$118))*$I$83*Poor!$B$81/$B$81)</f>
        <v>6393.6000000000013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3458.8856435968728</v>
      </c>
      <c r="T13" s="220">
        <f>IF($B$81=0,0,(SUMIF($N$6:$N$28,$U13,M$6:M$28)+SUMIF($N$91:$N$118,$U13,M$91:M$118))*$I$83*Poor!$B$81/$B$81)</f>
        <v>3458.8856435968728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62212.862812638392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18762.34911293715</v>
      </c>
      <c r="J71" s="51">
        <f t="shared" si="76"/>
        <v>18762.34911293715</v>
      </c>
      <c r="K71" s="40">
        <f t="shared" ref="K71:K72" si="79">B71/B$76</f>
        <v>0.39030582418867238</v>
      </c>
      <c r="L71" s="22">
        <f t="shared" si="77"/>
        <v>0.4023510369882678</v>
      </c>
      <c r="M71" s="24">
        <f t="shared" ref="M71:M72" si="80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6"/>
        <v>17074.278592242208</v>
      </c>
      <c r="K74" s="40">
        <f>B74/B$76</f>
        <v>0.26793606253444902</v>
      </c>
      <c r="L74" s="22">
        <f t="shared" si="77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6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6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1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4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4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4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1168.7085148774981</v>
      </c>
      <c r="T12" s="220">
        <f>IF($B$81=0,0,(SUMIF($N$6:$N$28,$U12,M$6:M$28)+SUMIF($N$91:$N$118,$U12,M$91:M$118))*$I$83*Poor!$B$81/$B$81)</f>
        <v>1168.7085148774981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17412.664232697658</v>
      </c>
      <c r="T13" s="220">
        <f>IF($B$81=0,0,(SUMIF($N$6:$N$28,$U13,M$6:M$28)+SUMIF($N$91:$N$118,$U13,M$91:M$118))*$I$83*Poor!$B$81/$B$81)</f>
        <v>17412.664232697658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19583.999999999996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5.9606745815317464E-3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5.9606745815317464E-3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2.3842698326126986E-2</v>
      </c>
      <c r="Z6" s="156">
        <f>Poor!Z6</f>
        <v>0.17</v>
      </c>
      <c r="AA6" s="121">
        <f>$M6*Z6*4</f>
        <v>4.0532587154415876E-3</v>
      </c>
      <c r="AB6" s="156">
        <f>Poor!AB6</f>
        <v>0.17</v>
      </c>
      <c r="AC6" s="121">
        <f t="shared" ref="AC6:AC29" si="7">$M6*AB6*4</f>
        <v>4.0532587154415876E-3</v>
      </c>
      <c r="AD6" s="156">
        <f>Poor!AD6</f>
        <v>0.33</v>
      </c>
      <c r="AE6" s="121">
        <f t="shared" ref="AE6:AE29" si="8">$M6*AD6*4</f>
        <v>7.868090447621906E-3</v>
      </c>
      <c r="AF6" s="122">
        <f>1-SUM(Z6,AB6,AD6)</f>
        <v>0.32999999999999996</v>
      </c>
      <c r="AG6" s="121">
        <f>$M6*AF6*4</f>
        <v>7.8680904476219043E-3</v>
      </c>
      <c r="AH6" s="123">
        <f>SUM(Z6,AB6,AD6,AF6)</f>
        <v>1</v>
      </c>
      <c r="AI6" s="183">
        <f>SUM(AA6,AC6,AE6,AG6)/4</f>
        <v>5.9606745815317472E-3</v>
      </c>
      <c r="AJ6" s="120">
        <f>(AA6+AC6)/2</f>
        <v>4.0532587154415876E-3</v>
      </c>
      <c r="AK6" s="119">
        <f>(AE6+AG6)/2</f>
        <v>7.868090447621906E-3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4232.3049169649985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11586.126157479301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6.2942620319348261E-2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6.2942620319348261E-2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721.05116360834904</v>
      </c>
      <c r="U9" s="221">
        <v>3</v>
      </c>
      <c r="V9" s="56"/>
      <c r="W9" s="115"/>
      <c r="X9" s="118">
        <f>Poor!X9</f>
        <v>1</v>
      </c>
      <c r="Y9" s="183">
        <f t="shared" si="9"/>
        <v>0.25177048127739304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0.25177048127739304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6.2942620319348261E-2</v>
      </c>
      <c r="AJ9" s="120">
        <f t="shared" si="14"/>
        <v>0.12588524063869652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-3.30404772661164E-5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-3.30404772661164E-5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2991.8773297947432</v>
      </c>
      <c r="U10" s="221">
        <v>4</v>
      </c>
      <c r="V10" s="56"/>
      <c r="W10" s="115"/>
      <c r="X10" s="118">
        <f>Poor!X10</f>
        <v>1</v>
      </c>
      <c r="Y10" s="183">
        <f t="shared" si="9"/>
        <v>-1.321619090644656E-4</v>
      </c>
      <c r="Z10" s="125">
        <f>IF($Y10=0,0,AA10/$Y10)</f>
        <v>2.3367958448061894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-3.088353999434967E-4</v>
      </c>
      <c r="AB10" s="125">
        <f>IF($Y10=0,0,AC10/$Y10)</f>
        <v>-1.3367958448061896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1.766734908790311E-4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-3.30404772661164E-5</v>
      </c>
      <c r="AJ10" s="120">
        <f t="shared" si="14"/>
        <v>-6.6080954532232801E-5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3.7260444746232486E-4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3.7260444746232486E-4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14688.314290649841</v>
      </c>
      <c r="U11" s="221">
        <v>5</v>
      </c>
      <c r="V11" s="56"/>
      <c r="W11" s="115"/>
      <c r="X11" s="118">
        <f>Poor!X11</f>
        <v>1</v>
      </c>
      <c r="Y11" s="183">
        <f t="shared" si="9"/>
        <v>1.4904177898492994E-3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1.4904177898492994E-3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3.7260444746232486E-4</v>
      </c>
      <c r="AJ11" s="120">
        <f t="shared" si="14"/>
        <v>7.4520889492464971E-4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1.7351132478842586E-4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1.7351132478842586E-4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6.9404529915370345E-4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4.6501035043298132E-4</v>
      </c>
      <c r="AF12" s="122">
        <f>1-SUM(Z12,AB12,AD12)</f>
        <v>0.32999999999999996</v>
      </c>
      <c r="AG12" s="121">
        <f>$M12*AF12*4</f>
        <v>2.290349487207221E-4</v>
      </c>
      <c r="AH12" s="123">
        <f t="shared" si="12"/>
        <v>1</v>
      </c>
      <c r="AI12" s="183">
        <f t="shared" si="13"/>
        <v>1.7351132478842586E-4</v>
      </c>
      <c r="AJ12" s="120">
        <f t="shared" si="14"/>
        <v>0</v>
      </c>
      <c r="AK12" s="119">
        <f t="shared" si="15"/>
        <v>3.4702264957685173E-4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8.2180634294036631E-3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8.2180634294036631E-3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81774</v>
      </c>
      <c r="T13" s="220">
        <f>IF($B$81=0,0,(SUMIF($N$6:$N$28,$U13,M$6:M$28)+SUMIF($N$91:$N$118,$U13,M$91:M$118))*$I$83*Poor!$B$81/$B$81)</f>
        <v>81774</v>
      </c>
      <c r="U13" s="221">
        <v>7</v>
      </c>
      <c r="V13" s="56"/>
      <c r="W13" s="110"/>
      <c r="X13" s="118"/>
      <c r="Y13" s="183">
        <f t="shared" si="9"/>
        <v>3.2872253717614652E-2</v>
      </c>
      <c r="Z13" s="156">
        <f>Poor!Z13</f>
        <v>1</v>
      </c>
      <c r="AA13" s="121">
        <f>$M13*Z13*4</f>
        <v>3.2872253717614652E-2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8.2180634294036631E-3</v>
      </c>
      <c r="AJ13" s="120">
        <f t="shared" si="14"/>
        <v>1.6436126858807326E-2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-1.1366102557585218E-5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-1.1366102557585218E-5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-4.5464410230340871E-5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-4.5464410230340871E-5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-1.1366102557585218E-5</v>
      </c>
      <c r="AJ14" s="120">
        <f t="shared" si="14"/>
        <v>-2.2732205115170436E-5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2.191219090964763E-2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2.191219090964763E-2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8.7648763638590518E-2</v>
      </c>
      <c r="Z15" s="156">
        <f>Poor!Z15</f>
        <v>0.25</v>
      </c>
      <c r="AA15" s="121">
        <f t="shared" si="16"/>
        <v>2.191219090964763E-2</v>
      </c>
      <c r="AB15" s="156">
        <f>Poor!AB15</f>
        <v>0.25</v>
      </c>
      <c r="AC15" s="121">
        <f t="shared" si="7"/>
        <v>2.191219090964763E-2</v>
      </c>
      <c r="AD15" s="156">
        <f>Poor!AD15</f>
        <v>0.25</v>
      </c>
      <c r="AE15" s="121">
        <f t="shared" si="8"/>
        <v>2.191219090964763E-2</v>
      </c>
      <c r="AF15" s="122">
        <f t="shared" si="10"/>
        <v>0.25</v>
      </c>
      <c r="AG15" s="121">
        <f t="shared" si="11"/>
        <v>2.191219090964763E-2</v>
      </c>
      <c r="AH15" s="123">
        <f t="shared" si="12"/>
        <v>1</v>
      </c>
      <c r="AI15" s="183">
        <f t="shared" si="13"/>
        <v>2.191219090964763E-2</v>
      </c>
      <c r="AJ15" s="120">
        <f t="shared" si="14"/>
        <v>2.191219090964763E-2</v>
      </c>
      <c r="AK15" s="119">
        <f t="shared" si="15"/>
        <v>2.191219090964763E-2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1.3179275255519091E-3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1.3179275255519091E-3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5.2717101022076362E-3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5.2717101022076362E-3</v>
      </c>
      <c r="AH16" s="123">
        <f t="shared" si="12"/>
        <v>1</v>
      </c>
      <c r="AI16" s="183">
        <f t="shared" si="13"/>
        <v>1.3179275255519091E-3</v>
      </c>
      <c r="AJ16" s="120">
        <f t="shared" si="14"/>
        <v>0</v>
      </c>
      <c r="AK16" s="119">
        <f t="shared" si="15"/>
        <v>2.6358550511038181E-3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2.6772288091755851E-2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2.6772288091755851E-2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0.1070891523670234</v>
      </c>
      <c r="Z17" s="156">
        <f>Poor!Z17</f>
        <v>0.29409999999999997</v>
      </c>
      <c r="AA17" s="121">
        <f t="shared" si="16"/>
        <v>3.1494919711141579E-2</v>
      </c>
      <c r="AB17" s="156">
        <f>Poor!AB17</f>
        <v>0.17649999999999999</v>
      </c>
      <c r="AC17" s="121">
        <f t="shared" si="7"/>
        <v>1.8901235392779631E-2</v>
      </c>
      <c r="AD17" s="156">
        <f>Poor!AD17</f>
        <v>0.23530000000000001</v>
      </c>
      <c r="AE17" s="121">
        <f t="shared" si="8"/>
        <v>2.5198077551960608E-2</v>
      </c>
      <c r="AF17" s="122">
        <f t="shared" si="10"/>
        <v>0.29410000000000003</v>
      </c>
      <c r="AG17" s="121">
        <f t="shared" si="11"/>
        <v>3.1494919711141586E-2</v>
      </c>
      <c r="AH17" s="123">
        <f t="shared" si="12"/>
        <v>1</v>
      </c>
      <c r="AI17" s="183">
        <f t="shared" si="13"/>
        <v>2.6772288091755851E-2</v>
      </c>
      <c r="AJ17" s="120">
        <f t="shared" si="14"/>
        <v>2.5198077551960605E-2</v>
      </c>
      <c r="AK17" s="119">
        <f t="shared" si="15"/>
        <v>2.8346498631551097E-2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4.4067520030737321E-5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4.4067520030737321E-5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9.5189560916024412E-3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9.5189560916024412E-3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1.8549002720729616E-4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1.8549002720729616E-4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298006.62512646551</v>
      </c>
      <c r="T23" s="179">
        <f>SUM(T7:T22)</f>
        <v>297729.92385849723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3.1572948174050965E-2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3.1572948174050965E-2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0.12629179269620386</v>
      </c>
      <c r="Z27" s="156">
        <f>Poor!Z27</f>
        <v>0.25</v>
      </c>
      <c r="AA27" s="121">
        <f t="shared" si="16"/>
        <v>3.1572948174050965E-2</v>
      </c>
      <c r="AB27" s="156">
        <f>Poor!AB27</f>
        <v>0.25</v>
      </c>
      <c r="AC27" s="121">
        <f t="shared" si="7"/>
        <v>3.1572948174050965E-2</v>
      </c>
      <c r="AD27" s="156">
        <f>Poor!AD27</f>
        <v>0.25</v>
      </c>
      <c r="AE27" s="121">
        <f t="shared" si="8"/>
        <v>3.1572948174050965E-2</v>
      </c>
      <c r="AF27" s="122">
        <f t="shared" si="10"/>
        <v>0.25</v>
      </c>
      <c r="AG27" s="121">
        <f t="shared" si="11"/>
        <v>3.1572948174050965E-2</v>
      </c>
      <c r="AH27" s="123">
        <f t="shared" si="12"/>
        <v>1</v>
      </c>
      <c r="AI27" s="183">
        <f t="shared" si="13"/>
        <v>3.1572948174050965E-2</v>
      </c>
      <c r="AJ27" s="120">
        <f t="shared" si="14"/>
        <v>3.1572948174050965E-2</v>
      </c>
      <c r="AK27" s="119">
        <f t="shared" si="15"/>
        <v>3.1572948174050965E-2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7.0689875115353042E-3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7.0689875115353042E-3</v>
      </c>
      <c r="N28" s="227"/>
      <c r="O28" s="2"/>
      <c r="P28" s="22"/>
      <c r="V28" s="56"/>
      <c r="W28" s="110"/>
      <c r="X28" s="118"/>
      <c r="Y28" s="183">
        <f t="shared" si="9"/>
        <v>2.8275950046141217E-2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1.4137975023070608E-2</v>
      </c>
      <c r="AF28" s="122">
        <f t="shared" si="10"/>
        <v>0.5</v>
      </c>
      <c r="AG28" s="121">
        <f t="shared" si="11"/>
        <v>1.4137975023070608E-2</v>
      </c>
      <c r="AH28" s="123">
        <f t="shared" si="12"/>
        <v>1</v>
      </c>
      <c r="AI28" s="183">
        <f t="shared" si="13"/>
        <v>7.0689875115353042E-3</v>
      </c>
      <c r="AJ28" s="120">
        <f t="shared" si="14"/>
        <v>0</v>
      </c>
      <c r="AK28" s="119">
        <f t="shared" si="15"/>
        <v>1.4137975023070608E-2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0.2336168750975616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0.2336168750975616</v>
      </c>
      <c r="N29" s="227"/>
      <c r="P29" s="22"/>
      <c r="V29" s="56"/>
      <c r="W29" s="110"/>
      <c r="X29" s="118"/>
      <c r="Y29" s="183">
        <f t="shared" si="9"/>
        <v>0.9344675003902464</v>
      </c>
      <c r="Z29" s="156">
        <f>Poor!Z29</f>
        <v>0.25</v>
      </c>
      <c r="AA29" s="121">
        <f t="shared" si="16"/>
        <v>0.2336168750975616</v>
      </c>
      <c r="AB29" s="156">
        <f>Poor!AB29</f>
        <v>0.25</v>
      </c>
      <c r="AC29" s="121">
        <f t="shared" si="7"/>
        <v>0.2336168750975616</v>
      </c>
      <c r="AD29" s="156">
        <f>Poor!AD29</f>
        <v>0.25</v>
      </c>
      <c r="AE29" s="121">
        <f t="shared" si="8"/>
        <v>0.2336168750975616</v>
      </c>
      <c r="AF29" s="122">
        <f t="shared" si="10"/>
        <v>0.25</v>
      </c>
      <c r="AG29" s="121">
        <f t="shared" si="11"/>
        <v>0.2336168750975616</v>
      </c>
      <c r="AH29" s="123">
        <f t="shared" si="12"/>
        <v>1</v>
      </c>
      <c r="AI29" s="183">
        <f t="shared" si="13"/>
        <v>0.2336168750975616</v>
      </c>
      <c r="AJ29" s="120">
        <f t="shared" si="14"/>
        <v>0.2336168750975616</v>
      </c>
      <c r="AK29" s="119">
        <f t="shared" si="15"/>
        <v>0.2336168750975616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8.4695034676625998</v>
      </c>
      <c r="J30" s="229">
        <f>IF(I$32&lt;=1,I30,1-SUM(J6:J29))</f>
        <v>0.56730710786915084</v>
      </c>
      <c r="K30" s="22">
        <f t="shared" si="4"/>
        <v>0.610559792652553</v>
      </c>
      <c r="L30" s="22">
        <f>IF(L124=L119,0,IF(K30="",0,(L119-L124)/(B119-B124)*K30))</f>
        <v>0.27803103392472778</v>
      </c>
      <c r="M30" s="175">
        <f t="shared" si="6"/>
        <v>0.56730710786915084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2.2692284314766034</v>
      </c>
      <c r="Z30" s="122">
        <f>IF($Y30=0,0,AA30/($Y$30))</f>
        <v>0.16254812350493833</v>
      </c>
      <c r="AA30" s="187">
        <f>IF(AA79*4/$I$83+SUM(AA6:AA29)&lt;1,AA79*4/$I$83,1-SUM(AA6:AA29))</f>
        <v>0.3688588233405764</v>
      </c>
      <c r="AB30" s="122">
        <f>IF($Y30=0,0,AC30/($Y$30))</f>
        <v>0.30398538686605653</v>
      </c>
      <c r="AC30" s="187">
        <f>IF(AC79*4/$I$83+SUM(AC6:AC29)&lt;1,AC79*4/$I$83,1-SUM(AC6:AC29))</f>
        <v>0.68981228262986993</v>
      </c>
      <c r="AD30" s="122">
        <f>IF($Y30=0,0,AE30/($Y$30))</f>
        <v>0.2931519908785844</v>
      </c>
      <c r="AE30" s="187">
        <f>IF(AE79*4/$I$83+SUM(AE6:AE29)&lt;1,AE79*4/$I$83,1-SUM(AE6:AE29))</f>
        <v>0.66522883244565367</v>
      </c>
      <c r="AF30" s="122">
        <f>IF($Y30=0,0,AG30/($Y$30))</f>
        <v>0.25749833710467063</v>
      </c>
      <c r="AG30" s="187">
        <f>IF(AG79*4/$I$83+SUM(AG6:AG29)&lt;1,AG79*4/$I$83,1-SUM(AG6:AG29))</f>
        <v>0.58432254761586533</v>
      </c>
      <c r="AH30" s="123">
        <f t="shared" si="12"/>
        <v>1.01718383835425</v>
      </c>
      <c r="AI30" s="183">
        <f t="shared" si="13"/>
        <v>0.57705562150799139</v>
      </c>
      <c r="AJ30" s="120">
        <f t="shared" si="14"/>
        <v>0.52933555298522317</v>
      </c>
      <c r="AK30" s="119">
        <f t="shared" si="15"/>
        <v>0.6247756900307595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0.28812509396028685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8.8790235041616743</v>
      </c>
      <c r="J32" s="17"/>
      <c r="L32" s="22">
        <f>SUM(L6:L30)</f>
        <v>0.71187490603971315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3.9610059454446382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4.7319016717224077E-2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2393.5018638357947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7.9849404302082885E-3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2393.5018638357947</v>
      </c>
      <c r="AH37" s="123">
        <f>SUM(Z37,AB37,AD37,AF37)</f>
        <v>1</v>
      </c>
      <c r="AI37" s="112">
        <f>SUM(AA37,AC37,AE37,AG37)</f>
        <v>2393.5018638357947</v>
      </c>
      <c r="AJ37" s="148">
        <f>(AA37+AC37)</f>
        <v>0</v>
      </c>
      <c r="AK37" s="147">
        <f>(AE37+AG37)</f>
        <v>2393.5018638357947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8357.7137695210677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2.7882095097017091E-2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8357.7137695210677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8357.7137695210677</v>
      </c>
      <c r="AJ39" s="148">
        <f t="shared" si="36"/>
        <v>8357.7137695210677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1770.4376629988051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5.9063414522632215E-3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1770.4376629988051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1770.4376629988051</v>
      </c>
      <c r="AJ40" s="148">
        <f t="shared" si="36"/>
        <v>1770.4376629988051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6001.8901946814876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2.0022852873980784E-2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1500.4725486703719</v>
      </c>
      <c r="AB43" s="156">
        <f>Poor!AB43</f>
        <v>0.25</v>
      </c>
      <c r="AC43" s="147">
        <f t="shared" si="39"/>
        <v>1500.4725486703719</v>
      </c>
      <c r="AD43" s="156">
        <f>Poor!AD43</f>
        <v>0.25</v>
      </c>
      <c r="AE43" s="147">
        <f t="shared" si="40"/>
        <v>1500.4725486703719</v>
      </c>
      <c r="AF43" s="122">
        <f t="shared" si="31"/>
        <v>0.25</v>
      </c>
      <c r="AG43" s="147">
        <f t="shared" si="34"/>
        <v>1500.4725486703719</v>
      </c>
      <c r="AH43" s="123">
        <f t="shared" si="35"/>
        <v>1</v>
      </c>
      <c r="AI43" s="112">
        <f t="shared" si="35"/>
        <v>6001.8901946814876</v>
      </c>
      <c r="AJ43" s="148">
        <f t="shared" si="36"/>
        <v>3000.9450973407438</v>
      </c>
      <c r="AK43" s="147">
        <f t="shared" si="37"/>
        <v>3000.9450973407438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160.05040519150634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5.3394274330615418E-4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40.012601297876586</v>
      </c>
      <c r="AB44" s="156">
        <f>Poor!AB44</f>
        <v>0.25</v>
      </c>
      <c r="AC44" s="147">
        <f t="shared" si="39"/>
        <v>40.012601297876586</v>
      </c>
      <c r="AD44" s="156">
        <f>Poor!AD44</f>
        <v>0.25</v>
      </c>
      <c r="AE44" s="147">
        <f t="shared" si="40"/>
        <v>40.012601297876586</v>
      </c>
      <c r="AF44" s="122">
        <f t="shared" si="31"/>
        <v>0.25</v>
      </c>
      <c r="AG44" s="147">
        <f t="shared" si="34"/>
        <v>40.012601297876586</v>
      </c>
      <c r="AH44" s="123">
        <f t="shared" si="35"/>
        <v>1</v>
      </c>
      <c r="AI44" s="112">
        <f t="shared" si="35"/>
        <v>160.05040519150634</v>
      </c>
      <c r="AJ44" s="148">
        <f t="shared" si="36"/>
        <v>80.025202595753171</v>
      </c>
      <c r="AK44" s="147">
        <f t="shared" si="37"/>
        <v>80.025202595753171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172.00576039359646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5.7382689821451215E-4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43.001440098399115</v>
      </c>
      <c r="AB45" s="156">
        <f>Poor!AB45</f>
        <v>0.25</v>
      </c>
      <c r="AC45" s="147">
        <f t="shared" si="39"/>
        <v>43.001440098399115</v>
      </c>
      <c r="AD45" s="156">
        <f>Poor!AD45</f>
        <v>0.25</v>
      </c>
      <c r="AE45" s="147">
        <f t="shared" si="40"/>
        <v>43.001440098399115</v>
      </c>
      <c r="AF45" s="122">
        <f t="shared" si="31"/>
        <v>0.25</v>
      </c>
      <c r="AG45" s="147">
        <f t="shared" si="34"/>
        <v>43.001440098399115</v>
      </c>
      <c r="AH45" s="123">
        <f t="shared" si="35"/>
        <v>1</v>
      </c>
      <c r="AI45" s="112">
        <f t="shared" si="35"/>
        <v>172.00576039359646</v>
      </c>
      <c r="AJ45" s="148">
        <f t="shared" si="36"/>
        <v>86.00288019679823</v>
      </c>
      <c r="AK45" s="147">
        <f t="shared" si="37"/>
        <v>86.00288019679823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170.64986493616453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5.6930350735329388E-4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42.662466234041133</v>
      </c>
      <c r="AB46" s="156">
        <f>Poor!AB46</f>
        <v>0.25</v>
      </c>
      <c r="AC46" s="147">
        <f t="shared" si="39"/>
        <v>42.662466234041133</v>
      </c>
      <c r="AD46" s="156">
        <f>Poor!AD46</f>
        <v>0.25</v>
      </c>
      <c r="AE46" s="147">
        <f t="shared" si="40"/>
        <v>42.662466234041133</v>
      </c>
      <c r="AF46" s="122">
        <f t="shared" si="31"/>
        <v>0.25</v>
      </c>
      <c r="AG46" s="147">
        <f t="shared" si="34"/>
        <v>42.662466234041133</v>
      </c>
      <c r="AH46" s="123">
        <f t="shared" si="35"/>
        <v>1</v>
      </c>
      <c r="AI46" s="112">
        <f t="shared" si="35"/>
        <v>170.64986493616453</v>
      </c>
      <c r="AJ46" s="148">
        <f t="shared" si="36"/>
        <v>85.324932468082267</v>
      </c>
      <c r="AK46" s="147">
        <f t="shared" si="37"/>
        <v>85.324932468082267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254.98109805318506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8.5064018940052136E-4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63.745274513296266</v>
      </c>
      <c r="AB47" s="156">
        <f>Poor!AB47</f>
        <v>0.25</v>
      </c>
      <c r="AC47" s="147">
        <f t="shared" si="39"/>
        <v>63.745274513296266</v>
      </c>
      <c r="AD47" s="156">
        <f>Poor!AD47</f>
        <v>0.25</v>
      </c>
      <c r="AE47" s="147">
        <f t="shared" si="40"/>
        <v>63.745274513296266</v>
      </c>
      <c r="AF47" s="122">
        <f t="shared" si="31"/>
        <v>0.25</v>
      </c>
      <c r="AG47" s="147">
        <f t="shared" si="34"/>
        <v>63.745274513296266</v>
      </c>
      <c r="AH47" s="123">
        <f t="shared" si="35"/>
        <v>1</v>
      </c>
      <c r="AI47" s="112">
        <f t="shared" si="35"/>
        <v>254.98109805318506</v>
      </c>
      <c r="AJ47" s="148">
        <f t="shared" si="36"/>
        <v>127.49054902659253</v>
      </c>
      <c r="AK47" s="147">
        <f t="shared" si="37"/>
        <v>127.49054902659253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53.350135063835445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1.7798091443538473E-4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13.337533765958861</v>
      </c>
      <c r="AB48" s="156">
        <f>Poor!AB48</f>
        <v>0.25</v>
      </c>
      <c r="AC48" s="147">
        <f t="shared" si="39"/>
        <v>13.337533765958861</v>
      </c>
      <c r="AD48" s="156">
        <f>Poor!AD48</f>
        <v>0.25</v>
      </c>
      <c r="AE48" s="147">
        <f t="shared" si="40"/>
        <v>13.337533765958861</v>
      </c>
      <c r="AF48" s="122">
        <f t="shared" si="31"/>
        <v>0.25</v>
      </c>
      <c r="AG48" s="147">
        <f t="shared" si="34"/>
        <v>13.337533765958861</v>
      </c>
      <c r="AH48" s="123">
        <f t="shared" si="35"/>
        <v>1</v>
      </c>
      <c r="AI48" s="112">
        <f t="shared" si="35"/>
        <v>53.350135063835445</v>
      </c>
      <c r="AJ48" s="148">
        <f t="shared" si="36"/>
        <v>26.675067531917723</v>
      </c>
      <c r="AK48" s="147">
        <f t="shared" si="37"/>
        <v>26.675067531917723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132.04158428299274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4.4050276322757728E-4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33.010396070748186</v>
      </c>
      <c r="AB49" s="156">
        <f>Poor!AB49</f>
        <v>0.25</v>
      </c>
      <c r="AC49" s="147">
        <f t="shared" si="39"/>
        <v>33.010396070748186</v>
      </c>
      <c r="AD49" s="156">
        <f>Poor!AD49</f>
        <v>0.25</v>
      </c>
      <c r="AE49" s="147">
        <f t="shared" si="40"/>
        <v>33.010396070748186</v>
      </c>
      <c r="AF49" s="122">
        <f t="shared" si="31"/>
        <v>0.25</v>
      </c>
      <c r="AG49" s="147">
        <f t="shared" si="34"/>
        <v>33.010396070748186</v>
      </c>
      <c r="AH49" s="123">
        <f t="shared" si="35"/>
        <v>1</v>
      </c>
      <c r="AI49" s="112">
        <f t="shared" si="35"/>
        <v>132.04158428299274</v>
      </c>
      <c r="AJ49" s="148">
        <f t="shared" si="36"/>
        <v>66.020792141496372</v>
      </c>
      <c r="AK49" s="147">
        <f t="shared" si="37"/>
        <v>66.020792141496372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67.221170180432665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2.2425595218858479E-4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16.805292545108166</v>
      </c>
      <c r="AB50" s="156">
        <f>Poor!AB55</f>
        <v>0.25</v>
      </c>
      <c r="AC50" s="147">
        <f t="shared" si="39"/>
        <v>16.805292545108166</v>
      </c>
      <c r="AD50" s="156">
        <f>Poor!AD55</f>
        <v>0.25</v>
      </c>
      <c r="AE50" s="147">
        <f t="shared" si="40"/>
        <v>16.805292545108166</v>
      </c>
      <c r="AF50" s="122">
        <f t="shared" si="31"/>
        <v>0.25</v>
      </c>
      <c r="AG50" s="147">
        <f t="shared" si="34"/>
        <v>16.805292545108166</v>
      </c>
      <c r="AH50" s="123">
        <f t="shared" si="35"/>
        <v>1</v>
      </c>
      <c r="AI50" s="112">
        <f t="shared" si="35"/>
        <v>67.221170180432665</v>
      </c>
      <c r="AJ50" s="148">
        <f t="shared" si="36"/>
        <v>33.610585090216333</v>
      </c>
      <c r="AK50" s="147">
        <f t="shared" si="37"/>
        <v>33.610585090216333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80.025202595753171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2.6697137165307709E-4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20.006300648938293</v>
      </c>
      <c r="AB51" s="156">
        <f>Poor!AB56</f>
        <v>0.25</v>
      </c>
      <c r="AC51" s="147">
        <f t="shared" si="39"/>
        <v>20.006300648938293</v>
      </c>
      <c r="AD51" s="156">
        <f>Poor!AD56</f>
        <v>0.25</v>
      </c>
      <c r="AE51" s="147">
        <f t="shared" si="40"/>
        <v>20.006300648938293</v>
      </c>
      <c r="AF51" s="122">
        <f t="shared" si="31"/>
        <v>0.25</v>
      </c>
      <c r="AG51" s="147">
        <f t="shared" si="34"/>
        <v>20.006300648938293</v>
      </c>
      <c r="AH51" s="123">
        <f t="shared" si="35"/>
        <v>1</v>
      </c>
      <c r="AI51" s="112">
        <f t="shared" si="35"/>
        <v>80.025202595753171</v>
      </c>
      <c r="AJ51" s="148">
        <f t="shared" si="36"/>
        <v>40.012601297876586</v>
      </c>
      <c r="AK51" s="147">
        <f t="shared" si="37"/>
        <v>40.012601297876586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160.05040519150634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5.3394274330615418E-4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40.012601297876586</v>
      </c>
      <c r="AB52" s="156">
        <f>Poor!AB57</f>
        <v>0.25</v>
      </c>
      <c r="AC52" s="147">
        <f t="shared" si="39"/>
        <v>40.012601297876586</v>
      </c>
      <c r="AD52" s="156">
        <f>Poor!AD57</f>
        <v>0.25</v>
      </c>
      <c r="AE52" s="147">
        <f t="shared" si="40"/>
        <v>40.012601297876586</v>
      </c>
      <c r="AF52" s="122">
        <f t="shared" si="31"/>
        <v>0.25</v>
      </c>
      <c r="AG52" s="147">
        <f t="shared" si="34"/>
        <v>40.012601297876586</v>
      </c>
      <c r="AH52" s="123">
        <f t="shared" si="35"/>
        <v>1</v>
      </c>
      <c r="AI52" s="112">
        <f t="shared" si="35"/>
        <v>160.05040519150634</v>
      </c>
      <c r="AJ52" s="148">
        <f t="shared" si="36"/>
        <v>80.025202595753171</v>
      </c>
      <c r="AK52" s="147">
        <f t="shared" si="37"/>
        <v>80.025202595753171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1856.5847002214732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6.1937358223513881E-3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160.05040519150634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5.3394274330615418E-4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229160.67</v>
      </c>
      <c r="J65" s="39">
        <f>SUM(J37:J64)</f>
        <v>234221.25422233911</v>
      </c>
      <c r="K65" s="40">
        <f>SUM(K37:K64)</f>
        <v>1</v>
      </c>
      <c r="L65" s="22">
        <f>SUM(L37:L64)</f>
        <v>0.78222200352291227</v>
      </c>
      <c r="M65" s="24">
        <f>SUM(M37:M64)</f>
        <v>0.78138345773285611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65336.517887662485</v>
      </c>
      <c r="AB65" s="137"/>
      <c r="AC65" s="153">
        <f>SUM(AC37:AC64)</f>
        <v>54515.116455142612</v>
      </c>
      <c r="AD65" s="137"/>
      <c r="AE65" s="153">
        <f>SUM(AE37:AE64)</f>
        <v>55134.616455142612</v>
      </c>
      <c r="AF65" s="137"/>
      <c r="AG65" s="153">
        <f>SUM(AG37:AG64)</f>
        <v>57218.368318978406</v>
      </c>
      <c r="AH65" s="137"/>
      <c r="AI65" s="153">
        <f>SUM(AI37:AI64)</f>
        <v>232204.61911692613</v>
      </c>
      <c r="AJ65" s="153">
        <f>SUM(AJ37:AJ64)</f>
        <v>119851.6343428051</v>
      </c>
      <c r="AK65" s="153">
        <f>SUM(AK37:AK64)</f>
        <v>112352.98477412103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209194.78529034974</v>
      </c>
      <c r="J74" s="51">
        <f>J128*I$83</f>
        <v>14012.354924642208</v>
      </c>
      <c r="K74" s="40">
        <f>B74/B$76</f>
        <v>3.0491238976837635E-2</v>
      </c>
      <c r="L74" s="22">
        <f>(L128*G$37*F$9/F$7)/B$130</f>
        <v>2.290994726585378E-2</v>
      </c>
      <c r="M74" s="24">
        <f>J74/B$76</f>
        <v>4.6746493516781236E-2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2277.6819988857724</v>
      </c>
      <c r="AB74" s="156"/>
      <c r="AC74" s="147">
        <f>AC30*$I$83/4</f>
        <v>4259.5511326718542</v>
      </c>
      <c r="AD74" s="156"/>
      <c r="AE74" s="147">
        <f>AE30*$I$83/4</f>
        <v>4107.7497430561998</v>
      </c>
      <c r="AF74" s="156"/>
      <c r="AG74" s="147">
        <f>AG30*$I$83/4</f>
        <v>3608.1580920158103</v>
      </c>
      <c r="AH74" s="155"/>
      <c r="AI74" s="147">
        <f>SUM(AA74,AC74,AE74,AG74)</f>
        <v>14253.140966629637</v>
      </c>
      <c r="AJ74" s="148">
        <f>(AA74+AC74)</f>
        <v>6537.2331315576266</v>
      </c>
      <c r="AK74" s="147">
        <f>(AE74+AG74)</f>
        <v>7715.9078350720101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97792.267921380015</v>
      </c>
      <c r="K75" s="40">
        <f>B75/B$76</f>
        <v>0.63228327833131914</v>
      </c>
      <c r="L75" s="22">
        <f>(L129*G$37*F$9/F$7)/B$130</f>
        <v>0.35091901342059056</v>
      </c>
      <c r="M75" s="24">
        <f>J75/B$76</f>
        <v>0.32624392137960717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58067.364711364142</v>
      </c>
      <c r="AB75" s="158"/>
      <c r="AC75" s="149">
        <f>AA75+AC65-SUM(AC70,AC74)</f>
        <v>103331.45885642232</v>
      </c>
      <c r="AD75" s="158"/>
      <c r="AE75" s="149">
        <f>AC75+AE65-SUM(AE70,AE74)</f>
        <v>149366.85439109616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197985.59344064622</v>
      </c>
      <c r="AJ75" s="151">
        <f>AJ76-SUM(AJ70,AJ74)</f>
        <v>103331.45885642234</v>
      </c>
      <c r="AK75" s="149">
        <f>AJ75+AK76-SUM(AK70,AK74)</f>
        <v>197985.59344064622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229160.67</v>
      </c>
      <c r="J76" s="51">
        <f>J130*I$83</f>
        <v>234221.25422233914</v>
      </c>
      <c r="K76" s="40">
        <f>SUM(K70:K75)</f>
        <v>0.85547163432882312</v>
      </c>
      <c r="L76" s="22">
        <f>SUM(L70:L75)</f>
        <v>0.61167853203092337</v>
      </c>
      <c r="M76" s="24">
        <f>SUM(M70:M75)</f>
        <v>0.61083998624086744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65336.517887662485</v>
      </c>
      <c r="AB76" s="137"/>
      <c r="AC76" s="153">
        <f>AC65</f>
        <v>54515.116455142612</v>
      </c>
      <c r="AD76" s="137"/>
      <c r="AE76" s="153">
        <f>AE65</f>
        <v>55134.616455142612</v>
      </c>
      <c r="AF76" s="137"/>
      <c r="AG76" s="153">
        <f>AG65</f>
        <v>57218.368318978406</v>
      </c>
      <c r="AH76" s="137"/>
      <c r="AI76" s="153">
        <f>SUM(AA76,AC76,AE76,AG76)</f>
        <v>232204.61911692613</v>
      </c>
      <c r="AJ76" s="154">
        <f>SUM(AA76,AC76)</f>
        <v>119851.6343428051</v>
      </c>
      <c r="AK76" s="154">
        <f>SUM(AE76,AG76)</f>
        <v>112352.98477412103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58067.364711364142</v>
      </c>
      <c r="AD78" s="112"/>
      <c r="AE78" s="112">
        <f>AC75</f>
        <v>103331.45885642232</v>
      </c>
      <c r="AF78" s="112"/>
      <c r="AG78" s="112">
        <f>AE75</f>
        <v>149366.85439109616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60345.046710249917</v>
      </c>
      <c r="AB79" s="112"/>
      <c r="AC79" s="112">
        <f>AA79-AA74+AC65-AC70</f>
        <v>107591.00998909418</v>
      </c>
      <c r="AD79" s="112"/>
      <c r="AE79" s="112">
        <f>AC79-AC74+AE65-AE70</f>
        <v>153474.60413415235</v>
      </c>
      <c r="AF79" s="112"/>
      <c r="AG79" s="112">
        <f>AE79-AE74+AG65-AG70</f>
        <v>201593.75153266199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9.6903812910432555E-2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9.6903812910432555E-2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0.33837213319846327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0.33837213319846327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7.1678306441707293E-2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7.1678306441707293E-2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0.2429937713114208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0.2429937713114208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6.4798339016378876E-3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6.4798339016378876E-3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6.9638608920846298E-3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6.9638608920846298E-3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6.9089658273602918E-3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6.9089658273602918E-3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1.0323217623003962E-2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1.0323217623003962E-2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2.1599446338792959E-3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2.1599446338792959E-3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5.3458629688512577E-3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5.3458629688512577E-3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2.721530238687913E-3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2.721530238687913E-3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3.2399169508189438E-3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3.2399169508189438E-3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6.4798339016378876E-3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6.4798339016378876E-3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7.5166073258999488E-2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7.5166073258999488E-2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6.4798339016378876E-3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6.4798339016378876E-3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9.2778464172663995</v>
      </c>
      <c r="J119" s="24">
        <f>SUM(J91:J118)</f>
        <v>9.482730279739414</v>
      </c>
      <c r="K119" s="22">
        <f>SUM(K91:K118)</f>
        <v>20.024105714968115</v>
      </c>
      <c r="L119" s="22">
        <f>SUM(L91:L118)</f>
        <v>9.4929067218890637</v>
      </c>
      <c r="M119" s="57">
        <f t="shared" si="50"/>
        <v>9.482730279739414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8.4695034676625998</v>
      </c>
      <c r="J128" s="226">
        <f>(J30)</f>
        <v>0.56730710786915084</v>
      </c>
      <c r="K128" s="22">
        <f>(B128)</f>
        <v>0.610559792652553</v>
      </c>
      <c r="L128" s="22">
        <f>IF(L124=L119,0,(L119-L124)/(B119-B124)*K128)</f>
        <v>0.27803103392472778</v>
      </c>
      <c r="M128" s="57">
        <f t="shared" si="90"/>
        <v>0.56730710786915084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3.9592380427703029</v>
      </c>
      <c r="K129" s="29">
        <f>(B129)</f>
        <v>12.66090720711294</v>
      </c>
      <c r="L129" s="60">
        <f>IF(SUM(L124:L128)&gt;L130,0,L130-SUM(L124:L128))</f>
        <v>4.2586905588643758</v>
      </c>
      <c r="M129" s="57">
        <f t="shared" si="90"/>
        <v>3.9592380427703029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9.2778464172663995</v>
      </c>
      <c r="J130" s="226">
        <f>(J119)</f>
        <v>9.482730279739414</v>
      </c>
      <c r="K130" s="22">
        <f>(B130)</f>
        <v>20.024105714968115</v>
      </c>
      <c r="L130" s="22">
        <f>(L119)</f>
        <v>9.4929067218890637</v>
      </c>
      <c r="M130" s="57">
        <f t="shared" si="90"/>
        <v>9.482730279739414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4232.3049169649985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11586.126157479301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721.05116360834904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2991.8773297947432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14688.314290649841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6393.6000000000013</v>
      </c>
      <c r="H77" s="109">
        <f>Middle!T12</f>
        <v>1168.7085148774981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5156.1070544960912</v>
      </c>
      <c r="G78" s="109">
        <f>Poor!T13</f>
        <v>3458.8856435968728</v>
      </c>
      <c r="H78" s="109">
        <f>Middle!T13</f>
        <v>17412.664232697658</v>
      </c>
      <c r="I78" s="109">
        <f>Rich!T13</f>
        <v>81774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19583.999999999996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50584.542823575415</v>
      </c>
      <c r="H88" s="109">
        <f>Middle!T23</f>
        <v>71726.705077347404</v>
      </c>
      <c r="I88" s="109">
        <f>Rich!T23</f>
        <v>297729.92385849723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21290.462812638398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62212.862812638392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2016-06-04T22:49:54Z</dcterms:modified>
  <cp:category/>
</cp:coreProperties>
</file>