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1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E20" i="7"/>
  <c r="E20" i="8"/>
  <c r="H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E56" i="7"/>
  <c r="E56" i="8"/>
  <c r="H110" i="8"/>
  <c r="I110" i="8"/>
  <c r="B57" i="8"/>
  <c r="B111" i="8"/>
  <c r="C57" i="8"/>
  <c r="C111" i="8"/>
  <c r="D111" i="8"/>
  <c r="G57" i="8"/>
  <c r="F57" i="7"/>
  <c r="F57" i="8"/>
  <c r="E57" i="7"/>
  <c r="E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E61" i="7"/>
  <c r="E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H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E20" i="12"/>
  <c r="H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E56" i="12"/>
  <c r="H110" i="12"/>
  <c r="I110" i="12"/>
  <c r="B57" i="12"/>
  <c r="B111" i="12"/>
  <c r="C57" i="12"/>
  <c r="C111" i="12"/>
  <c r="D111" i="12"/>
  <c r="G57" i="12"/>
  <c r="F57" i="12"/>
  <c r="E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E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59" i="12"/>
  <c r="E62" i="12"/>
  <c r="E63" i="12"/>
  <c r="E64" i="12"/>
  <c r="F64" i="12"/>
  <c r="E3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59" i="7"/>
  <c r="E62" i="7"/>
  <c r="E63" i="7"/>
  <c r="E64" i="7"/>
  <c r="F64" i="7"/>
  <c r="E3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59" i="8"/>
  <c r="E62" i="8"/>
  <c r="E63" i="8"/>
  <c r="E64" i="8"/>
  <c r="F64" i="8"/>
  <c r="E30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<sst xmlns="http://schemas.openxmlformats.org/spreadsheetml/2006/main" count="790" uniqueCount="145">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</sst>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 formatCode="0.0%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0.00648485678704857</c:v>
                </c:pt>
                <c:pt idx="2" formatCode="0.0%">
                  <c:v>0.00648485678704857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1.56911581569116E-5</c:v>
                </c:pt>
                <c:pt idx="2" formatCode="0.0%">
                  <c:v>9.93773349937734E-5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-0.000212764632627646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0.00176712328767123</c:v>
                </c:pt>
                <c:pt idx="2" formatCode="0.0%">
                  <c:v>0.00176712328767123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9.8854296388543E-5</c:v>
                </c:pt>
                <c:pt idx="2" formatCode="0.0%">
                  <c:v>0.000444844333748443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-3.6425902864259E-5</c:v>
                </c:pt>
                <c:pt idx="2" formatCode="0.0%">
                  <c:v>0.000131133250311332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0.00234620174346202</c:v>
                </c:pt>
                <c:pt idx="2" formatCode="0.0%">
                  <c:v>0.00273723536737235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0.00020334396014944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0.0473165753424657</c:v>
                </c:pt>
                <c:pt idx="2" formatCode="0.0%">
                  <c:v>0.0473165753424657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166760"/>
        <c:axId val="-2019176424"/>
      </c:barChart>
      <c:catAx>
        <c:axId val="-201916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7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7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6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0.00912033235109415</c:v>
                </c:pt>
                <c:pt idx="2">
                  <c:v>0.0136804985266412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0.0399014540360369</c:v>
                </c:pt>
                <c:pt idx="2">
                  <c:v>0.0399014540360369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0.0383053958745954</c:v>
                </c:pt>
                <c:pt idx="2">
                  <c:v>0.0127684652915318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0.00342012463166031</c:v>
                </c:pt>
                <c:pt idx="2">
                  <c:v>0.0034201246316603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0.0304333124003671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0.00211004299309212</c:v>
                </c:pt>
                <c:pt idx="2">
                  <c:v>0.00189903869378291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0.000811554997343123</c:v>
                </c:pt>
                <c:pt idx="2">
                  <c:v>0.00121733249601468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0.00109559924641322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0.000121733249601468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0.000568088498140186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0.000446355248538718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0.0149461378677359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0.000973865996811748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0.0128689435292981</c:v>
                </c:pt>
                <c:pt idx="2">
                  <c:v>0.0128689435292981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0.144775614704604</c:v>
                </c:pt>
                <c:pt idx="2">
                  <c:v>0.144775614704604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0.18920825080914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780712"/>
        <c:axId val="-2120977096"/>
      </c:barChart>
      <c:catAx>
        <c:axId val="-212078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77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977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80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0.00787317515813072</c:v>
                </c:pt>
                <c:pt idx="2">
                  <c:v>0.00799807723785297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0.0275561130534575</c:v>
                </c:pt>
                <c:pt idx="2">
                  <c:v>0.0279204107859808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0.00579662521017374</c:v>
                </c:pt>
                <c:pt idx="2">
                  <c:v>0.00591923741843442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0.00127939096319624</c:v>
                </c:pt>
                <c:pt idx="2">
                  <c:v>0.00127939096319624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0.0210173743628066</c:v>
                </c:pt>
                <c:pt idx="2">
                  <c:v>0.0199059575517187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0.000541781205796792</c:v>
                </c:pt>
                <c:pt idx="2">
                  <c:v>0.000577593525265178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0.000570342576884512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0.000840694974512263</c:v>
                </c:pt>
                <c:pt idx="2">
                  <c:v>0.000851809142623142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0.00018682110544717</c:v>
                </c:pt>
                <c:pt idx="2">
                  <c:v>0.000176941844904166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0.000462382235981745</c:v>
                </c:pt>
                <c:pt idx="2">
                  <c:v>0.000437931066137812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0.000235394592863434</c:v>
                </c:pt>
                <c:pt idx="2">
                  <c:v>0.00022294672457925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0.000280231658170754</c:v>
                </c:pt>
                <c:pt idx="2">
                  <c:v>0.00026541276735625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0.0065013744695615</c:v>
                </c:pt>
                <c:pt idx="2">
                  <c:v>0.00615757620266499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0.000560463316341509</c:v>
                </c:pt>
                <c:pt idx="2">
                  <c:v>0.000530825534712499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0.218244415383384</c:v>
                </c:pt>
                <c:pt idx="2">
                  <c:v>0.218244415383384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566936"/>
        <c:axId val="-2120581000"/>
      </c:barChart>
      <c:catAx>
        <c:axId val="-212056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58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8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56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0.00788243152972612</c:v>
                </c:pt>
                <c:pt idx="2">
                  <c:v>0.00788243152972612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0.000850185218922693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0.00260723467136293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0.000340074087569077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0.000226716058379385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0.000515779032813101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0.0674075423574421</c:v>
                </c:pt>
                <c:pt idx="2">
                  <c:v>0.0674075423574421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012008"/>
        <c:axId val="-2121016408"/>
      </c:barChart>
      <c:catAx>
        <c:axId val="-212101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1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01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1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779.8323638032793</c:v>
                </c:pt>
                <c:pt idx="5">
                  <c:v>910.9024550369001</c:v>
                </c:pt>
                <c:pt idx="6">
                  <c:v>1840.354237499354</c:v>
                </c:pt>
                <c:pt idx="7">
                  <c:v>4237.786278581296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0.0</c:v>
                </c:pt>
                <c:pt idx="5">
                  <c:v>70.0</c:v>
                </c:pt>
                <c:pt idx="6">
                  <c:v>435.9599999999999</c:v>
                </c:pt>
                <c:pt idx="7">
                  <c:v>11525.08521606988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226.3166845913261</c:v>
                </c:pt>
                <c:pt idx="5">
                  <c:v>447.4820368856714</c:v>
                </c:pt>
                <c:pt idx="6">
                  <c:v>480.0803115775025</c:v>
                </c:pt>
                <c:pt idx="7">
                  <c:v>719.9767549336384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554.6</c:v>
                </c:pt>
                <c:pt idx="5">
                  <c:v>1840.505</c:v>
                </c:pt>
                <c:pt idx="6">
                  <c:v>6301.200000000001</c:v>
                </c:pt>
                <c:pt idx="7">
                  <c:v>14707.50278571232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  <c:pt idx="4">
                  <c:v>0.0</c:v>
                </c:pt>
                <c:pt idx="5">
                  <c:v>6393.600000000001</c:v>
                </c:pt>
                <c:pt idx="6">
                  <c:v>1168.708514877498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  <c:pt idx="4">
                  <c:v>5156.107054496091</c:v>
                </c:pt>
                <c:pt idx="5">
                  <c:v>3458.885643596873</c:v>
                </c:pt>
                <c:pt idx="6">
                  <c:v>17412.66423269766</c:v>
                </c:pt>
                <c:pt idx="7">
                  <c:v>81774.0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19584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14104"/>
        <c:axId val="-21405165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14104"/>
        <c:axId val="-2140516536"/>
      </c:lineChart>
      <c:catAx>
        <c:axId val="-2140314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51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51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1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17420.23231106428</c:v>
                </c:pt>
                <c:pt idx="2">
                  <c:v>2142.16896391887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8121.533802106173</c:v>
                </c:pt>
                <c:pt idx="2">
                  <c:v>46466.1679475359</c:v>
                </c:pt>
                <c:pt idx="3">
                  <c:v>174655.9749937434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339816"/>
        <c:axId val="-214082893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39816"/>
        <c:axId val="-2140828936"/>
      </c:lineChart>
      <c:catAx>
        <c:axId val="-214033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2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2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339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0255912"/>
        <c:axId val="-2140258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255912"/>
        <c:axId val="-2140258168"/>
      </c:lineChart>
      <c:catAx>
        <c:axId val="-2140255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58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258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255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0.232781580397855</c:v>
                </c:pt>
                <c:pt idx="2">
                  <c:v>0.206486044996743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-0.754297423869242</c:v>
                </c:pt>
                <c:pt idx="2">
                  <c:v>-0.754297423869243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19992"/>
        <c:axId val="-2140425224"/>
      </c:barChart>
      <c:catAx>
        <c:axId val="-214041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25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2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0.044189201547399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0.0464896137717045</c:v>
                </c:pt>
                <c:pt idx="2">
                  <c:v>0.151478171576173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-0.177814888432151</c:v>
                </c:pt>
                <c:pt idx="2">
                  <c:v>-0.0982259540059705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518184"/>
        <c:axId val="-2140525448"/>
      </c:barChart>
      <c:catAx>
        <c:axId val="-214051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525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525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518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0.318453041207442</c:v>
                </c:pt>
                <c:pt idx="2">
                  <c:v>0.292594485547928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0.021836193305365</c:v>
                </c:pt>
                <c:pt idx="2">
                  <c:v>0.0467576411211506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654536"/>
        <c:axId val="-2140659496"/>
      </c:barChart>
      <c:catAx>
        <c:axId val="-214065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5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65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654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0.403742434363677</c:v>
                </c:pt>
                <c:pt idx="2">
                  <c:v>0.39920244529463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-0.57114004211243</c:v>
                </c:pt>
                <c:pt idx="2">
                  <c:v>-0.571140042112431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67304"/>
        <c:axId val="-2140782008"/>
      </c:barChart>
      <c:catAx>
        <c:axId val="-214076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78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78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76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0.0105113185554172</c:v>
                </c:pt>
                <c:pt idx="2" formatCode="0.0%">
                  <c:v>0.00717439202988792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0.00837491282689913</c:v>
                </c:pt>
                <c:pt idx="2" formatCode="0.0%">
                  <c:v>0.00837491282689913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0.0227119561643836</c:v>
                </c:pt>
                <c:pt idx="2" formatCode="0.0%">
                  <c:v>0.0298094424657534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5.23038605230386E-5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-2.50311332503113E-5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0.000109277708592777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0.00198801369863014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0.00861332503113325</c:v>
                </c:pt>
                <c:pt idx="2" formatCode="0.0%">
                  <c:v>0.00891033623910336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0.000593125778331258</c:v>
                </c:pt>
                <c:pt idx="2" formatCode="0.0%">
                  <c:v>0.000939115815691158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3.6425902864259E-5</c:v>
                </c:pt>
                <c:pt idx="2" formatCode="0.0%">
                  <c:v>0.000251580163318519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0.00811394769613948</c:v>
                </c:pt>
                <c:pt idx="2" formatCode="0.0%">
                  <c:v>0.011386008785327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0.00020334396014944</c:v>
                </c:pt>
                <c:pt idx="2" formatCode="0.0%">
                  <c:v>0.000603703008002726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0.155852707229998</c:v>
                </c:pt>
                <c:pt idx="2" formatCode="0.0%">
                  <c:v>0.507818439669759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40440"/>
        <c:axId val="2029112776"/>
      </c:barChart>
      <c:catAx>
        <c:axId val="-201894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11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911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4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17420.23231106428</c:v>
                </c:pt>
                <c:pt idx="36">
                  <c:v>17420.23231106428</c:v>
                </c:pt>
                <c:pt idx="37">
                  <c:v>17420.23231106428</c:v>
                </c:pt>
                <c:pt idx="38">
                  <c:v>17420.23231106428</c:v>
                </c:pt>
                <c:pt idx="39">
                  <c:v>17420.23231106428</c:v>
                </c:pt>
                <c:pt idx="40">
                  <c:v>17420.23231106428</c:v>
                </c:pt>
                <c:pt idx="41">
                  <c:v>17420.23231106428</c:v>
                </c:pt>
                <c:pt idx="42">
                  <c:v>17420.23231106428</c:v>
                </c:pt>
                <c:pt idx="43">
                  <c:v>17420.23231106428</c:v>
                </c:pt>
                <c:pt idx="44">
                  <c:v>17420.23231106428</c:v>
                </c:pt>
                <c:pt idx="45">
                  <c:v>17420.23231106428</c:v>
                </c:pt>
                <c:pt idx="46">
                  <c:v>17420.23231106428</c:v>
                </c:pt>
                <c:pt idx="47">
                  <c:v>17420.23231106428</c:v>
                </c:pt>
                <c:pt idx="48">
                  <c:v>17420.23231106428</c:v>
                </c:pt>
                <c:pt idx="49">
                  <c:v>17420.23231106428</c:v>
                </c:pt>
                <c:pt idx="50">
                  <c:v>17420.23231106428</c:v>
                </c:pt>
                <c:pt idx="51">
                  <c:v>17420.23231106428</c:v>
                </c:pt>
                <c:pt idx="52">
                  <c:v>17420.23231106428</c:v>
                </c:pt>
                <c:pt idx="53">
                  <c:v>17420.23231106428</c:v>
                </c:pt>
                <c:pt idx="54">
                  <c:v>17420.23231106428</c:v>
                </c:pt>
                <c:pt idx="55">
                  <c:v>17420.23231106428</c:v>
                </c:pt>
                <c:pt idx="56">
                  <c:v>17420.23231106428</c:v>
                </c:pt>
                <c:pt idx="57">
                  <c:v>17420.23231106428</c:v>
                </c:pt>
                <c:pt idx="58">
                  <c:v>17420.23231106428</c:v>
                </c:pt>
                <c:pt idx="59">
                  <c:v>17420.23231106428</c:v>
                </c:pt>
                <c:pt idx="60">
                  <c:v>17420.23231106428</c:v>
                </c:pt>
                <c:pt idx="61">
                  <c:v>17420.23231106428</c:v>
                </c:pt>
                <c:pt idx="62">
                  <c:v>17420.23231106428</c:v>
                </c:pt>
                <c:pt idx="63">
                  <c:v>17420.23231106428</c:v>
                </c:pt>
                <c:pt idx="64">
                  <c:v>17420.23231106428</c:v>
                </c:pt>
                <c:pt idx="65">
                  <c:v>17420.23231106428</c:v>
                </c:pt>
                <c:pt idx="66">
                  <c:v>17420.23231106428</c:v>
                </c:pt>
                <c:pt idx="67">
                  <c:v>17420.23231106428</c:v>
                </c:pt>
                <c:pt idx="68">
                  <c:v>17420.23231106428</c:v>
                </c:pt>
                <c:pt idx="69">
                  <c:v>17420.23231106428</c:v>
                </c:pt>
                <c:pt idx="70">
                  <c:v>2142.16896391887</c:v>
                </c:pt>
                <c:pt idx="71">
                  <c:v>2142.16896391887</c:v>
                </c:pt>
                <c:pt idx="72">
                  <c:v>2142.16896391887</c:v>
                </c:pt>
                <c:pt idx="73">
                  <c:v>2142.16896391887</c:v>
                </c:pt>
                <c:pt idx="74">
                  <c:v>2142.16896391887</c:v>
                </c:pt>
                <c:pt idx="75">
                  <c:v>2142.16896391887</c:v>
                </c:pt>
                <c:pt idx="76">
                  <c:v>2142.16896391887</c:v>
                </c:pt>
                <c:pt idx="77">
                  <c:v>2142.16896391887</c:v>
                </c:pt>
                <c:pt idx="78">
                  <c:v>2142.16896391887</c:v>
                </c:pt>
                <c:pt idx="79">
                  <c:v>2142.16896391887</c:v>
                </c:pt>
                <c:pt idx="80">
                  <c:v>2142.16896391887</c:v>
                </c:pt>
                <c:pt idx="81">
                  <c:v>2142.16896391887</c:v>
                </c:pt>
                <c:pt idx="82">
                  <c:v>2142.16896391887</c:v>
                </c:pt>
                <c:pt idx="83">
                  <c:v>2142.16896391887</c:v>
                </c:pt>
                <c:pt idx="84">
                  <c:v>2142.16896391887</c:v>
                </c:pt>
                <c:pt idx="85">
                  <c:v>2142.16896391887</c:v>
                </c:pt>
                <c:pt idx="86">
                  <c:v>2142.16896391887</c:v>
                </c:pt>
                <c:pt idx="87">
                  <c:v>2142.16896391887</c:v>
                </c:pt>
                <c:pt idx="88">
                  <c:v>2142.16896391887</c:v>
                </c:pt>
                <c:pt idx="89">
                  <c:v>2142.16896391887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8121.533802106173</c:v>
                </c:pt>
                <c:pt idx="36">
                  <c:v>8121.533802106173</c:v>
                </c:pt>
                <c:pt idx="37">
                  <c:v>8121.533802106173</c:v>
                </c:pt>
                <c:pt idx="38">
                  <c:v>8121.533802106173</c:v>
                </c:pt>
                <c:pt idx="39">
                  <c:v>8121.533802106173</c:v>
                </c:pt>
                <c:pt idx="40">
                  <c:v>8121.533802106173</c:v>
                </c:pt>
                <c:pt idx="41">
                  <c:v>8121.533802106173</c:v>
                </c:pt>
                <c:pt idx="42">
                  <c:v>8121.533802106173</c:v>
                </c:pt>
                <c:pt idx="43">
                  <c:v>8121.533802106173</c:v>
                </c:pt>
                <c:pt idx="44">
                  <c:v>8121.533802106173</c:v>
                </c:pt>
                <c:pt idx="45">
                  <c:v>8121.533802106173</c:v>
                </c:pt>
                <c:pt idx="46">
                  <c:v>8121.533802106173</c:v>
                </c:pt>
                <c:pt idx="47">
                  <c:v>8121.533802106173</c:v>
                </c:pt>
                <c:pt idx="48">
                  <c:v>8121.533802106173</c:v>
                </c:pt>
                <c:pt idx="49">
                  <c:v>8121.533802106173</c:v>
                </c:pt>
                <c:pt idx="50">
                  <c:v>8121.533802106173</c:v>
                </c:pt>
                <c:pt idx="51">
                  <c:v>8121.533802106173</c:v>
                </c:pt>
                <c:pt idx="52">
                  <c:v>8121.533802106173</c:v>
                </c:pt>
                <c:pt idx="53">
                  <c:v>8121.533802106173</c:v>
                </c:pt>
                <c:pt idx="54">
                  <c:v>8121.533802106173</c:v>
                </c:pt>
                <c:pt idx="55">
                  <c:v>8121.533802106173</c:v>
                </c:pt>
                <c:pt idx="56">
                  <c:v>8121.533802106173</c:v>
                </c:pt>
                <c:pt idx="57">
                  <c:v>8121.533802106173</c:v>
                </c:pt>
                <c:pt idx="58">
                  <c:v>8121.533802106173</c:v>
                </c:pt>
                <c:pt idx="59">
                  <c:v>8121.533802106173</c:v>
                </c:pt>
                <c:pt idx="60">
                  <c:v>8121.533802106173</c:v>
                </c:pt>
                <c:pt idx="61">
                  <c:v>8121.533802106173</c:v>
                </c:pt>
                <c:pt idx="62">
                  <c:v>8121.533802106173</c:v>
                </c:pt>
                <c:pt idx="63">
                  <c:v>8121.533802106173</c:v>
                </c:pt>
                <c:pt idx="64">
                  <c:v>8121.533802106173</c:v>
                </c:pt>
                <c:pt idx="65">
                  <c:v>8121.533802106173</c:v>
                </c:pt>
                <c:pt idx="66">
                  <c:v>8121.533802106173</c:v>
                </c:pt>
                <c:pt idx="67">
                  <c:v>8121.533802106173</c:v>
                </c:pt>
                <c:pt idx="68">
                  <c:v>8121.533802106173</c:v>
                </c:pt>
                <c:pt idx="69">
                  <c:v>8121.533802106173</c:v>
                </c:pt>
                <c:pt idx="70">
                  <c:v>46466.1679475359</c:v>
                </c:pt>
                <c:pt idx="71">
                  <c:v>46466.1679475359</c:v>
                </c:pt>
                <c:pt idx="72">
                  <c:v>46466.1679475359</c:v>
                </c:pt>
                <c:pt idx="73">
                  <c:v>46466.1679475359</c:v>
                </c:pt>
                <c:pt idx="74">
                  <c:v>46466.1679475359</c:v>
                </c:pt>
                <c:pt idx="75">
                  <c:v>46466.1679475359</c:v>
                </c:pt>
                <c:pt idx="76">
                  <c:v>46466.1679475359</c:v>
                </c:pt>
                <c:pt idx="77">
                  <c:v>46466.1679475359</c:v>
                </c:pt>
                <c:pt idx="78">
                  <c:v>46466.1679475359</c:v>
                </c:pt>
                <c:pt idx="79">
                  <c:v>46466.1679475359</c:v>
                </c:pt>
                <c:pt idx="80">
                  <c:v>46466.1679475359</c:v>
                </c:pt>
                <c:pt idx="81">
                  <c:v>46466.1679475359</c:v>
                </c:pt>
                <c:pt idx="82">
                  <c:v>46466.1679475359</c:v>
                </c:pt>
                <c:pt idx="83">
                  <c:v>46466.1679475359</c:v>
                </c:pt>
                <c:pt idx="84">
                  <c:v>46466.1679475359</c:v>
                </c:pt>
                <c:pt idx="85">
                  <c:v>46466.1679475359</c:v>
                </c:pt>
                <c:pt idx="86">
                  <c:v>46466.1679475359</c:v>
                </c:pt>
                <c:pt idx="87">
                  <c:v>46466.1679475359</c:v>
                </c:pt>
                <c:pt idx="88">
                  <c:v>46466.1679475359</c:v>
                </c:pt>
                <c:pt idx="89">
                  <c:v>46466.1679475359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18871.9183369863</c:v>
                </c:pt>
                <c:pt idx="19">
                  <c:v>18871.9183369863</c:v>
                </c:pt>
                <c:pt idx="20">
                  <c:v>18871.9183369863</c:v>
                </c:pt>
                <c:pt idx="21">
                  <c:v>18871.9183369863</c:v>
                </c:pt>
                <c:pt idx="22">
                  <c:v>18871.9183369863</c:v>
                </c:pt>
                <c:pt idx="23">
                  <c:v>18871.9183369863</c:v>
                </c:pt>
                <c:pt idx="24">
                  <c:v>18871.9183369863</c:v>
                </c:pt>
                <c:pt idx="25">
                  <c:v>18871.9183369863</c:v>
                </c:pt>
                <c:pt idx="26">
                  <c:v>18871.9183369863</c:v>
                </c:pt>
                <c:pt idx="27">
                  <c:v>18871.9183369863</c:v>
                </c:pt>
                <c:pt idx="28">
                  <c:v>18871.9183369863</c:v>
                </c:pt>
                <c:pt idx="29">
                  <c:v>18871.9183369863</c:v>
                </c:pt>
                <c:pt idx="30">
                  <c:v>18871.9183369863</c:v>
                </c:pt>
                <c:pt idx="31">
                  <c:v>18871.9183369863</c:v>
                </c:pt>
                <c:pt idx="32">
                  <c:v>18871.9183369863</c:v>
                </c:pt>
                <c:pt idx="33">
                  <c:v>18871.9183369863</c:v>
                </c:pt>
                <c:pt idx="34">
                  <c:v>18871.9183369863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034264"/>
        <c:axId val="-2141041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34264"/>
        <c:axId val="-2141041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34264"/>
        <c:axId val="-2141041800"/>
      </c:scatterChart>
      <c:catAx>
        <c:axId val="-2141034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041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041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0342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2239.744154279692</c:v>
                </c:pt>
                <c:pt idx="23">
                  <c:v>2737.465077452958</c:v>
                </c:pt>
                <c:pt idx="24">
                  <c:v>3235.186000626222</c:v>
                </c:pt>
                <c:pt idx="25">
                  <c:v>3732.906923799488</c:v>
                </c:pt>
                <c:pt idx="26">
                  <c:v>4230.627846972752</c:v>
                </c:pt>
                <c:pt idx="27">
                  <c:v>4728.348770146018</c:v>
                </c:pt>
                <c:pt idx="28">
                  <c:v>5226.069693319282</c:v>
                </c:pt>
                <c:pt idx="29">
                  <c:v>5723.790616492547</c:v>
                </c:pt>
                <c:pt idx="30">
                  <c:v>6221.51153966581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8253.394302777033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428.4337927837739</c:v>
                </c:pt>
                <c:pt idx="93">
                  <c:v>285.6225285225159</c:v>
                </c:pt>
                <c:pt idx="94">
                  <c:v>142.811264261258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8305.761353507445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31128.31428936401</c:v>
                </c:pt>
                <c:pt idx="70">
                  <c:v>32522.66462192509</c:v>
                </c:pt>
                <c:pt idx="71">
                  <c:v>33917.01495448617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42283.11694985266</c:v>
                </c:pt>
                <c:pt idx="78">
                  <c:v>43677.46728241374</c:v>
                </c:pt>
                <c:pt idx="79">
                  <c:v>45071.81761497481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12671.14516911938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10514.35450203523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8357.563834951077</c:v>
                </c:pt>
                <c:pt idx="38">
                  <c:v>7818.366168180038</c:v>
                </c:pt>
                <c:pt idx="39">
                  <c:v>7279.168501409003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5122.377834324854</c:v>
                </c:pt>
                <c:pt idx="44">
                  <c:v>4583.180167553815</c:v>
                </c:pt>
                <c:pt idx="45">
                  <c:v>4043.98250078278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1347.994166927594</c:v>
                </c:pt>
                <c:pt idx="51">
                  <c:v>808.7965001565535</c:v>
                </c:pt>
                <c:pt idx="52">
                  <c:v>269.5988333855203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333912"/>
        <c:axId val="2082394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33912"/>
        <c:axId val="2082394504"/>
      </c:lineChart>
      <c:catAx>
        <c:axId val="20823339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394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394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3339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497.720923173265</c:v>
                </c:pt>
                <c:pt idx="1">
                  <c:v>-555.5659398961966</c:v>
                </c:pt>
                <c:pt idx="2">
                  <c:v>-142.811264261258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-539.1976667710372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77784"/>
        <c:axId val="20815368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-122.8183676008488</c:v>
                </c:pt>
                <c:pt idx="1">
                  <c:v>1394.350332561081</c:v>
                </c:pt>
                <c:pt idx="2">
                  <c:v>8545.987136413836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09608"/>
        <c:axId val="2081807864"/>
      </c:scatterChart>
      <c:valAx>
        <c:axId val="2081577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536840"/>
        <c:crosses val="autoZero"/>
        <c:crossBetween val="midCat"/>
      </c:valAx>
      <c:valAx>
        <c:axId val="2081536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577784"/>
        <c:crosses val="autoZero"/>
        <c:crossBetween val="midCat"/>
      </c:valAx>
      <c:valAx>
        <c:axId val="2081909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1807864"/>
        <c:crosses val="autoZero"/>
        <c:crossBetween val="midCat"/>
      </c:valAx>
      <c:valAx>
        <c:axId val="20818078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909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248.8604615866325</c:v>
                </c:pt>
                <c:pt idx="19">
                  <c:v>746.5813847598975</c:v>
                </c:pt>
                <c:pt idx="20">
                  <c:v>1244.302307933163</c:v>
                </c:pt>
                <c:pt idx="21">
                  <c:v>1742.023231106428</c:v>
                </c:pt>
                <c:pt idx="22">
                  <c:v>2239.744154279693</c:v>
                </c:pt>
                <c:pt idx="23">
                  <c:v>2737.465077452958</c:v>
                </c:pt>
                <c:pt idx="24">
                  <c:v>3235.186000626223</c:v>
                </c:pt>
                <c:pt idx="25">
                  <c:v>3732.906923799488</c:v>
                </c:pt>
                <c:pt idx="26">
                  <c:v>4230.627846972753</c:v>
                </c:pt>
                <c:pt idx="27">
                  <c:v>4728.348770146018</c:v>
                </c:pt>
                <c:pt idx="28">
                  <c:v>5226.069693319283</c:v>
                </c:pt>
                <c:pt idx="29">
                  <c:v>5723.790616492547</c:v>
                </c:pt>
                <c:pt idx="30">
                  <c:v>6221.511539665812</c:v>
                </c:pt>
                <c:pt idx="31">
                  <c:v>6719.232462839078</c:v>
                </c:pt>
                <c:pt idx="32">
                  <c:v>7216.953386012343</c:v>
                </c:pt>
                <c:pt idx="33">
                  <c:v>7714.674309185607</c:v>
                </c:pt>
                <c:pt idx="34">
                  <c:v>8212.395232358873</c:v>
                </c:pt>
                <c:pt idx="35">
                  <c:v>8710.116155532137</c:v>
                </c:pt>
                <c:pt idx="36">
                  <c:v>9207.837078705402</c:v>
                </c:pt>
                <c:pt idx="37">
                  <c:v>9705.558001878667</c:v>
                </c:pt>
                <c:pt idx="38">
                  <c:v>10203.27892505193</c:v>
                </c:pt>
                <c:pt idx="39">
                  <c:v>10700.9998482252</c:v>
                </c:pt>
                <c:pt idx="40">
                  <c:v>11198.72077139846</c:v>
                </c:pt>
                <c:pt idx="41">
                  <c:v>11696.44169457173</c:v>
                </c:pt>
                <c:pt idx="42">
                  <c:v>12194.16261774499</c:v>
                </c:pt>
                <c:pt idx="43">
                  <c:v>12691.88354091826</c:v>
                </c:pt>
                <c:pt idx="44">
                  <c:v>13189.60446409152</c:v>
                </c:pt>
                <c:pt idx="45">
                  <c:v>13687.32538726479</c:v>
                </c:pt>
                <c:pt idx="46">
                  <c:v>14185.04631043805</c:v>
                </c:pt>
                <c:pt idx="47">
                  <c:v>14682.76723361132</c:v>
                </c:pt>
                <c:pt idx="48">
                  <c:v>15180.48815678458</c:v>
                </c:pt>
                <c:pt idx="49">
                  <c:v>15678.20907995785</c:v>
                </c:pt>
                <c:pt idx="50">
                  <c:v>16175.93000313111</c:v>
                </c:pt>
                <c:pt idx="51">
                  <c:v>16673.65092630438</c:v>
                </c:pt>
                <c:pt idx="52">
                  <c:v>17171.37184947764</c:v>
                </c:pt>
                <c:pt idx="53">
                  <c:v>17142.44934111618</c:v>
                </c:pt>
                <c:pt idx="54">
                  <c:v>16586.88340121998</c:v>
                </c:pt>
                <c:pt idx="55">
                  <c:v>16031.31746132378</c:v>
                </c:pt>
                <c:pt idx="56">
                  <c:v>15475.75152142759</c:v>
                </c:pt>
                <c:pt idx="57">
                  <c:v>14920.1855815314</c:v>
                </c:pt>
                <c:pt idx="58">
                  <c:v>14364.61964163519</c:v>
                </c:pt>
                <c:pt idx="59">
                  <c:v>13809.053701739</c:v>
                </c:pt>
                <c:pt idx="60">
                  <c:v>13253.4877618428</c:v>
                </c:pt>
                <c:pt idx="61">
                  <c:v>12697.92182194661</c:v>
                </c:pt>
                <c:pt idx="62">
                  <c:v>12142.35588205041</c:v>
                </c:pt>
                <c:pt idx="63">
                  <c:v>11586.78994215421</c:v>
                </c:pt>
                <c:pt idx="64">
                  <c:v>11031.22400225802</c:v>
                </c:pt>
                <c:pt idx="65">
                  <c:v>10475.65806236182</c:v>
                </c:pt>
                <c:pt idx="66">
                  <c:v>9920.092122465621</c:v>
                </c:pt>
                <c:pt idx="67">
                  <c:v>9364.526182569425</c:v>
                </c:pt>
                <c:pt idx="68">
                  <c:v>8808.96024267323</c:v>
                </c:pt>
                <c:pt idx="69">
                  <c:v>8253.394302777031</c:v>
                </c:pt>
                <c:pt idx="70">
                  <c:v>7697.828362880835</c:v>
                </c:pt>
                <c:pt idx="71">
                  <c:v>7142.262422984638</c:v>
                </c:pt>
                <c:pt idx="72">
                  <c:v>6586.696483088442</c:v>
                </c:pt>
                <c:pt idx="73">
                  <c:v>6031.130543192245</c:v>
                </c:pt>
                <c:pt idx="74">
                  <c:v>5475.564603296048</c:v>
                </c:pt>
                <c:pt idx="75">
                  <c:v>4919.998663399852</c:v>
                </c:pt>
                <c:pt idx="76">
                  <c:v>4364.432723503656</c:v>
                </c:pt>
                <c:pt idx="77">
                  <c:v>3808.866783607458</c:v>
                </c:pt>
                <c:pt idx="78">
                  <c:v>3253.300843711262</c:v>
                </c:pt>
                <c:pt idx="79">
                  <c:v>2697.734903815066</c:v>
                </c:pt>
                <c:pt idx="80">
                  <c:v>2142.16896391887</c:v>
                </c:pt>
                <c:pt idx="81">
                  <c:v>1999.357699657612</c:v>
                </c:pt>
                <c:pt idx="82">
                  <c:v>1856.546435396354</c:v>
                </c:pt>
                <c:pt idx="83">
                  <c:v>1713.735171135096</c:v>
                </c:pt>
                <c:pt idx="84">
                  <c:v>1570.923906873838</c:v>
                </c:pt>
                <c:pt idx="85">
                  <c:v>1428.11264261258</c:v>
                </c:pt>
                <c:pt idx="86">
                  <c:v>1285.301378351322</c:v>
                </c:pt>
                <c:pt idx="87">
                  <c:v>1142.490114090064</c:v>
                </c:pt>
                <c:pt idx="88">
                  <c:v>999.6788498288058</c:v>
                </c:pt>
                <c:pt idx="89">
                  <c:v>856.8675855675478</c:v>
                </c:pt>
                <c:pt idx="90">
                  <c:v>714.0563213062899</c:v>
                </c:pt>
                <c:pt idx="91">
                  <c:v>571.2450570450319</c:v>
                </c:pt>
                <c:pt idx="92">
                  <c:v>428.4337927837737</c:v>
                </c:pt>
                <c:pt idx="93">
                  <c:v>285.6225285225157</c:v>
                </c:pt>
                <c:pt idx="94">
                  <c:v>142.8112642612577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12358.76748433546</c:v>
                </c:pt>
                <c:pt idx="19">
                  <c:v>12235.94911673461</c:v>
                </c:pt>
                <c:pt idx="20">
                  <c:v>12113.13074913376</c:v>
                </c:pt>
                <c:pt idx="21">
                  <c:v>11990.31238153291</c:v>
                </c:pt>
                <c:pt idx="22">
                  <c:v>11867.49401393206</c:v>
                </c:pt>
                <c:pt idx="23">
                  <c:v>11744.67564633121</c:v>
                </c:pt>
                <c:pt idx="24">
                  <c:v>11621.85727873037</c:v>
                </c:pt>
                <c:pt idx="25">
                  <c:v>11499.03891112952</c:v>
                </c:pt>
                <c:pt idx="26">
                  <c:v>11376.22054352867</c:v>
                </c:pt>
                <c:pt idx="27">
                  <c:v>11253.40217592782</c:v>
                </c:pt>
                <c:pt idx="28">
                  <c:v>11130.58380832697</c:v>
                </c:pt>
                <c:pt idx="29">
                  <c:v>11007.76544072612</c:v>
                </c:pt>
                <c:pt idx="30">
                  <c:v>10884.94707312527</c:v>
                </c:pt>
                <c:pt idx="31">
                  <c:v>10762.12870552442</c:v>
                </c:pt>
                <c:pt idx="32">
                  <c:v>10639.31033792357</c:v>
                </c:pt>
                <c:pt idx="33">
                  <c:v>10516.49197032273</c:v>
                </c:pt>
                <c:pt idx="34">
                  <c:v>10393.67360272188</c:v>
                </c:pt>
                <c:pt idx="35">
                  <c:v>10270.85523512103</c:v>
                </c:pt>
                <c:pt idx="36">
                  <c:v>10148.03686752018</c:v>
                </c:pt>
                <c:pt idx="37">
                  <c:v>10025.21849991933</c:v>
                </c:pt>
                <c:pt idx="38">
                  <c:v>9902.400132318482</c:v>
                </c:pt>
                <c:pt idx="39">
                  <c:v>9779.581764717633</c:v>
                </c:pt>
                <c:pt idx="40">
                  <c:v>9656.76339711678</c:v>
                </c:pt>
                <c:pt idx="41">
                  <c:v>9533.945029515935</c:v>
                </c:pt>
                <c:pt idx="42">
                  <c:v>9411.126661915086</c:v>
                </c:pt>
                <c:pt idx="43">
                  <c:v>9288.308294314236</c:v>
                </c:pt>
                <c:pt idx="44">
                  <c:v>9165.489926713388</c:v>
                </c:pt>
                <c:pt idx="45">
                  <c:v>9042.67155911254</c:v>
                </c:pt>
                <c:pt idx="46">
                  <c:v>8919.853191511691</c:v>
                </c:pt>
                <c:pt idx="47">
                  <c:v>8797.034823910842</c:v>
                </c:pt>
                <c:pt idx="48">
                  <c:v>8674.216456309994</c:v>
                </c:pt>
                <c:pt idx="49">
                  <c:v>8551.398088709143</c:v>
                </c:pt>
                <c:pt idx="50">
                  <c:v>8428.579721108295</c:v>
                </c:pt>
                <c:pt idx="51">
                  <c:v>8305.761353507447</c:v>
                </c:pt>
                <c:pt idx="52">
                  <c:v>8182.942985906598</c:v>
                </c:pt>
                <c:pt idx="53">
                  <c:v>8818.708968386714</c:v>
                </c:pt>
                <c:pt idx="54">
                  <c:v>10213.05930094779</c:v>
                </c:pt>
                <c:pt idx="55">
                  <c:v>11607.40963350888</c:v>
                </c:pt>
                <c:pt idx="56">
                  <c:v>13001.75996606996</c:v>
                </c:pt>
                <c:pt idx="57">
                  <c:v>14396.11029863104</c:v>
                </c:pt>
                <c:pt idx="58">
                  <c:v>15790.46063119212</c:v>
                </c:pt>
                <c:pt idx="59">
                  <c:v>17184.8109637532</c:v>
                </c:pt>
                <c:pt idx="60">
                  <c:v>18579.16129631428</c:v>
                </c:pt>
                <c:pt idx="61">
                  <c:v>19973.51162887536</c:v>
                </c:pt>
                <c:pt idx="62">
                  <c:v>21367.86196143644</c:v>
                </c:pt>
                <c:pt idx="63">
                  <c:v>22762.21229399752</c:v>
                </c:pt>
                <c:pt idx="64">
                  <c:v>24156.5626265586</c:v>
                </c:pt>
                <c:pt idx="65">
                  <c:v>25550.91295911968</c:v>
                </c:pt>
                <c:pt idx="66">
                  <c:v>26945.26329168076</c:v>
                </c:pt>
                <c:pt idx="67">
                  <c:v>28339.61362424184</c:v>
                </c:pt>
                <c:pt idx="68">
                  <c:v>29733.96395680292</c:v>
                </c:pt>
                <c:pt idx="69">
                  <c:v>31128.314289364</c:v>
                </c:pt>
                <c:pt idx="70">
                  <c:v>32522.66462192508</c:v>
                </c:pt>
                <c:pt idx="71">
                  <c:v>33917.01495448616</c:v>
                </c:pt>
                <c:pt idx="72">
                  <c:v>35311.36528704725</c:v>
                </c:pt>
                <c:pt idx="73">
                  <c:v>36705.71561960833</c:v>
                </c:pt>
                <c:pt idx="74">
                  <c:v>38100.06595216941</c:v>
                </c:pt>
                <c:pt idx="75">
                  <c:v>39494.4162847305</c:v>
                </c:pt>
                <c:pt idx="76">
                  <c:v>40888.76661729157</c:v>
                </c:pt>
                <c:pt idx="77">
                  <c:v>42283.11694985265</c:v>
                </c:pt>
                <c:pt idx="78">
                  <c:v>43677.46728241373</c:v>
                </c:pt>
                <c:pt idx="79">
                  <c:v>45071.8176149748</c:v>
                </c:pt>
                <c:pt idx="80">
                  <c:v>46466.1679475359</c:v>
                </c:pt>
                <c:pt idx="81">
                  <c:v>55012.15508394974</c:v>
                </c:pt>
                <c:pt idx="82">
                  <c:v>63558.14222036357</c:v>
                </c:pt>
                <c:pt idx="83">
                  <c:v>72104.1293567774</c:v>
                </c:pt>
                <c:pt idx="84">
                  <c:v>80650.11649319124</c:v>
                </c:pt>
                <c:pt idx="85">
                  <c:v>89196.10362960508</c:v>
                </c:pt>
                <c:pt idx="86">
                  <c:v>97742.0907660189</c:v>
                </c:pt>
                <c:pt idx="87">
                  <c:v>106288.0779024327</c:v>
                </c:pt>
                <c:pt idx="88">
                  <c:v>114834.0650388466</c:v>
                </c:pt>
                <c:pt idx="89">
                  <c:v>123380.0521752604</c:v>
                </c:pt>
                <c:pt idx="90">
                  <c:v>131926.0393116742</c:v>
                </c:pt>
                <c:pt idx="91">
                  <c:v>140472.0264480881</c:v>
                </c:pt>
                <c:pt idx="92">
                  <c:v>149018.0135845019</c:v>
                </c:pt>
                <c:pt idx="93">
                  <c:v>157564.0007209158</c:v>
                </c:pt>
                <c:pt idx="94">
                  <c:v>166109.9878573296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2671.7</c:v>
                </c:pt>
                <c:pt idx="97">
                  <c:v>5343.4</c:v>
                </c:pt>
                <c:pt idx="98">
                  <c:v>8015.1</c:v>
                </c:pt>
                <c:pt idx="99">
                  <c:v>10686.8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268484.141029373</c:v>
                </c:pt>
                <c:pt idx="97">
                  <c:v>269313.671029373</c:v>
                </c:pt>
                <c:pt idx="98">
                  <c:v>270143.201029373</c:v>
                </c:pt>
                <c:pt idx="99">
                  <c:v>270972.731029373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22308.14185007245</c:v>
                </c:pt>
                <c:pt idx="97">
                  <c:v>28511.64185007245</c:v>
                </c:pt>
                <c:pt idx="98">
                  <c:v>34715.14185007245</c:v>
                </c:pt>
                <c:pt idx="99">
                  <c:v>40918.64185007245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18871.9183369863</c:v>
                </c:pt>
                <c:pt idx="1">
                  <c:v>18871.9183369863</c:v>
                </c:pt>
                <c:pt idx="2">
                  <c:v>18871.9183369863</c:v>
                </c:pt>
                <c:pt idx="3">
                  <c:v>18871.9183369863</c:v>
                </c:pt>
                <c:pt idx="4">
                  <c:v>18871.9183369863</c:v>
                </c:pt>
                <c:pt idx="5">
                  <c:v>18871.9183369863</c:v>
                </c:pt>
                <c:pt idx="6">
                  <c:v>18871.9183369863</c:v>
                </c:pt>
                <c:pt idx="7">
                  <c:v>18871.9183369863</c:v>
                </c:pt>
                <c:pt idx="8">
                  <c:v>18871.9183369863</c:v>
                </c:pt>
                <c:pt idx="9">
                  <c:v>18871.9183369863</c:v>
                </c:pt>
                <c:pt idx="10">
                  <c:v>18871.9183369863</c:v>
                </c:pt>
                <c:pt idx="11">
                  <c:v>18871.9183369863</c:v>
                </c:pt>
                <c:pt idx="12">
                  <c:v>18871.9183369863</c:v>
                </c:pt>
                <c:pt idx="13">
                  <c:v>18871.9183369863</c:v>
                </c:pt>
                <c:pt idx="14">
                  <c:v>18871.9183369863</c:v>
                </c:pt>
                <c:pt idx="15">
                  <c:v>18871.9183369863</c:v>
                </c:pt>
                <c:pt idx="16">
                  <c:v>18871.9183369863</c:v>
                </c:pt>
                <c:pt idx="17">
                  <c:v>18871.9183369863</c:v>
                </c:pt>
                <c:pt idx="18">
                  <c:v>18602.31950360078</c:v>
                </c:pt>
                <c:pt idx="19">
                  <c:v>18063.12183682975</c:v>
                </c:pt>
                <c:pt idx="20">
                  <c:v>17523.92417005871</c:v>
                </c:pt>
                <c:pt idx="21">
                  <c:v>16984.72650328767</c:v>
                </c:pt>
                <c:pt idx="22">
                  <c:v>16445.52883651663</c:v>
                </c:pt>
                <c:pt idx="23">
                  <c:v>15906.3311697456</c:v>
                </c:pt>
                <c:pt idx="24">
                  <c:v>15367.13350297456</c:v>
                </c:pt>
                <c:pt idx="25">
                  <c:v>14827.93583620352</c:v>
                </c:pt>
                <c:pt idx="26">
                  <c:v>14288.73816943249</c:v>
                </c:pt>
                <c:pt idx="27">
                  <c:v>13749.54050266145</c:v>
                </c:pt>
                <c:pt idx="28">
                  <c:v>13210.34283589041</c:v>
                </c:pt>
                <c:pt idx="29">
                  <c:v>12671.14516911937</c:v>
                </c:pt>
                <c:pt idx="30">
                  <c:v>12131.94750234834</c:v>
                </c:pt>
                <c:pt idx="31">
                  <c:v>11592.7498355773</c:v>
                </c:pt>
                <c:pt idx="32">
                  <c:v>11053.55216880626</c:v>
                </c:pt>
                <c:pt idx="33">
                  <c:v>10514.35450203522</c:v>
                </c:pt>
                <c:pt idx="34">
                  <c:v>9975.156835264188</c:v>
                </c:pt>
                <c:pt idx="35">
                  <c:v>9435.959168493151</c:v>
                </c:pt>
                <c:pt idx="36">
                  <c:v>8896.761501722114</c:v>
                </c:pt>
                <c:pt idx="37">
                  <c:v>8357.563834951075</c:v>
                </c:pt>
                <c:pt idx="38">
                  <c:v>7818.366168180038</c:v>
                </c:pt>
                <c:pt idx="39">
                  <c:v>7279.168501409</c:v>
                </c:pt>
                <c:pt idx="40">
                  <c:v>6739.970834637965</c:v>
                </c:pt>
                <c:pt idx="41">
                  <c:v>6200.773167866928</c:v>
                </c:pt>
                <c:pt idx="42">
                  <c:v>5661.57550109589</c:v>
                </c:pt>
                <c:pt idx="43">
                  <c:v>5122.377834324852</c:v>
                </c:pt>
                <c:pt idx="44">
                  <c:v>4583.180167553815</c:v>
                </c:pt>
                <c:pt idx="45">
                  <c:v>4043.982500782779</c:v>
                </c:pt>
                <c:pt idx="46">
                  <c:v>3504.784834011742</c:v>
                </c:pt>
                <c:pt idx="47">
                  <c:v>2965.587167240703</c:v>
                </c:pt>
                <c:pt idx="48">
                  <c:v>2426.389500469668</c:v>
                </c:pt>
                <c:pt idx="49">
                  <c:v>1887.191833698631</c:v>
                </c:pt>
                <c:pt idx="50">
                  <c:v>1347.99416692759</c:v>
                </c:pt>
                <c:pt idx="51">
                  <c:v>808.7965001565535</c:v>
                </c:pt>
                <c:pt idx="52">
                  <c:v>269.5988333855166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27208"/>
        <c:axId val="2082418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90080.44203450021</c:v>
                </c:pt>
                <c:pt idx="1">
                  <c:v>89740.1820345002</c:v>
                </c:pt>
                <c:pt idx="2">
                  <c:v>89399.9220345002</c:v>
                </c:pt>
                <c:pt idx="3">
                  <c:v>89059.6620345002</c:v>
                </c:pt>
                <c:pt idx="4">
                  <c:v>88719.40203450021</c:v>
                </c:pt>
                <c:pt idx="5">
                  <c:v>88379.1420345002</c:v>
                </c:pt>
                <c:pt idx="6">
                  <c:v>88038.8820345002</c:v>
                </c:pt>
                <c:pt idx="7">
                  <c:v>87698.6220345002</c:v>
                </c:pt>
                <c:pt idx="8">
                  <c:v>87358.36203450021</c:v>
                </c:pt>
                <c:pt idx="9">
                  <c:v>87018.1020345002</c:v>
                </c:pt>
                <c:pt idx="10">
                  <c:v>86677.84203450021</c:v>
                </c:pt>
                <c:pt idx="11">
                  <c:v>86337.5820345002</c:v>
                </c:pt>
                <c:pt idx="12">
                  <c:v>85997.3220345002</c:v>
                </c:pt>
                <c:pt idx="13">
                  <c:v>85657.06203450021</c:v>
                </c:pt>
                <c:pt idx="14">
                  <c:v>85316.8020345002</c:v>
                </c:pt>
                <c:pt idx="15">
                  <c:v>84976.54203450021</c:v>
                </c:pt>
                <c:pt idx="16">
                  <c:v>84636.28203450021</c:v>
                </c:pt>
                <c:pt idx="17">
                  <c:v>84296.0220345002</c:v>
                </c:pt>
                <c:pt idx="18">
                  <c:v>84167.21855675884</c:v>
                </c:pt>
                <c:pt idx="19">
                  <c:v>84249.87160127614</c:v>
                </c:pt>
                <c:pt idx="20">
                  <c:v>84332.52464579343</c:v>
                </c:pt>
                <c:pt idx="21">
                  <c:v>84415.17769031073</c:v>
                </c:pt>
                <c:pt idx="22">
                  <c:v>84497.83073482803</c:v>
                </c:pt>
                <c:pt idx="23">
                  <c:v>84580.48377934531</c:v>
                </c:pt>
                <c:pt idx="24">
                  <c:v>84663.13682386262</c:v>
                </c:pt>
                <c:pt idx="25">
                  <c:v>84745.78986837991</c:v>
                </c:pt>
                <c:pt idx="26">
                  <c:v>84828.44291289721</c:v>
                </c:pt>
                <c:pt idx="27">
                  <c:v>84911.09595741449</c:v>
                </c:pt>
                <c:pt idx="28">
                  <c:v>84993.7490019318</c:v>
                </c:pt>
                <c:pt idx="29">
                  <c:v>85076.40204644909</c:v>
                </c:pt>
                <c:pt idx="30">
                  <c:v>85159.05509096637</c:v>
                </c:pt>
                <c:pt idx="31">
                  <c:v>85241.70813548367</c:v>
                </c:pt>
                <c:pt idx="32">
                  <c:v>85324.36118000096</c:v>
                </c:pt>
                <c:pt idx="33">
                  <c:v>85407.01422451826</c:v>
                </c:pt>
                <c:pt idx="34">
                  <c:v>85489.66726903556</c:v>
                </c:pt>
                <c:pt idx="35">
                  <c:v>85572.32031355284</c:v>
                </c:pt>
                <c:pt idx="36">
                  <c:v>85654.97335807014</c:v>
                </c:pt>
                <c:pt idx="37">
                  <c:v>85737.62640258744</c:v>
                </c:pt>
                <c:pt idx="38">
                  <c:v>85820.27944710473</c:v>
                </c:pt>
                <c:pt idx="39">
                  <c:v>85902.93249162204</c:v>
                </c:pt>
                <c:pt idx="40">
                  <c:v>85985.58553613931</c:v>
                </c:pt>
                <c:pt idx="41">
                  <c:v>86068.23858065662</c:v>
                </c:pt>
                <c:pt idx="42">
                  <c:v>86150.89162517391</c:v>
                </c:pt>
                <c:pt idx="43">
                  <c:v>86233.5446696912</c:v>
                </c:pt>
                <c:pt idx="44">
                  <c:v>86316.1977142085</c:v>
                </c:pt>
                <c:pt idx="45">
                  <c:v>86398.8507587258</c:v>
                </c:pt>
                <c:pt idx="46">
                  <c:v>86481.5038032431</c:v>
                </c:pt>
                <c:pt idx="47">
                  <c:v>86564.15684776037</c:v>
                </c:pt>
                <c:pt idx="48">
                  <c:v>86646.80989227767</c:v>
                </c:pt>
                <c:pt idx="49">
                  <c:v>86729.46293679497</c:v>
                </c:pt>
                <c:pt idx="50">
                  <c:v>86812.11598131226</c:v>
                </c:pt>
                <c:pt idx="51">
                  <c:v>86894.76902582956</c:v>
                </c:pt>
                <c:pt idx="52">
                  <c:v>86977.42207034686</c:v>
                </c:pt>
                <c:pt idx="53">
                  <c:v>88544.75260891771</c:v>
                </c:pt>
                <c:pt idx="54">
                  <c:v>91596.76064154212</c:v>
                </c:pt>
                <c:pt idx="55">
                  <c:v>94648.76867416651</c:v>
                </c:pt>
                <c:pt idx="56">
                  <c:v>97700.7767067909</c:v>
                </c:pt>
                <c:pt idx="57">
                  <c:v>100752.7847394153</c:v>
                </c:pt>
                <c:pt idx="58">
                  <c:v>103804.7927720397</c:v>
                </c:pt>
                <c:pt idx="59">
                  <c:v>106856.8008046641</c:v>
                </c:pt>
                <c:pt idx="60">
                  <c:v>109908.8088372885</c:v>
                </c:pt>
                <c:pt idx="61">
                  <c:v>112960.8168699129</c:v>
                </c:pt>
                <c:pt idx="62">
                  <c:v>116012.8249025373</c:v>
                </c:pt>
                <c:pt idx="63">
                  <c:v>119064.8329351617</c:v>
                </c:pt>
                <c:pt idx="64">
                  <c:v>122116.8409677861</c:v>
                </c:pt>
                <c:pt idx="65">
                  <c:v>125168.8490004105</c:v>
                </c:pt>
                <c:pt idx="66">
                  <c:v>128220.857033035</c:v>
                </c:pt>
                <c:pt idx="67">
                  <c:v>131272.8650656593</c:v>
                </c:pt>
                <c:pt idx="68">
                  <c:v>134324.8730982837</c:v>
                </c:pt>
                <c:pt idx="69">
                  <c:v>137376.8811309081</c:v>
                </c:pt>
                <c:pt idx="70">
                  <c:v>140428.8891635325</c:v>
                </c:pt>
                <c:pt idx="71">
                  <c:v>143480.8971961569</c:v>
                </c:pt>
                <c:pt idx="72">
                  <c:v>146532.9052287813</c:v>
                </c:pt>
                <c:pt idx="73">
                  <c:v>149584.9132614057</c:v>
                </c:pt>
                <c:pt idx="74">
                  <c:v>152636.9212940301</c:v>
                </c:pt>
                <c:pt idx="75">
                  <c:v>155688.9293266545</c:v>
                </c:pt>
                <c:pt idx="76">
                  <c:v>158740.9373592789</c:v>
                </c:pt>
                <c:pt idx="77">
                  <c:v>161792.9453919033</c:v>
                </c:pt>
                <c:pt idx="78">
                  <c:v>164844.9534245277</c:v>
                </c:pt>
                <c:pt idx="79">
                  <c:v>167896.9614571521</c:v>
                </c:pt>
                <c:pt idx="80">
                  <c:v>170948.9694897765</c:v>
                </c:pt>
                <c:pt idx="81">
                  <c:v>198442.9164830831</c:v>
                </c:pt>
                <c:pt idx="82">
                  <c:v>225936.8634763897</c:v>
                </c:pt>
                <c:pt idx="83">
                  <c:v>253430.8104696963</c:v>
                </c:pt>
                <c:pt idx="84">
                  <c:v>280924.757463003</c:v>
                </c:pt>
                <c:pt idx="85">
                  <c:v>308418.7044563097</c:v>
                </c:pt>
                <c:pt idx="86">
                  <c:v>335912.6514496162</c:v>
                </c:pt>
                <c:pt idx="87">
                  <c:v>363406.5984429228</c:v>
                </c:pt>
                <c:pt idx="88">
                  <c:v>390900.5454362295</c:v>
                </c:pt>
                <c:pt idx="89">
                  <c:v>418394.4924295361</c:v>
                </c:pt>
                <c:pt idx="90">
                  <c:v>445888.4394228427</c:v>
                </c:pt>
                <c:pt idx="91">
                  <c:v>473382.3864161493</c:v>
                </c:pt>
                <c:pt idx="92">
                  <c:v>500876.333409456</c:v>
                </c:pt>
                <c:pt idx="93">
                  <c:v>528370.2804027626</c:v>
                </c:pt>
                <c:pt idx="94">
                  <c:v>555864.2273960692</c:v>
                </c:pt>
                <c:pt idx="95">
                  <c:v>583358.1743893758</c:v>
                </c:pt>
                <c:pt idx="96">
                  <c:v>594265.8053893758</c:v>
                </c:pt>
                <c:pt idx="97">
                  <c:v>605173.4363893758</c:v>
                </c:pt>
                <c:pt idx="98">
                  <c:v>616081.0673893758</c:v>
                </c:pt>
                <c:pt idx="99">
                  <c:v>626988.6983893758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27208"/>
        <c:axId val="2082418744"/>
      </c:lineChart>
      <c:catAx>
        <c:axId val="20824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1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241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4272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0.00625673723536737</c:v>
                </c:pt>
                <c:pt idx="2" formatCode="0.0%">
                  <c:v>0.00592587559556842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0.017393426992528</c:v>
                </c:pt>
                <c:pt idx="2" formatCode="0.0%">
                  <c:v>0.017393426992528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0.0621030051369863</c:v>
                </c:pt>
                <c:pt idx="2" formatCode="0.0%">
                  <c:v>0.0630413080686036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-3.9227895392279E-5</c:v>
                </c:pt>
                <c:pt idx="2" formatCode="0.0%">
                  <c:v>-3.23132127032544E-5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0.000391111457036114</c:v>
                </c:pt>
                <c:pt idx="2" formatCode="0.0%">
                  <c:v>0.000370429147207336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0.000182129514321295</c:v>
                </c:pt>
                <c:pt idx="2" formatCode="0.0%">
                  <c:v>0.000172498349147297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0.0082833904109589</c:v>
                </c:pt>
                <c:pt idx="2" formatCode="0.0%">
                  <c:v>0.00821038494417523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-2.15753424657534E-5</c:v>
                </c:pt>
                <c:pt idx="2" formatCode="0.0%">
                  <c:v>-1.01661160288629E-5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0.0217189445828144</c:v>
                </c:pt>
                <c:pt idx="2" formatCode="0.0%">
                  <c:v>0.0219349049403699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0.00129746264009963</c:v>
                </c:pt>
                <c:pt idx="2" formatCode="0.0%">
                  <c:v>0.00132033295309357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0.0264151625155666</c:v>
                </c:pt>
                <c:pt idx="2" formatCode="0.0%">
                  <c:v>0.0268142643685741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1.82129514321295E-5</c:v>
                </c:pt>
                <c:pt idx="2" formatCode="0.0%">
                  <c:v>4.71064469541251E-5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0.00938480697384807</c:v>
                </c:pt>
                <c:pt idx="2" formatCode="0.0%">
                  <c:v>0.0095347238799582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0.000169453300124533</c:v>
                </c:pt>
                <c:pt idx="2" formatCode="0.0%">
                  <c:v>0.000187374972280309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0.0313886222952765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0.00702771808911942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0.233564448411658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0.265000147369156</c:v>
                </c:pt>
                <c:pt idx="2" formatCode="0.0%">
                  <c:v>0.567442393207552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983688"/>
        <c:axId val="-2018949352"/>
      </c:barChart>
      <c:catAx>
        <c:axId val="-210698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4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4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983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0.00408773499377335</c:v>
                </c:pt>
                <c:pt idx="2" formatCode="0.0%">
                  <c:v>0.00408773499377335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0.00324242839352428</c:v>
                </c:pt>
                <c:pt idx="2" formatCode="0.0%">
                  <c:v>0.00324242839352428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0.0134852239726027</c:v>
                </c:pt>
                <c:pt idx="2" formatCode="0.0%">
                  <c:v>0.0134852239726027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2.09215442092154E-5</c:v>
                </c:pt>
                <c:pt idx="2" formatCode="0.0%">
                  <c:v>4.70734744707347E-5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-0.000250311332503113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0.00220890410958904</c:v>
                </c:pt>
                <c:pt idx="2" formatCode="0.0%">
                  <c:v>0.00220890410958904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8.63013698630137E-6</c:v>
                </c:pt>
                <c:pt idx="2" formatCode="0.0%">
                  <c:v>8.63013698630137E-6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0.00297011207970112</c:v>
                </c:pt>
                <c:pt idx="2" formatCode="0.0%">
                  <c:v>0.00297011207970112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0.000378941469489415</c:v>
                </c:pt>
                <c:pt idx="2" formatCode="0.0%">
                  <c:v>0.0004613200498132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-0.000152988792029888</c:v>
                </c:pt>
                <c:pt idx="2" formatCode="0.0%">
                  <c:v>-0.000116562889165629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0.000136861768368618</c:v>
                </c:pt>
                <c:pt idx="2" formatCode="0.0%">
                  <c:v>0.000391033623910336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0.000135562640099626</c:v>
                </c:pt>
                <c:pt idx="2" formatCode="0.0%">
                  <c:v>0.000135562640099626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0.0591457191780822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21752"/>
        <c:axId val="-2018946584"/>
      </c:barChart>
      <c:catAx>
        <c:axId val="-201872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46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46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72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0.0259394271481943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0.0738138575342466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0.000397509339975093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0.00706849315068493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0.00177937733499377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-0.398574344355499</c:v>
                </c:pt>
                <c:pt idx="1">
                  <c:v>-0.367803200567105</c:v>
                </c:pt>
                <c:pt idx="2">
                  <c:v>-0.384780045029172</c:v>
                </c:pt>
                <c:pt idx="3">
                  <c:v>1.151157589951776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26296"/>
        <c:axId val="-2044458936"/>
      </c:barChart>
      <c:catAx>
        <c:axId val="-20194262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58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45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426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0.00277965979576588</c:v>
                </c:pt>
                <c:pt idx="1">
                  <c:v>0.00277965979576588</c:v>
                </c:pt>
                <c:pt idx="2">
                  <c:v>0.00539581019178082</c:v>
                </c:pt>
                <c:pt idx="3">
                  <c:v>0.00539581019178082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0.0129697135740971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0.053940895890411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0.000188293897882939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0.00883561643835616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3.45205479452055E-5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0.00297011207970112</c:v>
                </c:pt>
                <c:pt idx="1">
                  <c:v>0.00297011207970112</c:v>
                </c:pt>
                <c:pt idx="2">
                  <c:v>0.00297011207970112</c:v>
                </c:pt>
                <c:pt idx="3">
                  <c:v>0.00297011207970112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-0.0700184665539562</c:v>
                </c:pt>
                <c:pt idx="1">
                  <c:v>-0.125818177063326</c:v>
                </c:pt>
                <c:pt idx="2">
                  <c:v>-0.115116862719063</c:v>
                </c:pt>
                <c:pt idx="3">
                  <c:v>-0.120467519891195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5072456"/>
        <c:axId val="-2095211416"/>
      </c:barChart>
      <c:catAx>
        <c:axId val="-2095072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21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521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507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0.00487858658032379</c:v>
                </c:pt>
                <c:pt idx="1">
                  <c:v>0.00487858658032379</c:v>
                </c:pt>
                <c:pt idx="2">
                  <c:v>0.00947019747945205</c:v>
                </c:pt>
                <c:pt idx="3">
                  <c:v>0.00947019747945205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0.0334996513075965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0.119237769863014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0.000209215442092154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0.00795205479452055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0.00891033623910336</c:v>
                </c:pt>
                <c:pt idx="1">
                  <c:v>0.00891033623910336</c:v>
                </c:pt>
                <c:pt idx="2">
                  <c:v>0.00891033623910336</c:v>
                </c:pt>
                <c:pt idx="3">
                  <c:v>0.00891033623910336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0.00375646326276463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0.492460977424664</c:v>
                </c:pt>
                <c:pt idx="1">
                  <c:v>0.276232681967613</c:v>
                </c:pt>
                <c:pt idx="2">
                  <c:v>0.104167108035667</c:v>
                </c:pt>
                <c:pt idx="3">
                  <c:v>0.122990551868153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793240"/>
        <c:axId val="2118622824"/>
      </c:barChart>
      <c:catAx>
        <c:axId val="2118793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622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62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79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0.00402959540498653</c:v>
                </c:pt>
                <c:pt idx="1">
                  <c:v>0.00402959540498653</c:v>
                </c:pt>
                <c:pt idx="2">
                  <c:v>0.00782215578615032</c:v>
                </c:pt>
                <c:pt idx="3">
                  <c:v>0.00782215578615032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0.0695737079701121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0.252165232274414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-0.000301714663254264</c:v>
                </c:pt>
                <c:pt idx="1">
                  <c:v>0.000172461812441247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0.00148171658882934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0.000462295575714755</c:v>
                </c:pt>
                <c:pt idx="3">
                  <c:v>0.000227697820874431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0.0328415397767009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-4.06644641154514E-5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0.0219349049403699</c:v>
                </c:pt>
                <c:pt idx="1">
                  <c:v>0.0219349049403699</c:v>
                </c:pt>
                <c:pt idx="2">
                  <c:v>0.0219349049403699</c:v>
                </c:pt>
                <c:pt idx="3">
                  <c:v>0.0219349049403699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0.0052813318123743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0.0315443006031906</c:v>
                </c:pt>
                <c:pt idx="1">
                  <c:v>0.0189308706442133</c:v>
                </c:pt>
                <c:pt idx="2">
                  <c:v>0.0252375856237019</c:v>
                </c:pt>
                <c:pt idx="3">
                  <c:v>0.0315443006031906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0.0140554361782388</c:v>
                </c:pt>
                <c:pt idx="3">
                  <c:v>0.0140554361782388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0.233564448411658</c:v>
                </c:pt>
                <c:pt idx="1">
                  <c:v>0.233564448411658</c:v>
                </c:pt>
                <c:pt idx="2">
                  <c:v>0.233564448411658</c:v>
                </c:pt>
                <c:pt idx="3">
                  <c:v>0.233564448411658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0.368684687701162</c:v>
                </c:pt>
                <c:pt idx="1">
                  <c:v>0.69001976095517</c:v>
                </c:pt>
                <c:pt idx="2">
                  <c:v>0.66553455118889</c:v>
                </c:pt>
                <c:pt idx="3">
                  <c:v>0.584607394181755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176408"/>
        <c:axId val="-2147182392"/>
      </c:barChart>
      <c:catAx>
        <c:axId val="-2147176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182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718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176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0.0413889863205893</c:v>
                </c:pt>
                <c:pt idx="2">
                  <c:v>0.0413889863205893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0.00781069298992834</c:v>
                </c:pt>
                <c:pt idx="2">
                  <c:v>-0.00781069298992834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0.00269379165205191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0.00561206594177481</c:v>
                </c:pt>
                <c:pt idx="2">
                  <c:v>0.000841809891266222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0.000280603297088741</c:v>
                </c:pt>
                <c:pt idx="2">
                  <c:v>0.000561206594177481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0.00141424061732725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0.00129077516660821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0.000785689231848474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0.128147517161898</c:v>
                </c:pt>
                <c:pt idx="2">
                  <c:v>0.128147517161898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0.0400460991130931</c:v>
                </c:pt>
                <c:pt idx="2">
                  <c:v>0.0400460991130932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434440"/>
        <c:axId val="-2120524744"/>
      </c:barChart>
      <c:catAx>
        <c:axId val="-212043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52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52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43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4.0877349937733501E-3</v>
      </c>
      <c r="J6" s="24">
        <f t="shared" ref="J6:J13" si="3">IF(I$32&lt;=1+I$131,I6,B6*H6+J$33*(I6-B6*H6))</f>
        <v>4.0877349937733501E-3</v>
      </c>
      <c r="K6" s="22">
        <f t="shared" ref="K6:K31" si="4">B6</f>
        <v>2.0438674968866748E-2</v>
      </c>
      <c r="L6" s="22">
        <f t="shared" ref="L6:L29" si="5">IF(K6="","",K6*H6)</f>
        <v>4.0877349937733501E-3</v>
      </c>
      <c r="M6" s="177">
        <f t="shared" ref="M6:M31" si="6">J6</f>
        <v>4.0877349937733501E-3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1.63509399750934E-2</v>
      </c>
      <c r="Z6" s="156">
        <f>Poor!Z6</f>
        <v>0.17</v>
      </c>
      <c r="AA6" s="121">
        <f>$M6*Z6*4</f>
        <v>2.7796597957658784E-3</v>
      </c>
      <c r="AB6" s="156">
        <f>Poor!AB6</f>
        <v>0.17</v>
      </c>
      <c r="AC6" s="121">
        <f t="shared" ref="AC6:AC29" si="7">$M6*AB6*4</f>
        <v>2.7796597957658784E-3</v>
      </c>
      <c r="AD6" s="156">
        <f>Poor!AD6</f>
        <v>0.33</v>
      </c>
      <c r="AE6" s="121">
        <f t="shared" ref="AE6:AE29" si="8">$M6*AD6*4</f>
        <v>5.3958101917808221E-3</v>
      </c>
      <c r="AF6" s="122">
        <f>1-SUM(Z6,AB6,AD6)</f>
        <v>0.32999999999999996</v>
      </c>
      <c r="AG6" s="121">
        <f>$M6*AF6*4</f>
        <v>5.3958101917808213E-3</v>
      </c>
      <c r="AH6" s="123">
        <f>SUM(Z6,AB6,AD6,AF6)</f>
        <v>1</v>
      </c>
      <c r="AI6" s="183">
        <f>SUM(AA6,AC6,AE6,AG6)/4</f>
        <v>4.0877349937733501E-3</v>
      </c>
      <c r="AJ6" s="120">
        <f>(AA6+AC6)/2</f>
        <v>2.7796597957658784E-3</v>
      </c>
      <c r="AK6" s="119">
        <f>(AE6+AG6)/2</f>
        <v>5.3958101917808213E-3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3.2424283935242842E-3</v>
      </c>
      <c r="J7" s="24">
        <f t="shared" si="3"/>
        <v>3.2424283935242842E-3</v>
      </c>
      <c r="K7" s="22">
        <f t="shared" si="4"/>
        <v>1.621214196762142E-2</v>
      </c>
      <c r="L7" s="22">
        <f t="shared" si="5"/>
        <v>3.2424283935242842E-3</v>
      </c>
      <c r="M7" s="177">
        <f t="shared" si="6"/>
        <v>3.2424283935242842E-3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759.78110304867971</v>
      </c>
      <c r="T7" s="220">
        <f>IF($B$81=0,0,(SUMIF($N$6:$N$28,$U7,M$6:M$28)+SUMIF($N$91:$N$118,$U7,M$91:M$118))*$I$83*Poor!$B$81/$B$81)</f>
        <v>779.83236380327935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1.2969713574097137E-2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1.2969713574097137E-2</v>
      </c>
      <c r="AH7" s="123">
        <f t="shared" ref="AH7:AH30" si="12">SUM(Z7,AB7,AD7,AF7)</f>
        <v>1</v>
      </c>
      <c r="AI7" s="183">
        <f t="shared" ref="AI7:AI30" si="13">SUM(AA7,AC7,AE7,AG7)/4</f>
        <v>3.2424283935242842E-3</v>
      </c>
      <c r="AJ7" s="120">
        <f t="shared" ref="AJ7:AJ31" si="14">(AA7+AC7)/2</f>
        <v>0</v>
      </c>
      <c r="AK7" s="119">
        <f t="shared" ref="AK7:AK31" si="15">(AE7+AG7)/2</f>
        <v>6.4848567870485685E-3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224.27999999999997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1.3485223972602741E-2</v>
      </c>
      <c r="J9" s="24">
        <f t="shared" si="3"/>
        <v>1.3485223972602741E-2</v>
      </c>
      <c r="K9" s="22">
        <f t="shared" si="4"/>
        <v>4.4950746575342468E-2</v>
      </c>
      <c r="L9" s="22">
        <f t="shared" si="5"/>
        <v>1.3485223972602741E-2</v>
      </c>
      <c r="M9" s="222">
        <f t="shared" si="6"/>
        <v>1.3485223972602741E-2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226.31668459132607</v>
      </c>
      <c r="T9" s="220">
        <f>IF($B$81=0,0,(SUMIF($N$6:$N$28,$U9,M$6:M$28)+SUMIF($N$91:$N$118,$U9,M$91:M$118))*$I$83*Poor!$B$81/$B$81)</f>
        <v>226.31668459132607</v>
      </c>
      <c r="U9" s="221">
        <v>3</v>
      </c>
      <c r="V9" s="56"/>
      <c r="W9" s="115"/>
      <c r="X9" s="118">
        <f>Poor!X9</f>
        <v>1</v>
      </c>
      <c r="Y9" s="183">
        <f t="shared" si="9"/>
        <v>5.3940895890410963E-2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5.3940895890410963E-2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1.3485223972602741E-2</v>
      </c>
      <c r="AJ9" s="120">
        <f t="shared" si="14"/>
        <v>2.6970447945205481E-2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0.2</v>
      </c>
      <c r="H10" s="24">
        <f t="shared" si="1"/>
        <v>0.2</v>
      </c>
      <c r="I10" s="22">
        <f t="shared" si="2"/>
        <v>4.7073474470734743E-5</v>
      </c>
      <c r="J10" s="24">
        <f t="shared" si="3"/>
        <v>4.7073474470734743E-5</v>
      </c>
      <c r="K10" s="22">
        <f t="shared" si="4"/>
        <v>1.0460772104607721E-4</v>
      </c>
      <c r="L10" s="22">
        <f t="shared" si="5"/>
        <v>2.0921544209215444E-5</v>
      </c>
      <c r="M10" s="222">
        <f t="shared" si="6"/>
        <v>4.7073474470734743E-5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1.8829389788293897E-4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1.8829389788293897E-4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4.7073474470734743E-5</v>
      </c>
      <c r="AJ10" s="120">
        <f t="shared" si="14"/>
        <v>9.4146948941469487E-5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-2.5031133250311334E-4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554.6</v>
      </c>
      <c r="T11" s="220">
        <f>IF($B$81=0,0,(SUMIF($N$6:$N$28,$U11,M$6:M$28)+SUMIF($N$91:$N$118,$U11,M$91:M$118))*$I$83*Poor!$B$81/$B$81)</f>
        <v>554.6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0.2</v>
      </c>
      <c r="H13" s="24">
        <f t="shared" si="1"/>
        <v>0.2</v>
      </c>
      <c r="I13" s="22">
        <f t="shared" si="2"/>
        <v>2.2089041095890412E-3</v>
      </c>
      <c r="J13" s="24">
        <f t="shared" si="3"/>
        <v>2.2089041095890412E-3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2.2089041095890412E-3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5156.1070544960912</v>
      </c>
      <c r="T13" s="220">
        <f>IF($B$81=0,0,(SUMIF($N$6:$N$28,$U13,M$6:M$28)+SUMIF($N$91:$N$118,$U13,M$91:M$118))*$I$83*Poor!$B$81/$B$81)</f>
        <v>5156.1070544960912</v>
      </c>
      <c r="U13" s="221">
        <v>7</v>
      </c>
      <c r="V13" s="56"/>
      <c r="W13" s="110"/>
      <c r="X13" s="118"/>
      <c r="Y13" s="183">
        <f t="shared" si="9"/>
        <v>8.8356164383561649E-3</v>
      </c>
      <c r="Z13" s="156">
        <f>Poor!Z13</f>
        <v>1</v>
      </c>
      <c r="AA13" s="121">
        <f>$M13*Z13*4</f>
        <v>8.8356164383561649E-3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2.2089041095890412E-3</v>
      </c>
      <c r="AJ13" s="120">
        <f t="shared" si="14"/>
        <v>4.4178082191780824E-3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0.2</v>
      </c>
      <c r="F14" s="22"/>
      <c r="H14" s="24">
        <f t="shared" si="1"/>
        <v>0.2</v>
      </c>
      <c r="I14" s="22">
        <f t="shared" si="2"/>
        <v>8.63013698630137E-6</v>
      </c>
      <c r="J14" s="24">
        <f>IF(I$32&lt;=1+I131,I14,B14*H14+J$33*(I14-B14*H14))</f>
        <v>8.63013698630137E-6</v>
      </c>
      <c r="K14" s="22">
        <f t="shared" si="4"/>
        <v>4.3150684931506848E-5</v>
      </c>
      <c r="L14" s="22">
        <f t="shared" si="5"/>
        <v>8.63013698630137E-6</v>
      </c>
      <c r="M14" s="223">
        <f t="shared" si="6"/>
        <v>8.63013698630137E-6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3.452054794520548E-5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3.452054794520548E-5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8.63013698630137E-6</v>
      </c>
      <c r="AJ14" s="120">
        <f t="shared" si="14"/>
        <v>1.726027397260274E-5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0.2</v>
      </c>
      <c r="F15" s="22"/>
      <c r="H15" s="24">
        <f t="shared" si="1"/>
        <v>0.2</v>
      </c>
      <c r="I15" s="22">
        <f t="shared" si="2"/>
        <v>2.9701120797011211E-3</v>
      </c>
      <c r="J15" s="24">
        <f t="shared" ref="J15:J25" si="17">IF(I$32&lt;=1+I131,I15,B15*H15+J$33*(I15-B15*H15))</f>
        <v>2.9701120797011211E-3</v>
      </c>
      <c r="K15" s="22">
        <f t="shared" si="4"/>
        <v>1.4850560398505606E-2</v>
      </c>
      <c r="L15" s="22">
        <f t="shared" si="5"/>
        <v>2.9701120797011211E-3</v>
      </c>
      <c r="M15" s="224">
        <f t="shared" si="6"/>
        <v>2.9701120797011211E-3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1512.1729436687742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1.1880448318804485E-2</v>
      </c>
      <c r="Z15" s="156">
        <f>Poor!Z15</f>
        <v>0.25</v>
      </c>
      <c r="AA15" s="121">
        <f t="shared" si="16"/>
        <v>2.9701120797011211E-3</v>
      </c>
      <c r="AB15" s="156">
        <f>Poor!AB15</f>
        <v>0.25</v>
      </c>
      <c r="AC15" s="121">
        <f t="shared" si="7"/>
        <v>2.9701120797011211E-3</v>
      </c>
      <c r="AD15" s="156">
        <f>Poor!AD15</f>
        <v>0.25</v>
      </c>
      <c r="AE15" s="121">
        <f t="shared" si="8"/>
        <v>2.9701120797011211E-3</v>
      </c>
      <c r="AF15" s="122">
        <f t="shared" si="10"/>
        <v>0.25</v>
      </c>
      <c r="AG15" s="121">
        <f t="shared" si="11"/>
        <v>2.9701120797011211E-3</v>
      </c>
      <c r="AH15" s="123">
        <f t="shared" si="12"/>
        <v>1</v>
      </c>
      <c r="AI15" s="183">
        <f t="shared" si="13"/>
        <v>2.9701120797011211E-3</v>
      </c>
      <c r="AJ15" s="120">
        <f t="shared" si="14"/>
        <v>2.9701120797011211E-3</v>
      </c>
      <c r="AK15" s="119">
        <f t="shared" si="15"/>
        <v>2.9701120797011211E-3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4.6132004981320053E-4</v>
      </c>
      <c r="J16" s="24">
        <f t="shared" si="17"/>
        <v>4.6132004981320053E-4</v>
      </c>
      <c r="K16" s="22">
        <f t="shared" ref="K16:K25" si="21">B16</f>
        <v>1.8947073474470737E-3</v>
      </c>
      <c r="L16" s="22">
        <f t="shared" ref="L16:L25" si="22">IF(K16="","",K16*H16)</f>
        <v>3.7894146948941478E-4</v>
      </c>
      <c r="M16" s="224">
        <f t="shared" ref="M16:M25" si="23">J16</f>
        <v>4.6132004981320053E-4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0.2</v>
      </c>
      <c r="F17" s="22"/>
      <c r="H17" s="24">
        <f t="shared" si="19"/>
        <v>0.2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42824.737764699697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0.2</v>
      </c>
      <c r="F18" s="22"/>
      <c r="H18" s="24">
        <f t="shared" si="19"/>
        <v>0.2</v>
      </c>
      <c r="I18" s="22">
        <f t="shared" si="20"/>
        <v>-1.1656288916562889E-4</v>
      </c>
      <c r="J18" s="24">
        <f t="shared" si="17"/>
        <v>-1.1656288916562889E-4</v>
      </c>
      <c r="K18" s="22">
        <f t="shared" si="21"/>
        <v>-7.6494396014943958E-4</v>
      </c>
      <c r="L18" s="22">
        <f t="shared" si="22"/>
        <v>-1.5298879202988792E-4</v>
      </c>
      <c r="M18" s="224">
        <f t="shared" si="23"/>
        <v>-1.1656288916562889E-4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3.9103362391033626E-4</v>
      </c>
      <c r="J19" s="24">
        <f t="shared" si="17"/>
        <v>3.9103362391033626E-4</v>
      </c>
      <c r="K19" s="22">
        <f t="shared" si="21"/>
        <v>6.8430884184308841E-4</v>
      </c>
      <c r="L19" s="22">
        <f t="shared" si="22"/>
        <v>1.3686176836861768E-4</v>
      </c>
      <c r="M19" s="224">
        <f t="shared" si="23"/>
        <v>3.9103362391033626E-4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0.2</v>
      </c>
      <c r="F20" s="22"/>
      <c r="H20" s="24">
        <f t="shared" si="19"/>
        <v>0.2</v>
      </c>
      <c r="I20" s="22">
        <f t="shared" si="20"/>
        <v>1.3556264009962639E-4</v>
      </c>
      <c r="J20" s="24">
        <f t="shared" si="17"/>
        <v>1.3556264009962639E-4</v>
      </c>
      <c r="K20" s="22">
        <f t="shared" si="21"/>
        <v>6.7781320049813197E-4</v>
      </c>
      <c r="L20" s="22">
        <f t="shared" si="22"/>
        <v>1.3556264009962639E-4</v>
      </c>
      <c r="M20" s="224">
        <f t="shared" si="23"/>
        <v>1.3556264009962639E-4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18871.918336986302</v>
      </c>
      <c r="S20" s="220">
        <f>IF($B$81=0,0,(SUMIF($N$6:$N$28,$U20,L$6:L$28)+SUMIF($N$91:$N$118,$U20,L$91:L$118))*$I$83*Poor!$B$81/$B$81)</f>
        <v>14726.4</v>
      </c>
      <c r="T20" s="220">
        <f>IF($B$81=0,0,(SUMIF($N$6:$N$28,$U20,M$6:M$28)+SUMIF($N$91:$N$118,$U20,M$91:M$118))*$I$83*Poor!$B$81/$B$81)</f>
        <v>14726.4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0.5</v>
      </c>
      <c r="F22" s="22"/>
      <c r="H22" s="24">
        <f t="shared" si="19"/>
        <v>0.5</v>
      </c>
      <c r="I22" s="22">
        <f t="shared" si="20"/>
        <v>5.9145719178082187E-2</v>
      </c>
      <c r="J22" s="24">
        <f t="shared" si="17"/>
        <v>5.9145719178082187E-2</v>
      </c>
      <c r="K22" s="22">
        <f t="shared" si="21"/>
        <v>0.11829143835616437</v>
      </c>
      <c r="L22" s="22">
        <f t="shared" si="22"/>
        <v>5.9145719178082187E-2</v>
      </c>
      <c r="M22" s="224">
        <f t="shared" si="23"/>
        <v>5.9145719178082187E-2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85638.064978168986</v>
      </c>
      <c r="S23" s="179">
        <f>SUM(S7:S22)</f>
        <v>26800.601909327306</v>
      </c>
      <c r="T23" s="179">
        <f>SUM(T7:T22)</f>
        <v>26596.373170081904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0.65941317907845587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22095.870393553167</v>
      </c>
      <c r="T30" s="232">
        <f t="shared" si="24"/>
        <v>22300.099132798568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-7.0018466553956202E-2</v>
      </c>
      <c r="AB30" s="122">
        <f>IF($Y30=0,0,AC30/($Y$30))</f>
        <v>0</v>
      </c>
      <c r="AC30" s="187">
        <f>IF(AC79*4/$I$83+SUM(AC6:AC29)&lt;1,AC79*4/$I$83,1-SUM(AC6:AC29))</f>
        <v>-0.12581817706332613</v>
      </c>
      <c r="AD30" s="122">
        <f>IF($Y30=0,0,AE30/($Y$30))</f>
        <v>0</v>
      </c>
      <c r="AE30" s="187">
        <f>IF(AE79*4/$I$83+SUM(AE6:AE29)&lt;1,AE79*4/$I$83,1-SUM(AE6:AE29))</f>
        <v>-0.11511686271906342</v>
      </c>
      <c r="AF30" s="122">
        <f>IF($Y30=0,0,AG30/($Y$30))</f>
        <v>0</v>
      </c>
      <c r="AG30" s="187">
        <f>IF(AG79*4/$I$83+SUM(AG6:AG29)&lt;1,AG79*4/$I$83,1-SUM(AG6:AG29))</f>
        <v>-0.12046751989119474</v>
      </c>
      <c r="AH30" s="123">
        <f t="shared" si="12"/>
        <v>0</v>
      </c>
      <c r="AI30" s="183">
        <f t="shared" si="13"/>
        <v>-0.10785525655688512</v>
      </c>
      <c r="AJ30" s="120">
        <f t="shared" si="14"/>
        <v>-9.7918321808641157E-2</v>
      </c>
      <c r="AK30" s="119">
        <f t="shared" si="15"/>
        <v>-0.11779219130512908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0.55267699867556808</v>
      </c>
      <c r="K31" s="22" t="str">
        <f t="shared" si="4"/>
        <v/>
      </c>
      <c r="L31" s="22">
        <f>(1-SUM(L6:L30))</f>
        <v>0.53354012235604587</v>
      </c>
      <c r="M31" s="239">
        <f t="shared" si="6"/>
        <v>0.55267699867556808</v>
      </c>
      <c r="N31" s="167">
        <f>M31*I83</f>
        <v>17063.743245735721</v>
      </c>
      <c r="P31" s="22"/>
      <c r="Q31" s="236" t="s">
        <v>142</v>
      </c>
      <c r="R31" s="232">
        <f t="shared" si="24"/>
        <v>0</v>
      </c>
      <c r="S31" s="232">
        <f t="shared" si="24"/>
        <v>45074.403726886507</v>
      </c>
      <c r="T31" s="232">
        <f>IF(T25&gt;T$23,T25-T$23,0)</f>
        <v>45278.632466131909</v>
      </c>
      <c r="V31" s="56"/>
      <c r="W31" s="129" t="s">
        <v>84</v>
      </c>
      <c r="X31" s="130"/>
      <c r="Y31" s="121">
        <f>M31*4</f>
        <v>2.2107079947022723</v>
      </c>
      <c r="Z31" s="131"/>
      <c r="AA31" s="132">
        <f>1-AA32+IF($Y32&lt;0,$Y32/4,0)</f>
        <v>0.62304806689079451</v>
      </c>
      <c r="AB31" s="131"/>
      <c r="AC31" s="133">
        <f>1-AC32+IF($Y32&lt;0,$Y32/4,0)</f>
        <v>0.7644447297455359</v>
      </c>
      <c r="AD31" s="134"/>
      <c r="AE31" s="133">
        <f>1-AE32+IF($Y32&lt;0,$Y32/4,0)</f>
        <v>0.75116178555320345</v>
      </c>
      <c r="AF31" s="134"/>
      <c r="AG31" s="133">
        <f>1-AG32+IF($Y32&lt;0,$Y32/4,0)</f>
        <v>0.74354272915123776</v>
      </c>
      <c r="AH31" s="123"/>
      <c r="AI31" s="182">
        <f>SUM(AA31,AC31,AE31,AG31)/4</f>
        <v>0.72054932783519288</v>
      </c>
      <c r="AJ31" s="135">
        <f t="shared" si="14"/>
        <v>0.6937463983181652</v>
      </c>
      <c r="AK31" s="136">
        <f t="shared" si="15"/>
        <v>0.74735225735222066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0.44732300132443192</v>
      </c>
      <c r="J32" s="17"/>
      <c r="L32" s="22">
        <f>SUM(L6:L30)</f>
        <v>0.46645987764395413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85996.803726886501</v>
      </c>
      <c r="T32" s="232">
        <f t="shared" si="24"/>
        <v>86201.032466131903</v>
      </c>
      <c r="V32" s="56"/>
      <c r="W32" s="110"/>
      <c r="X32" s="118"/>
      <c r="Y32" s="115">
        <f>SUM(Y6:Y31)</f>
        <v>3.7599317095890412</v>
      </c>
      <c r="Z32" s="137"/>
      <c r="AA32" s="138">
        <f>SUM(AA6:AA30)</f>
        <v>0.37695193310920549</v>
      </c>
      <c r="AB32" s="137"/>
      <c r="AC32" s="139">
        <f>SUM(AC6:AC30)</f>
        <v>0.23555527025446407</v>
      </c>
      <c r="AD32" s="137"/>
      <c r="AE32" s="139">
        <f>SUM(AE6:AE30)</f>
        <v>0.24883821444679655</v>
      </c>
      <c r="AF32" s="137"/>
      <c r="AG32" s="139">
        <f>SUM(AG6:AG30)</f>
        <v>0.2564572708487623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-31.07563011372353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28214.88922039618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389.4</v>
      </c>
      <c r="J40" s="38">
        <f t="shared" si="32"/>
        <v>389.4</v>
      </c>
      <c r="K40" s="40">
        <f t="shared" si="33"/>
        <v>1.3360053440213761E-2</v>
      </c>
      <c r="L40" s="22">
        <f t="shared" si="34"/>
        <v>7.8824315297261194E-3</v>
      </c>
      <c r="M40" s="24">
        <f t="shared" si="35"/>
        <v>7.8824315297261176E-3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389.4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389.4</v>
      </c>
      <c r="AJ40" s="148">
        <f t="shared" si="38"/>
        <v>389.4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8.5018521892269371E-4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2.6072346713629279E-3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3.4007408756907753E-4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8.0970020849780366E-4</v>
      </c>
      <c r="L52" s="22">
        <f t="shared" si="34"/>
        <v>2.26716058379385E-4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1.8420679743325033E-3</v>
      </c>
      <c r="L53" s="22">
        <f t="shared" si="34"/>
        <v>5.1577903281310082E-4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3330.0000000000005</v>
      </c>
      <c r="J57" s="38">
        <f t="shared" si="32"/>
        <v>3330.0000000000005</v>
      </c>
      <c r="K57" s="40">
        <f t="shared" si="33"/>
        <v>0.12145503127467056</v>
      </c>
      <c r="L57" s="22">
        <f t="shared" si="34"/>
        <v>6.740754235744216E-2</v>
      </c>
      <c r="M57" s="24">
        <f t="shared" si="35"/>
        <v>6.740754235744216E-2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0.57326774761644506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19721</v>
      </c>
      <c r="J65" s="39">
        <f>SUM(J37:J64)</f>
        <v>19721</v>
      </c>
      <c r="K65" s="40">
        <f>SUM(K37:K64)</f>
        <v>1</v>
      </c>
      <c r="L65" s="22">
        <f>SUM(L37:L64)</f>
        <v>0.40374243436367685</v>
      </c>
      <c r="M65" s="24">
        <f>SUM(M37:M64)</f>
        <v>0.39920244529462967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4389.8</v>
      </c>
      <c r="AB65" s="137"/>
      <c r="AC65" s="153">
        <f>SUM(AC37:AC64)</f>
        <v>3959.1</v>
      </c>
      <c r="AD65" s="137"/>
      <c r="AE65" s="153">
        <f>SUM(AE37:AE64)</f>
        <v>4041.7</v>
      </c>
      <c r="AF65" s="137"/>
      <c r="AG65" s="153">
        <f>SUM(AG37:AG64)</f>
        <v>4000.4</v>
      </c>
      <c r="AH65" s="137"/>
      <c r="AI65" s="153">
        <f>SUM(AI37:AI64)</f>
        <v>16391</v>
      </c>
      <c r="AJ65" s="153">
        <f>SUM(AJ37:AJ64)</f>
        <v>8348.9</v>
      </c>
      <c r="AK65" s="153">
        <f>SUM(AK37:AK64)</f>
        <v>8042.0999999999995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19721</v>
      </c>
      <c r="J70" s="51">
        <f t="shared" ref="J70:J77" si="44">J124*I$83</f>
        <v>19721</v>
      </c>
      <c r="K70" s="40">
        <f>B70/B$76</f>
        <v>0.36085671902336919</v>
      </c>
      <c r="L70" s="22">
        <f t="shared" ref="L70:L74" si="45">(L124*G$37*F$9/F$7)/B$130</f>
        <v>0.40374243436367679</v>
      </c>
      <c r="M70" s="24">
        <f>J70/B$76</f>
        <v>0.39920244529462967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4930.25</v>
      </c>
      <c r="AB70" s="156">
        <f>Poor!AB70</f>
        <v>0.25</v>
      </c>
      <c r="AC70" s="147">
        <f>$J70*AB70</f>
        <v>4930.25</v>
      </c>
      <c r="AD70" s="156">
        <f>Poor!AD70</f>
        <v>0.25</v>
      </c>
      <c r="AE70" s="147">
        <f>$J70*AD70</f>
        <v>4930.25</v>
      </c>
      <c r="AF70" s="156">
        <f>Poor!AF70</f>
        <v>0.25</v>
      </c>
      <c r="AG70" s="147">
        <f>$J70*AF70</f>
        <v>4930.25</v>
      </c>
      <c r="AH70" s="155">
        <f>SUM(Z70,AB70,AD70,AF70)</f>
        <v>1</v>
      </c>
      <c r="AI70" s="147">
        <f>SUM(AA70,AC70,AE70,AG70)</f>
        <v>19721</v>
      </c>
      <c r="AJ70" s="148">
        <f>(AA70+AC70)</f>
        <v>9860.5</v>
      </c>
      <c r="AK70" s="147">
        <f>(AE70+AG70)</f>
        <v>9860.5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0.39418905150368083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0.24977033456699416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-540.44999999999982</v>
      </c>
      <c r="AB74" s="156"/>
      <c r="AC74" s="147">
        <f>AC30*$I$83/4</f>
        <v>-971.1500000000002</v>
      </c>
      <c r="AD74" s="156"/>
      <c r="AE74" s="147">
        <f>AE30*$I$83/4</f>
        <v>-888.55000000000018</v>
      </c>
      <c r="AF74" s="156"/>
      <c r="AG74" s="147">
        <f>AG30*$I$83/4</f>
        <v>-929.84999999999991</v>
      </c>
      <c r="AH74" s="155"/>
      <c r="AI74" s="147">
        <f>SUM(AA74,AC74,AE74,AG74)</f>
        <v>-3330</v>
      </c>
      <c r="AJ74" s="148">
        <f>(AA74+AC74)</f>
        <v>-1511.6</v>
      </c>
      <c r="AK74" s="147">
        <f>(AE74+AG74)</f>
        <v>-1818.4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19721</v>
      </c>
      <c r="J76" s="51">
        <f t="shared" si="44"/>
        <v>19721</v>
      </c>
      <c r="K76" s="40">
        <f>SUM(K70:K75)</f>
        <v>1.7392141942015522</v>
      </c>
      <c r="L76" s="22">
        <f>SUM(L70:L75)</f>
        <v>0.40374243436367679</v>
      </c>
      <c r="M76" s="24">
        <f>SUM(M70:M75)</f>
        <v>0.39920244529462967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4389.8</v>
      </c>
      <c r="AB76" s="137"/>
      <c r="AC76" s="153">
        <f>AC65</f>
        <v>3959.1</v>
      </c>
      <c r="AD76" s="137"/>
      <c r="AE76" s="153">
        <f>AE65</f>
        <v>4041.7</v>
      </c>
      <c r="AF76" s="137"/>
      <c r="AG76" s="153">
        <f>AG65</f>
        <v>4000.4</v>
      </c>
      <c r="AH76" s="137"/>
      <c r="AI76" s="153">
        <f>SUM(AA76,AC76,AE76,AG76)</f>
        <v>16391</v>
      </c>
      <c r="AJ76" s="154">
        <f>SUM(AA76,AC76)</f>
        <v>8348.9</v>
      </c>
      <c r="AK76" s="154">
        <f>SUM(AE76,AG76)</f>
        <v>8042.1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28214.88922039618</v>
      </c>
      <c r="J77" s="100">
        <f t="shared" si="44"/>
        <v>28214.88922039618</v>
      </c>
      <c r="K77" s="40"/>
      <c r="L77" s="22">
        <f>-(L131*G$37*F$9/F$7)/B$130</f>
        <v>-0.57114004211243041</v>
      </c>
      <c r="M77" s="24">
        <f>-J77/B$76</f>
        <v>-0.57114004211243052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4809.1074301327144</v>
      </c>
      <c r="AB77" s="112"/>
      <c r="AC77" s="111">
        <f>AC31*$I$83/4</f>
        <v>5900.5027462663147</v>
      </c>
      <c r="AD77" s="112"/>
      <c r="AE77" s="111">
        <f>AE31*$I$83/4</f>
        <v>5797.9759766574134</v>
      </c>
      <c r="AF77" s="112"/>
      <c r="AG77" s="111">
        <f>AG31*$I$83/4</f>
        <v>5739.166933342115</v>
      </c>
      <c r="AH77" s="110"/>
      <c r="AI77" s="154">
        <f>SUM(AA77,AC77,AE77,AG77)</f>
        <v>22246.753086398559</v>
      </c>
      <c r="AJ77" s="153">
        <f>SUM(AA77,AC77)</f>
        <v>10709.61017639903</v>
      </c>
      <c r="AK77" s="160">
        <f>SUM(AE77,AG77)</f>
        <v>11537.142909999529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-540.44999999999982</v>
      </c>
      <c r="AB79" s="112"/>
      <c r="AC79" s="112">
        <f>AA79-AA74+AC65-AC70</f>
        <v>-971.15000000000009</v>
      </c>
      <c r="AD79" s="112"/>
      <c r="AE79" s="112">
        <f>AC79-AC74+AE65-AE70</f>
        <v>-888.55000000000018</v>
      </c>
      <c r="AF79" s="112"/>
      <c r="AG79" s="112">
        <f>AE79-AE74+AG65-AG70</f>
        <v>-929.84999999999991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0.3575757575757576</v>
      </c>
      <c r="I94" s="22">
        <f t="shared" si="54"/>
        <v>1.2612263334309629E-2</v>
      </c>
      <c r="J94" s="24">
        <f t="shared" si="55"/>
        <v>1.2612263334309629E-2</v>
      </c>
      <c r="K94" s="22">
        <f t="shared" si="56"/>
        <v>3.5271583901035401E-2</v>
      </c>
      <c r="L94" s="22">
        <f t="shared" si="57"/>
        <v>1.2612263334309629E-2</v>
      </c>
      <c r="M94" s="226">
        <f t="shared" si="49"/>
        <v>1.2612263334309629E-2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0.3575757575757576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0.25454545454545457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1.3603365691859381E-3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4.171698812170211E-3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5.441346276743753E-4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2.1376717515779031E-3</v>
      </c>
      <c r="L106" s="22">
        <f t="shared" si="57"/>
        <v>3.6275641844958352E-4</v>
      </c>
      <c r="M106" s="226">
        <f>(J106)</f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4.8632032348397292E-3</v>
      </c>
      <c r="L107" s="22">
        <f t="shared" ref="L107:L118" si="64">(K107*H107)</f>
        <v>8.2527085197280244E-4</v>
      </c>
      <c r="M107" s="226">
        <f t="shared" ref="M107:M118" si="65">(J107)</f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0.16969696969696968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0.33636363636363642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0.33636363636363642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0.33636363636363642</v>
      </c>
      <c r="I111" s="22">
        <f t="shared" si="61"/>
        <v>0.10785525655688513</v>
      </c>
      <c r="J111" s="24">
        <f t="shared" si="62"/>
        <v>0.10785525655688513</v>
      </c>
      <c r="K111" s="22">
        <f t="shared" si="63"/>
        <v>0.32065076273668547</v>
      </c>
      <c r="L111" s="22">
        <f t="shared" si="64"/>
        <v>0.10785525655688513</v>
      </c>
      <c r="M111" s="226">
        <f t="shared" si="65"/>
        <v>0.10785525655688513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0.42909090909090908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1.5134716001171555</v>
      </c>
      <c r="L115" s="22">
        <f t="shared" si="64"/>
        <v>0</v>
      </c>
      <c r="M115" s="226">
        <f t="shared" si="65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0.63874279716466409</v>
      </c>
      <c r="J119" s="24">
        <f>SUM(J91:J118)</f>
        <v>0.63874279716466409</v>
      </c>
      <c r="K119" s="22">
        <f>SUM(K91:K118)</f>
        <v>2.6400780549925003</v>
      </c>
      <c r="L119" s="22">
        <f>SUM(L91:L118)</f>
        <v>0.64600699444411702</v>
      </c>
      <c r="M119" s="57">
        <f t="shared" si="49"/>
        <v>0.63874279716466409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0.63874279716466409</v>
      </c>
      <c r="J124" s="235">
        <f>IF(SUMPRODUCT($B$124:$B124,$H$124:$H124)&lt;J$119,($B124*$H124),J$119)</f>
        <v>0.63874279716466409</v>
      </c>
      <c r="K124" s="29">
        <f>(B124)</f>
        <v>0.95268990489019156</v>
      </c>
      <c r="L124" s="29">
        <f>IF(SUMPRODUCT($B$124:$B124,$H$124:$H124)&lt;L$119,($B124*$H124),L$119)</f>
        <v>0.64600699444411702</v>
      </c>
      <c r="M124" s="238">
        <f t="shared" si="66"/>
        <v>0.63874279716466409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0.65941317907845587</v>
      </c>
      <c r="L128" s="29">
        <f>IF(L124=L119,0,(L119-L124)/(B119-B124)*K128)</f>
        <v>0</v>
      </c>
      <c r="M128" s="238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0.63874279716466409</v>
      </c>
      <c r="J130" s="226">
        <f>(J119)</f>
        <v>0.63874279716466409</v>
      </c>
      <c r="K130" s="29">
        <f>(B130)</f>
        <v>2.6400780549925003</v>
      </c>
      <c r="L130" s="29">
        <f>(L119)</f>
        <v>0.64600699444411702</v>
      </c>
      <c r="M130" s="238">
        <f t="shared" si="66"/>
        <v>0.63874279716466409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0.91385108576273943</v>
      </c>
      <c r="J131" s="235">
        <f>IF(SUMPRODUCT($B124:$B125,$H124:$H125)&gt;(J119-J128),SUMPRODUCT($B124:$B125,$H124:$H125)+J128-J119,0)</f>
        <v>0.91385108576273943</v>
      </c>
      <c r="K131" s="29"/>
      <c r="L131" s="29">
        <f>IF(I131&lt;SUM(L126:L127),0,I131-(SUM(L126:L127)))</f>
        <v>0.91385108576273943</v>
      </c>
      <c r="M131" s="235">
        <f>IF(I131&lt;SUM(M126:M127),0,I131-(SUM(M126:M127)))</f>
        <v>0.91385108576273943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59" sqref="E5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8.0086236612702377E-3</v>
      </c>
      <c r="J6" s="24">
        <f t="shared" ref="J6:J13" si="3">IF(I$32&lt;=1+I$131,I6,B6*H6+J$33*(I6-B6*H6))</f>
        <v>8.0086236612702377E-3</v>
      </c>
      <c r="K6" s="22">
        <f t="shared" ref="K6:K31" si="4">B6</f>
        <v>4.0043118306351183E-2</v>
      </c>
      <c r="L6" s="22">
        <f t="shared" ref="L6:L29" si="5">IF(K6="","",K6*H6)</f>
        <v>8.0086236612702377E-3</v>
      </c>
      <c r="M6" s="222">
        <f t="shared" ref="M6:M31" si="6">J6</f>
        <v>8.0086236612702377E-3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3.2034494645080951E-2</v>
      </c>
      <c r="Z6" s="116">
        <v>0.17</v>
      </c>
      <c r="AA6" s="121">
        <f>$M6*Z6*4</f>
        <v>5.4458640896637616E-3</v>
      </c>
      <c r="AB6" s="116">
        <v>0.17</v>
      </c>
      <c r="AC6" s="121">
        <f t="shared" ref="AC6:AC29" si="7">$M6*AB6*4</f>
        <v>5.4458640896637616E-3</v>
      </c>
      <c r="AD6" s="116">
        <v>0.33</v>
      </c>
      <c r="AE6" s="121">
        <f t="shared" ref="AE6:AE29" si="8">$M6*AD6*4</f>
        <v>1.0571383232876715E-2</v>
      </c>
      <c r="AF6" s="122">
        <f>1-SUM(Z6,AB6,AD6)</f>
        <v>0.32999999999999996</v>
      </c>
      <c r="AG6" s="121">
        <f>$M6*AF6*4</f>
        <v>1.0571383232876713E-2</v>
      </c>
      <c r="AH6" s="123">
        <f>SUM(Z6,AB6,AD6,AF6)</f>
        <v>1</v>
      </c>
      <c r="AI6" s="183">
        <f>SUM(AA6,AC6,AE6,AG6)/4</f>
        <v>8.0086236612702377E-3</v>
      </c>
      <c r="AJ6" s="120">
        <f>(AA6+AC6)/2</f>
        <v>5.4458640896637616E-3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6.4848567870485685E-3</v>
      </c>
      <c r="J7" s="24">
        <f t="shared" si="3"/>
        <v>6.4848567870485685E-3</v>
      </c>
      <c r="K7" s="22">
        <f t="shared" si="4"/>
        <v>3.242428393524284E-2</v>
      </c>
      <c r="L7" s="22">
        <f t="shared" si="5"/>
        <v>6.4848567870485685E-3</v>
      </c>
      <c r="M7" s="222">
        <f t="shared" si="6"/>
        <v>6.4848567870485685E-3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874.94552688256385</v>
      </c>
      <c r="T7" s="220">
        <f>IF($B$81=0,0,(SUMIF($N$6:$N$28,$U7,M$6:M$28)+SUMIF($N$91:$N$118,$U7,M$91:M$118))*$I$83*Poor!$B$81/$B$81)</f>
        <v>910.90245503690005</v>
      </c>
      <c r="U7" s="221">
        <v>1</v>
      </c>
      <c r="V7" s="56"/>
      <c r="W7" s="115"/>
      <c r="X7" s="124">
        <v>4</v>
      </c>
      <c r="Y7" s="183">
        <f t="shared" ref="Y7:Y29" si="9">M7*4</f>
        <v>2.5939427148194274E-2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2.5939427148194274E-2</v>
      </c>
      <c r="AH7" s="123">
        <f t="shared" ref="AH7:AH30" si="12">SUM(Z7,AB7,AD7,AF7)</f>
        <v>1</v>
      </c>
      <c r="AI7" s="183">
        <f t="shared" ref="AI7:AI30" si="13">SUM(AA7,AC7,AE7,AG7)/4</f>
        <v>6.4848567870485685E-3</v>
      </c>
      <c r="AJ7" s="120">
        <f t="shared" ref="AJ7:AJ31" si="14">(AA7+AC7)/2</f>
        <v>0</v>
      </c>
      <c r="AK7" s="119">
        <f t="shared" ref="AK7:AK31" si="15">(AE7+AG7)/2</f>
        <v>1.2969713574097137E-2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602.55999999999995</v>
      </c>
      <c r="T8" s="220">
        <f>IF($B$81=0,0,(SUMIF($N$6:$N$28,$U8,M$6:M$28)+SUMIF($N$91:$N$118,$U8,M$91:M$118))*$I$83*Poor!$B$81/$B$81)</f>
        <v>70</v>
      </c>
      <c r="U8" s="221">
        <v>2</v>
      </c>
      <c r="V8" s="184"/>
      <c r="W8" s="115"/>
      <c r="X8" s="124">
        <v>1</v>
      </c>
      <c r="Y8" s="183">
        <f t="shared" si="9"/>
        <v>2.2666666666666668E-2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2.2666666666666668E-2</v>
      </c>
      <c r="AH8" s="123">
        <f t="shared" si="12"/>
        <v>1</v>
      </c>
      <c r="AI8" s="183">
        <f t="shared" si="13"/>
        <v>5.6666666666666671E-3</v>
      </c>
      <c r="AJ8" s="120">
        <f t="shared" si="14"/>
        <v>0</v>
      </c>
      <c r="AK8" s="119">
        <f t="shared" si="15"/>
        <v>1.1333333333333334E-2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1.8453464383561644E-2</v>
      </c>
      <c r="J9" s="24">
        <f t="shared" si="3"/>
        <v>1.8453464383561644E-2</v>
      </c>
      <c r="K9" s="22">
        <f t="shared" si="4"/>
        <v>6.1511547945205483E-2</v>
      </c>
      <c r="L9" s="22">
        <f t="shared" si="5"/>
        <v>1.8453464383561644E-2</v>
      </c>
      <c r="M9" s="222">
        <f t="shared" si="6"/>
        <v>1.8453464383561644E-2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447.48203688567145</v>
      </c>
      <c r="T9" s="220">
        <f>IF($B$81=0,0,(SUMIF($N$6:$N$28,$U9,M$6:M$28)+SUMIF($N$91:$N$118,$U9,M$91:M$118))*$I$83*Poor!$B$81/$B$81)</f>
        <v>447.48203688567145</v>
      </c>
      <c r="U9" s="221">
        <v>3</v>
      </c>
      <c r="V9" s="56"/>
      <c r="W9" s="115"/>
      <c r="X9" s="124">
        <v>1</v>
      </c>
      <c r="Y9" s="183">
        <f t="shared" si="9"/>
        <v>7.3813857534246574E-2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7.3813857534246574E-2</v>
      </c>
      <c r="AH9" s="123">
        <f t="shared" si="12"/>
        <v>1</v>
      </c>
      <c r="AI9" s="183">
        <f t="shared" si="13"/>
        <v>1.8453464383561644E-2</v>
      </c>
      <c r="AJ9" s="120">
        <f t="shared" si="14"/>
        <v>0</v>
      </c>
      <c r="AK9" s="119">
        <f t="shared" si="15"/>
        <v>3.6906928767123287E-2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0.2</v>
      </c>
      <c r="H10" s="24">
        <f t="shared" si="1"/>
        <v>0.2</v>
      </c>
      <c r="I10" s="22">
        <f t="shared" si="2"/>
        <v>9.937733499377337E-5</v>
      </c>
      <c r="J10" s="24">
        <f t="shared" si="3"/>
        <v>9.937733499377337E-5</v>
      </c>
      <c r="K10" s="22">
        <f t="shared" si="4"/>
        <v>7.8455790784557919E-5</v>
      </c>
      <c r="L10" s="22">
        <f t="shared" si="5"/>
        <v>1.5691158156911585E-5</v>
      </c>
      <c r="M10" s="222">
        <f t="shared" si="6"/>
        <v>9.937733499377337E-5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3.9750933997509348E-4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3.9750933997509348E-4</v>
      </c>
      <c r="AH10" s="123">
        <f t="shared" si="12"/>
        <v>1</v>
      </c>
      <c r="AI10" s="183">
        <f t="shared" si="13"/>
        <v>9.937733499377337E-5</v>
      </c>
      <c r="AJ10" s="120">
        <f t="shared" si="14"/>
        <v>0</v>
      </c>
      <c r="AK10" s="119">
        <f t="shared" si="15"/>
        <v>1.9875466998754674E-4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-2.1276463262764634E-4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2619.8950000000004</v>
      </c>
      <c r="T11" s="220">
        <f>IF($B$81=0,0,(SUMIF($N$6:$N$28,$U11,M$6:M$28)+SUMIF($N$91:$N$118,$U11,M$91:M$118))*$I$83*Poor!$B$81/$B$81)</f>
        <v>1840.5050000000003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3.6425902864259028E-5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17420.232311064276</v>
      </c>
      <c r="S12" s="220">
        <f>IF($B$81=0,0,(SUMIF($N$6:$N$28,$U12,L$6:L$28)+SUMIF($N$91:$N$118,$U12,L$91:L$118))*$I$83*Poor!$B$81/$B$81)</f>
        <v>6393.6000000000013</v>
      </c>
      <c r="T12" s="220">
        <f>IF($B$81=0,0,(SUMIF($N$6:$N$28,$U12,M$6:M$28)+SUMIF($N$91:$N$118,$U12,M$91:M$118))*$I$83*Poor!$B$81/$B$81)</f>
        <v>6393.6000000000013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0.2</v>
      </c>
      <c r="H13" s="24">
        <f t="shared" si="1"/>
        <v>0.2</v>
      </c>
      <c r="I13" s="22">
        <f t="shared" si="2"/>
        <v>1.767123287671233E-3</v>
      </c>
      <c r="J13" s="24">
        <f t="shared" si="3"/>
        <v>1.767123287671233E-3</v>
      </c>
      <c r="K13" s="22">
        <f t="shared" si="4"/>
        <v>8.8356164383561649E-3</v>
      </c>
      <c r="L13" s="22">
        <f t="shared" si="5"/>
        <v>1.767123287671233E-3</v>
      </c>
      <c r="M13" s="223">
        <f t="shared" si="6"/>
        <v>1.767123287671233E-3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8121.5338021061734</v>
      </c>
      <c r="S13" s="220">
        <f>IF($B$81=0,0,(SUMIF($N$6:$N$28,$U13,L$6:L$28)+SUMIF($N$91:$N$118,$U13,L$91:L$118))*$I$83*Poor!$B$81/$B$81)</f>
        <v>3458.8856435968728</v>
      </c>
      <c r="T13" s="220">
        <f>IF($B$81=0,0,(SUMIF($N$6:$N$28,$U13,M$6:M$28)+SUMIF($N$91:$N$118,$U13,M$91:M$118))*$I$83*Poor!$B$81/$B$81)</f>
        <v>3458.8856435968728</v>
      </c>
      <c r="U13" s="221">
        <v>7</v>
      </c>
      <c r="V13" s="56"/>
      <c r="W13" s="110"/>
      <c r="X13" s="118"/>
      <c r="Y13" s="183">
        <f t="shared" si="9"/>
        <v>7.0684931506849319E-3</v>
      </c>
      <c r="Z13" s="116">
        <v>1</v>
      </c>
      <c r="AA13" s="121">
        <f>$M13*Z13*4</f>
        <v>7.0684931506849319E-3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1.767123287671233E-3</v>
      </c>
      <c r="AJ13" s="120">
        <f t="shared" si="14"/>
        <v>3.5342465753424659E-3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0.2</v>
      </c>
      <c r="F16" s="22"/>
      <c r="H16" s="24">
        <f t="shared" si="1"/>
        <v>0.2</v>
      </c>
      <c r="I16" s="22">
        <f t="shared" si="2"/>
        <v>4.4484433374844328E-4</v>
      </c>
      <c r="J16" s="24">
        <f>IF(I$32&lt;=1+I131,I16,B16*H16+J$33*(I16-B16*H16))</f>
        <v>4.4484433374844328E-4</v>
      </c>
      <c r="K16" s="22">
        <f t="shared" si="4"/>
        <v>4.9427148194271481E-4</v>
      </c>
      <c r="L16" s="22">
        <f t="shared" si="5"/>
        <v>9.8854296388542967E-5</v>
      </c>
      <c r="M16" s="222">
        <f t="shared" si="6"/>
        <v>4.4484433374844328E-4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1.7793773349937731E-3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1.7793773349937731E-3</v>
      </c>
      <c r="AH16" s="123">
        <f t="shared" si="12"/>
        <v>1</v>
      </c>
      <c r="AI16" s="183">
        <f t="shared" si="13"/>
        <v>4.4484433374844328E-4</v>
      </c>
      <c r="AJ16" s="120">
        <f t="shared" si="14"/>
        <v>0</v>
      </c>
      <c r="AK16" s="119">
        <f t="shared" si="15"/>
        <v>8.8968866749688656E-4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42824.737764699683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1.311332503113325E-4</v>
      </c>
      <c r="J18" s="24">
        <f t="shared" si="17"/>
        <v>1.311332503113325E-4</v>
      </c>
      <c r="K18" s="22">
        <f t="shared" ref="K18:K20" si="21">B18</f>
        <v>-1.8212951432129514E-4</v>
      </c>
      <c r="L18" s="22">
        <f t="shared" ref="L18:L20" si="22">IF(K18="","",K18*H18)</f>
        <v>-3.6425902864259028E-5</v>
      </c>
      <c r="M18" s="223">
        <f t="shared" ref="M18:M20" si="23">J18</f>
        <v>1.311332503113325E-4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5.2453300124533E-4</v>
      </c>
      <c r="Z18" s="116">
        <v>1.2941</v>
      </c>
      <c r="AA18" s="121">
        <f t="shared" ref="AA18:AA20" si="25">$M18*Z18*4</f>
        <v>6.7879815691158159E-4</v>
      </c>
      <c r="AB18" s="116">
        <v>1.1765000000000001</v>
      </c>
      <c r="AC18" s="121">
        <f t="shared" ref="AC18:AC20" si="26">$M18*AB18*4</f>
        <v>6.1711307596513075E-4</v>
      </c>
      <c r="AD18" s="116">
        <v>1.2353000000000001</v>
      </c>
      <c r="AE18" s="121">
        <f t="shared" ref="AE18:AE20" si="27">$M18*AD18*4</f>
        <v>6.4795561643835617E-4</v>
      </c>
      <c r="AF18" s="122">
        <f t="shared" ref="AF18:AF20" si="28">1-SUM(Z18,AB18,AD18)</f>
        <v>-2.7059000000000002</v>
      </c>
      <c r="AG18" s="121">
        <f t="shared" ref="AG18:AG20" si="29">$M18*AF18*4</f>
        <v>-1.4193338480697386E-3</v>
      </c>
      <c r="AH18" s="123">
        <f t="shared" ref="AH18:AH20" si="30">SUM(Z18,AB18,AD18,AF18)</f>
        <v>1</v>
      </c>
      <c r="AI18" s="183">
        <f t="shared" ref="AI18:AI20" si="31">SUM(AA18,AC18,AE18,AG18)/4</f>
        <v>1.311332503113325E-4</v>
      </c>
      <c r="AJ18" s="120">
        <f t="shared" ref="AJ18:AJ20" si="32">(AA18+AC18)/2</f>
        <v>6.4795561643835617E-4</v>
      </c>
      <c r="AK18" s="119">
        <f t="shared" ref="AK18:AK20" si="33">(AE18+AG18)/2</f>
        <v>-3.8568911581569122E-4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0.2</v>
      </c>
      <c r="F19" s="22"/>
      <c r="H19" s="24">
        <f t="shared" si="19"/>
        <v>0.2</v>
      </c>
      <c r="I19" s="22">
        <f t="shared" si="20"/>
        <v>2.7372353673723541E-3</v>
      </c>
      <c r="J19" s="24">
        <f t="shared" si="17"/>
        <v>2.7372353673723541E-3</v>
      </c>
      <c r="K19" s="22">
        <f t="shared" si="21"/>
        <v>1.1731008717310086E-2</v>
      </c>
      <c r="L19" s="22">
        <f t="shared" si="22"/>
        <v>2.3462017434620172E-3</v>
      </c>
      <c r="M19" s="223">
        <f t="shared" si="23"/>
        <v>2.7372353673723541E-3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1.0948941469489416E-2</v>
      </c>
      <c r="Z19" s="116">
        <v>2.2940999999999998</v>
      </c>
      <c r="AA19" s="121">
        <f t="shared" si="25"/>
        <v>2.5117966625155669E-2</v>
      </c>
      <c r="AB19" s="116">
        <v>2.1764999999999999</v>
      </c>
      <c r="AC19" s="121">
        <f t="shared" si="26"/>
        <v>2.3830371108343712E-2</v>
      </c>
      <c r="AD19" s="116">
        <v>2.2353000000000001</v>
      </c>
      <c r="AE19" s="121">
        <f t="shared" si="27"/>
        <v>2.4474168866749694E-2</v>
      </c>
      <c r="AF19" s="122">
        <f t="shared" si="28"/>
        <v>-5.7058999999999997</v>
      </c>
      <c r="AG19" s="121">
        <f t="shared" si="29"/>
        <v>-6.2473565130759655E-2</v>
      </c>
      <c r="AH19" s="123">
        <f t="shared" si="30"/>
        <v>1</v>
      </c>
      <c r="AI19" s="183">
        <f t="shared" si="31"/>
        <v>2.7372353673723541E-3</v>
      </c>
      <c r="AJ19" s="120">
        <f t="shared" si="32"/>
        <v>2.447416886674969E-2</v>
      </c>
      <c r="AK19" s="119">
        <f t="shared" si="33"/>
        <v>-1.8999698132004979E-2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0.2</v>
      </c>
      <c r="F20" s="22"/>
      <c r="H20" s="24">
        <f t="shared" si="19"/>
        <v>0.2</v>
      </c>
      <c r="I20" s="22">
        <f t="shared" si="20"/>
        <v>2.0334396014943962E-4</v>
      </c>
      <c r="J20" s="24">
        <f t="shared" si="17"/>
        <v>2.0334396014943962E-4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2.0334396014943962E-4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>
        <f t="shared" si="24"/>
        <v>8.1337584059775847E-4</v>
      </c>
      <c r="Z20" s="116">
        <v>3.2940999999999998</v>
      </c>
      <c r="AA20" s="121">
        <f t="shared" si="25"/>
        <v>2.679341356513076E-3</v>
      </c>
      <c r="AB20" s="116">
        <v>3.1764999999999999</v>
      </c>
      <c r="AC20" s="121">
        <f t="shared" si="26"/>
        <v>2.5836883576587795E-3</v>
      </c>
      <c r="AD20" s="116">
        <v>3.2353000000000001</v>
      </c>
      <c r="AE20" s="121">
        <f t="shared" si="27"/>
        <v>2.631514857085928E-3</v>
      </c>
      <c r="AF20" s="122">
        <f t="shared" si="28"/>
        <v>-8.7058999999999997</v>
      </c>
      <c r="AG20" s="121">
        <f t="shared" si="29"/>
        <v>-7.0811687306600252E-3</v>
      </c>
      <c r="AH20" s="123">
        <f t="shared" si="30"/>
        <v>1</v>
      </c>
      <c r="AI20" s="183">
        <f t="shared" si="31"/>
        <v>2.033439601494397E-4</v>
      </c>
      <c r="AJ20" s="120">
        <f t="shared" si="32"/>
        <v>2.631514857085928E-3</v>
      </c>
      <c r="AK20" s="119">
        <f t="shared" si="33"/>
        <v>-2.2248269367870486E-3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0.5</v>
      </c>
      <c r="F22" s="22"/>
      <c r="H22" s="24">
        <f t="shared" si="35"/>
        <v>0.5</v>
      </c>
      <c r="I22" s="22">
        <f t="shared" si="36"/>
        <v>4.731657534246575E-2</v>
      </c>
      <c r="J22" s="24">
        <f t="shared" si="17"/>
        <v>4.731657534246575E-2</v>
      </c>
      <c r="K22" s="22">
        <f t="shared" si="37"/>
        <v>9.46331506849315E-2</v>
      </c>
      <c r="L22" s="22">
        <f t="shared" si="38"/>
        <v>4.731657534246575E-2</v>
      </c>
      <c r="M22" s="223">
        <f t="shared" si="39"/>
        <v>4.731657534246575E-2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0.189266301369863</v>
      </c>
      <c r="Z22" s="116">
        <v>5.2941000000000003</v>
      </c>
      <c r="AA22" s="121">
        <f t="shared" si="41"/>
        <v>1.0019947260821918</v>
      </c>
      <c r="AB22" s="116">
        <v>5.1764999999999999</v>
      </c>
      <c r="AC22" s="121">
        <f t="shared" si="42"/>
        <v>0.97973700904109584</v>
      </c>
      <c r="AD22" s="116">
        <v>5.2352999999999996</v>
      </c>
      <c r="AE22" s="121">
        <f t="shared" si="43"/>
        <v>0.99086586756164374</v>
      </c>
      <c r="AF22" s="122">
        <f t="shared" si="44"/>
        <v>-14.7059</v>
      </c>
      <c r="AG22" s="121">
        <f t="shared" si="45"/>
        <v>-2.7833313013150685</v>
      </c>
      <c r="AH22" s="123">
        <f t="shared" si="46"/>
        <v>1</v>
      </c>
      <c r="AI22" s="183">
        <f t="shared" si="47"/>
        <v>4.7316575342465694E-2</v>
      </c>
      <c r="AJ22" s="120">
        <f t="shared" si="48"/>
        <v>0.99086586756164374</v>
      </c>
      <c r="AK22" s="119">
        <f t="shared" si="49"/>
        <v>-0.89623271687671235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>
        <v>7</v>
      </c>
      <c r="O23" s="2"/>
      <c r="P23" s="22"/>
      <c r="Q23" s="171" t="s">
        <v>100</v>
      </c>
      <c r="R23" s="179">
        <f>SUM(R7:R22)</f>
        <v>87018.748592605494</v>
      </c>
      <c r="S23" s="179">
        <f>SUM(S7:S22)</f>
        <v>18440.485274556318</v>
      </c>
      <c r="T23" s="179">
        <f>SUM(T7:T22)</f>
        <v>17164.492202710655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29">
        <f>IF(I$32&lt;=1,I30,1-SUM(J6:J29))</f>
        <v>0</v>
      </c>
      <c r="K30" s="22">
        <f t="shared" si="4"/>
        <v>0.71440989937733512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30455.987028324154</v>
      </c>
      <c r="T30" s="232">
        <f t="shared" si="50"/>
        <v>31731.980100169818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-0.39857434435549877</v>
      </c>
      <c r="AB30" s="122">
        <f>IF($Y30=0,0,AC30/($Y$30))</f>
        <v>0</v>
      </c>
      <c r="AC30" s="187">
        <f>IF(AC79*4/$I$83+SUM(AC6:AC29)&lt;1,AC79*4/$I$83,1-SUM(AC6:AC29))</f>
        <v>-0.36780320056710525</v>
      </c>
      <c r="AD30" s="122">
        <f>IF($Y30=0,0,AE30/($Y$30))</f>
        <v>0</v>
      </c>
      <c r="AE30" s="187">
        <f>IF(AE79*4/$I$83+SUM(AE6:AE29)&lt;1,AE79*4/$I$83,1-SUM(AE6:AE29))</f>
        <v>-0.38478004502917229</v>
      </c>
      <c r="AF30" s="122">
        <f>IF($Y30=0,0,AG30/($Y$30))</f>
        <v>0</v>
      </c>
      <c r="AG30" s="187">
        <f>IF(AG79*4/$I$83+SUM(AG6:AG29)&lt;1,AG79*4/$I$83,1-SUM(AG6:AG29))</f>
        <v>1.1511575899517761</v>
      </c>
      <c r="AH30" s="123">
        <f t="shared" si="12"/>
        <v>0</v>
      </c>
      <c r="AI30" s="183">
        <f t="shared" si="13"/>
        <v>0</v>
      </c>
      <c r="AJ30" s="120">
        <f t="shared" si="14"/>
        <v>-0.38318877246130201</v>
      </c>
      <c r="AK30" s="119">
        <f t="shared" si="15"/>
        <v>0.3831887724613019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0.55309760073036252</v>
      </c>
      <c r="K31" s="22" t="str">
        <f t="shared" si="4"/>
        <v/>
      </c>
      <c r="L31" s="22">
        <f>(1-SUM(L6:L30))</f>
        <v>0.51811243908082794</v>
      </c>
      <c r="M31" s="178">
        <f t="shared" si="6"/>
        <v>0.55309760073036252</v>
      </c>
      <c r="N31" s="167">
        <f>M31*I83</f>
        <v>17076.72921310697</v>
      </c>
      <c r="P31" s="29"/>
      <c r="Q31" s="236" t="s">
        <v>142</v>
      </c>
      <c r="R31" s="232">
        <f t="shared" si="50"/>
        <v>0</v>
      </c>
      <c r="S31" s="232">
        <f t="shared" si="50"/>
        <v>53434.520361657495</v>
      </c>
      <c r="T31" s="232">
        <f>IF(T25&gt;T$23,T25-T$23,0)</f>
        <v>54710.513433503162</v>
      </c>
      <c r="V31" s="56"/>
      <c r="W31" s="129" t="s">
        <v>84</v>
      </c>
      <c r="X31" s="130"/>
      <c r="Y31" s="121">
        <f>M31*4</f>
        <v>2.2123904029214501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2.2123904029214509</v>
      </c>
      <c r="AH31" s="123"/>
      <c r="AI31" s="182">
        <f>SUM(AA31,AC31,AE31,AG31)/4</f>
        <v>0.55309760073036274</v>
      </c>
      <c r="AJ31" s="135">
        <f t="shared" si="14"/>
        <v>0</v>
      </c>
      <c r="AK31" s="136">
        <f t="shared" si="15"/>
        <v>1.1061952014607255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0.44690239926963748</v>
      </c>
      <c r="J32" s="17"/>
      <c r="L32" s="22">
        <f>SUM(L6:L30)</f>
        <v>0.48188756091917206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94356.920361657481</v>
      </c>
      <c r="T32" s="232">
        <f t="shared" si="50"/>
        <v>95632.913433503156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-1.2123904029214507</v>
      </c>
      <c r="AH32" s="127"/>
      <c r="AI32" s="110"/>
      <c r="AJ32" s="140">
        <f>SUM(AJ6:AJ31)</f>
        <v>0.99999999999999989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-17.595197750970225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37633.784220396185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2065</v>
      </c>
      <c r="J39" s="38">
        <f t="shared" si="53"/>
        <v>2065</v>
      </c>
      <c r="K39" s="40">
        <f t="shared" si="54"/>
        <v>7.0150824272185192E-2</v>
      </c>
      <c r="L39" s="22">
        <f t="shared" si="55"/>
        <v>4.1388986320589259E-2</v>
      </c>
      <c r="M39" s="24">
        <f t="shared" si="56"/>
        <v>4.1388986320589266E-2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2065</v>
      </c>
      <c r="AH39" s="123">
        <f t="shared" si="61"/>
        <v>1</v>
      </c>
      <c r="AI39" s="112">
        <f t="shared" si="61"/>
        <v>2065</v>
      </c>
      <c r="AJ39" s="148">
        <f t="shared" si="62"/>
        <v>0</v>
      </c>
      <c r="AK39" s="147">
        <f t="shared" si="63"/>
        <v>2065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-389.69499999999999</v>
      </c>
      <c r="J40" s="38">
        <f t="shared" si="53"/>
        <v>-389.69499999999999</v>
      </c>
      <c r="K40" s="40">
        <f t="shared" si="54"/>
        <v>1.3238462694793807E-2</v>
      </c>
      <c r="L40" s="22">
        <f t="shared" si="55"/>
        <v>7.810692989928346E-3</v>
      </c>
      <c r="M40" s="24">
        <f t="shared" si="56"/>
        <v>-7.810692989928346E-3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-389.69499999999999</v>
      </c>
      <c r="AH40" s="123">
        <f t="shared" si="61"/>
        <v>1</v>
      </c>
      <c r="AI40" s="112">
        <f t="shared" si="61"/>
        <v>-389.69499999999999</v>
      </c>
      <c r="AJ40" s="148">
        <f t="shared" si="62"/>
        <v>0</v>
      </c>
      <c r="AK40" s="147">
        <f t="shared" si="63"/>
        <v>-389.69499999999999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0.3</v>
      </c>
      <c r="F43" s="26">
        <v>1.4</v>
      </c>
      <c r="G43" s="22">
        <f t="shared" si="59"/>
        <v>1.65</v>
      </c>
      <c r="H43" s="24">
        <f t="shared" si="51"/>
        <v>0.42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2.6937916520519112E-3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41.999999999999993</v>
      </c>
      <c r="J45" s="38">
        <f t="shared" si="53"/>
        <v>42.000000000000007</v>
      </c>
      <c r="K45" s="40">
        <f t="shared" si="54"/>
        <v>2.0043092649195772E-2</v>
      </c>
      <c r="L45" s="22">
        <f t="shared" si="55"/>
        <v>5.6120659417748155E-3</v>
      </c>
      <c r="M45" s="24">
        <f t="shared" si="56"/>
        <v>8.418098912662225E-4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10.500000000000002</v>
      </c>
      <c r="AB45" s="116">
        <v>0.25</v>
      </c>
      <c r="AC45" s="147">
        <f t="shared" si="65"/>
        <v>10.500000000000002</v>
      </c>
      <c r="AD45" s="116">
        <v>0.25</v>
      </c>
      <c r="AE45" s="147">
        <f t="shared" si="66"/>
        <v>10.500000000000002</v>
      </c>
      <c r="AF45" s="122">
        <f t="shared" si="57"/>
        <v>0.25</v>
      </c>
      <c r="AG45" s="147">
        <f t="shared" si="60"/>
        <v>10.500000000000002</v>
      </c>
      <c r="AH45" s="123">
        <f t="shared" si="61"/>
        <v>1</v>
      </c>
      <c r="AI45" s="112">
        <f t="shared" si="61"/>
        <v>42.000000000000007</v>
      </c>
      <c r="AJ45" s="148">
        <f t="shared" si="62"/>
        <v>21.000000000000004</v>
      </c>
      <c r="AK45" s="147">
        <f t="shared" si="63"/>
        <v>21.000000000000004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27.999999999999996</v>
      </c>
      <c r="J46" s="38">
        <f t="shared" si="53"/>
        <v>27.999999999999993</v>
      </c>
      <c r="K46" s="40">
        <f t="shared" si="54"/>
        <v>1.0021546324597886E-3</v>
      </c>
      <c r="L46" s="22">
        <f t="shared" si="55"/>
        <v>2.806032970887408E-4</v>
      </c>
      <c r="M46" s="24">
        <f t="shared" si="56"/>
        <v>5.6120659417748149E-4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6.9999999999999982</v>
      </c>
      <c r="AB46" s="116">
        <v>0.25</v>
      </c>
      <c r="AC46" s="147">
        <f t="shared" si="65"/>
        <v>6.9999999999999982</v>
      </c>
      <c r="AD46" s="116">
        <v>0.25</v>
      </c>
      <c r="AE46" s="147">
        <f t="shared" si="66"/>
        <v>6.9999999999999982</v>
      </c>
      <c r="AF46" s="122">
        <f t="shared" si="57"/>
        <v>0.25</v>
      </c>
      <c r="AG46" s="147">
        <f t="shared" si="60"/>
        <v>6.9999999999999982</v>
      </c>
      <c r="AH46" s="123">
        <f t="shared" si="61"/>
        <v>1</v>
      </c>
      <c r="AI46" s="112">
        <f t="shared" si="61"/>
        <v>27.999999999999993</v>
      </c>
      <c r="AJ46" s="148">
        <f t="shared" si="62"/>
        <v>13.999999999999996</v>
      </c>
      <c r="AK46" s="147">
        <f t="shared" si="63"/>
        <v>13.999999999999996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1.4142406173272533E-3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1.2907751666082076E-3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0.2</v>
      </c>
      <c r="F53" s="26">
        <v>1.4</v>
      </c>
      <c r="G53" s="22">
        <f t="shared" si="59"/>
        <v>1.65</v>
      </c>
      <c r="H53" s="24">
        <f t="shared" si="69"/>
        <v>0.27999999999999997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7.8568923184847413E-4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0.2</v>
      </c>
      <c r="F54" s="26">
        <v>1.4</v>
      </c>
      <c r="G54" s="22">
        <f t="shared" si="59"/>
        <v>1.65</v>
      </c>
      <c r="H54" s="24">
        <f t="shared" si="69"/>
        <v>0.27999999999999997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6393.6</v>
      </c>
      <c r="J55" s="38">
        <f t="shared" si="71"/>
        <v>6393.6000000000013</v>
      </c>
      <c r="K55" s="40">
        <f t="shared" si="72"/>
        <v>0.23089642731873528</v>
      </c>
      <c r="L55" s="22">
        <f t="shared" si="73"/>
        <v>0.12814751716189809</v>
      </c>
      <c r="M55" s="24">
        <f t="shared" si="74"/>
        <v>0.12814751716189809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1598.4000000000003</v>
      </c>
      <c r="AB55" s="116">
        <v>0.25</v>
      </c>
      <c r="AC55" s="147">
        <f t="shared" si="65"/>
        <v>1598.4000000000003</v>
      </c>
      <c r="AD55" s="116">
        <v>0.25</v>
      </c>
      <c r="AE55" s="147">
        <f t="shared" si="66"/>
        <v>1598.4000000000003</v>
      </c>
      <c r="AF55" s="122">
        <f t="shared" si="57"/>
        <v>0.25</v>
      </c>
      <c r="AG55" s="147">
        <f t="shared" si="60"/>
        <v>1598.4000000000003</v>
      </c>
      <c r="AH55" s="123">
        <f t="shared" si="61"/>
        <v>1</v>
      </c>
      <c r="AI55" s="112">
        <f t="shared" si="61"/>
        <v>6393.6000000000013</v>
      </c>
      <c r="AJ55" s="148">
        <f t="shared" si="62"/>
        <v>3196.8000000000006</v>
      </c>
      <c r="AK55" s="147">
        <f t="shared" si="63"/>
        <v>3196.8000000000006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9"/>
        <v>0.55500000000000005</v>
      </c>
      <c r="I57" s="39">
        <f t="shared" si="70"/>
        <v>1998.0000000000002</v>
      </c>
      <c r="J57" s="38">
        <f t="shared" si="71"/>
        <v>1998.0000000000005</v>
      </c>
      <c r="K57" s="40">
        <f t="shared" si="72"/>
        <v>7.2155133537104774E-2</v>
      </c>
      <c r="L57" s="22">
        <f t="shared" si="73"/>
        <v>4.0046099113093155E-2</v>
      </c>
      <c r="M57" s="24">
        <f t="shared" si="74"/>
        <v>4.0046099113093162E-2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499.50000000000011</v>
      </c>
      <c r="AB57" s="116">
        <v>0.25</v>
      </c>
      <c r="AC57" s="147">
        <f t="shared" si="65"/>
        <v>499.50000000000011</v>
      </c>
      <c r="AD57" s="116">
        <v>0.25</v>
      </c>
      <c r="AE57" s="147">
        <f t="shared" si="66"/>
        <v>499.50000000000011</v>
      </c>
      <c r="AF57" s="122">
        <f t="shared" si="57"/>
        <v>0.25</v>
      </c>
      <c r="AG57" s="147">
        <f t="shared" si="60"/>
        <v>499.50000000000011</v>
      </c>
      <c r="AH57" s="123">
        <f t="shared" si="61"/>
        <v>1</v>
      </c>
      <c r="AI57" s="112">
        <f t="shared" si="61"/>
        <v>1998.0000000000005</v>
      </c>
      <c r="AJ57" s="148">
        <f t="shared" si="62"/>
        <v>999.00000000000023</v>
      </c>
      <c r="AK57" s="147">
        <f t="shared" si="63"/>
        <v>999.00000000000023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0.6</v>
      </c>
      <c r="F58" s="26">
        <v>1.18</v>
      </c>
      <c r="G58" s="22">
        <f t="shared" si="59"/>
        <v>1.65</v>
      </c>
      <c r="H58" s="24">
        <f t="shared" si="69"/>
        <v>0.70799999999999996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0</v>
      </c>
      <c r="F61" s="26">
        <v>1.18</v>
      </c>
      <c r="G61" s="22">
        <f t="shared" si="59"/>
        <v>1.65</v>
      </c>
      <c r="H61" s="24">
        <f t="shared" si="69"/>
        <v>0</v>
      </c>
      <c r="I61" s="39">
        <f t="shared" si="70"/>
        <v>0</v>
      </c>
      <c r="J61" s="38">
        <f t="shared" si="71"/>
        <v>0</v>
      </c>
      <c r="K61" s="40">
        <f t="shared" si="72"/>
        <v>0.56762038382522428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10302.105</v>
      </c>
      <c r="J65" s="39">
        <f>SUM(J37:J64)</f>
        <v>10302.105000000001</v>
      </c>
      <c r="K65" s="40">
        <f>SUM(K37:K64)</f>
        <v>1</v>
      </c>
      <c r="L65" s="22">
        <f>SUM(L37:L64)</f>
        <v>0.2327815803978554</v>
      </c>
      <c r="M65" s="24">
        <f>SUM(M37:M64)</f>
        <v>0.206486044996743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2156.7000000000003</v>
      </c>
      <c r="AB65" s="137"/>
      <c r="AC65" s="153">
        <f>SUM(AC37:AC64)</f>
        <v>2115.4000000000005</v>
      </c>
      <c r="AD65" s="137"/>
      <c r="AE65" s="153">
        <f>SUM(AE37:AE64)</f>
        <v>2198.0000000000005</v>
      </c>
      <c r="AF65" s="137"/>
      <c r="AG65" s="153">
        <f>SUM(AG37:AG64)</f>
        <v>3832.0050000000001</v>
      </c>
      <c r="AH65" s="137"/>
      <c r="AI65" s="153">
        <f>SUM(AI37:AI64)</f>
        <v>10302.105000000001</v>
      </c>
      <c r="AJ65" s="153">
        <f>SUM(AJ37:AJ64)</f>
        <v>4272.1000000000013</v>
      </c>
      <c r="AK65" s="153">
        <f>SUM(AK37:AK64)</f>
        <v>6030.005000000001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10302.105000000001</v>
      </c>
      <c r="J70" s="51">
        <f t="shared" ref="J70:J77" si="76">J124*I$83</f>
        <v>10302.105000000001</v>
      </c>
      <c r="K70" s="40">
        <f>B70/B$76</f>
        <v>0.35730185451668017</v>
      </c>
      <c r="L70" s="22">
        <f t="shared" ref="L70:L75" si="77">(L124*G$37*F$9/F$7)/B$130</f>
        <v>0.2327815803978554</v>
      </c>
      <c r="M70" s="24">
        <f>J70/B$76</f>
        <v>0.20648604499674303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2575.5262500000003</v>
      </c>
      <c r="AB70" s="116">
        <v>0.25</v>
      </c>
      <c r="AC70" s="147">
        <f>$J70*AB70</f>
        <v>2575.5262500000003</v>
      </c>
      <c r="AD70" s="116">
        <v>0.25</v>
      </c>
      <c r="AE70" s="147">
        <f>$J70*AD70</f>
        <v>2575.5262500000003</v>
      </c>
      <c r="AF70" s="122">
        <f>1-SUM(Z70,AB70,AD70)</f>
        <v>0.25</v>
      </c>
      <c r="AG70" s="147">
        <f>$J70*AF70</f>
        <v>2575.5262500000003</v>
      </c>
      <c r="AH70" s="155">
        <f>SUM(Z70,AB70,AD70,AF70)</f>
        <v>1</v>
      </c>
      <c r="AI70" s="147">
        <f>SUM(AA70,AC70,AE70,AG70)</f>
        <v>10302.105000000001</v>
      </c>
      <c r="AJ70" s="148">
        <f>(AA70+AC70)</f>
        <v>5151.0525000000007</v>
      </c>
      <c r="AK70" s="147">
        <f>(AE70+AG70)</f>
        <v>5151.0525000000007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0</v>
      </c>
      <c r="J71" s="51">
        <f t="shared" si="76"/>
        <v>0</v>
      </c>
      <c r="K71" s="40">
        <f t="shared" ref="K71:K72" si="79">B71/B$76</f>
        <v>0.39030582418867238</v>
      </c>
      <c r="L71" s="22">
        <f t="shared" si="77"/>
        <v>0</v>
      </c>
      <c r="M71" s="24">
        <f t="shared" ref="M71:M72" si="80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6"/>
        <v>0</v>
      </c>
      <c r="K74" s="40">
        <f>B74/B$76</f>
        <v>0.26793606253444902</v>
      </c>
      <c r="L74" s="22">
        <f t="shared" si="77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-3076.4670380339558</v>
      </c>
      <c r="AB74" s="156"/>
      <c r="AC74" s="147">
        <f>AC30*$I$83/4</f>
        <v>-2838.9544862898811</v>
      </c>
      <c r="AD74" s="156"/>
      <c r="AE74" s="147">
        <f>AE30*$I$83/4</f>
        <v>-2969.9932827830003</v>
      </c>
      <c r="AF74" s="156"/>
      <c r="AG74" s="147">
        <f>AG30*$I$83/4</f>
        <v>8885.4148071068357</v>
      </c>
      <c r="AH74" s="155"/>
      <c r="AI74" s="147">
        <f>SUM(AA74,AC74,AE74,AG74)</f>
        <v>0</v>
      </c>
      <c r="AJ74" s="148">
        <f>(AA74+AC74)</f>
        <v>-5915.4215243238368</v>
      </c>
      <c r="AK74" s="147">
        <f>(AE74+AG74)</f>
        <v>5915.4215243238359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2657.6407880339557</v>
      </c>
      <c r="AB75" s="158"/>
      <c r="AC75" s="149">
        <f>AA75+AC65-SUM(AC70,AC74)</f>
        <v>5036.4690243238365</v>
      </c>
      <c r="AD75" s="158"/>
      <c r="AE75" s="149">
        <f>AC75+AE65-SUM(AE70,AE74)</f>
        <v>7628.9360571068364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5036.4690243238365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10302.105000000001</v>
      </c>
      <c r="J76" s="51">
        <f t="shared" si="76"/>
        <v>10302.105000000001</v>
      </c>
      <c r="K76" s="40">
        <f>SUM(K70:K75)</f>
        <v>1.7617480805693599</v>
      </c>
      <c r="L76" s="22">
        <f>SUM(L70:L75)</f>
        <v>0.2327815803978554</v>
      </c>
      <c r="M76" s="24">
        <f>SUM(M70:M75)</f>
        <v>0.20648604499674303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2156.7000000000003</v>
      </c>
      <c r="AB76" s="137"/>
      <c r="AC76" s="153">
        <f>AC65</f>
        <v>2115.4000000000005</v>
      </c>
      <c r="AD76" s="137"/>
      <c r="AE76" s="153">
        <f>AE65</f>
        <v>2198.0000000000005</v>
      </c>
      <c r="AF76" s="137"/>
      <c r="AG76" s="153">
        <f>AG65</f>
        <v>3832.0050000000001</v>
      </c>
      <c r="AH76" s="137"/>
      <c r="AI76" s="153">
        <f>SUM(AA76,AC76,AE76,AG76)</f>
        <v>10302.105</v>
      </c>
      <c r="AJ76" s="154">
        <f>SUM(AA76,AC76)</f>
        <v>4272.1000000000004</v>
      </c>
      <c r="AK76" s="154">
        <f>SUM(AE76,AG76)</f>
        <v>6030.005000000001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37633.784220396185</v>
      </c>
      <c r="J77" s="100">
        <f t="shared" si="76"/>
        <v>37633.784220396185</v>
      </c>
      <c r="K77" s="40"/>
      <c r="L77" s="22">
        <f>-(L131*G$37*F$9/F$7)/B$130</f>
        <v>-0.75429742386924248</v>
      </c>
      <c r="M77" s="24">
        <f>-J77/B$76</f>
        <v>-0.75429742386924259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17076.729213106977</v>
      </c>
      <c r="AH77" s="110"/>
      <c r="AI77" s="154">
        <f>SUM(AA77,AC77,AE77,AG77)</f>
        <v>17076.729213106977</v>
      </c>
      <c r="AJ77" s="153">
        <f>SUM(AA77,AC77)</f>
        <v>0</v>
      </c>
      <c r="AK77" s="160">
        <f>SUM(AE77,AG77)</f>
        <v>17076.729213106977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2657.6407880339557</v>
      </c>
      <c r="AD78" s="112"/>
      <c r="AE78" s="112">
        <f>AC75</f>
        <v>5036.4690243238365</v>
      </c>
      <c r="AF78" s="112"/>
      <c r="AG78" s="112">
        <f>AE75</f>
        <v>7628.9360571068364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-418.82625000000007</v>
      </c>
      <c r="AB79" s="112"/>
      <c r="AC79" s="112">
        <f>AA79-AA74+AC65-AC70</f>
        <v>2197.5145380339559</v>
      </c>
      <c r="AD79" s="112"/>
      <c r="AE79" s="112">
        <f>AC79-AC74+AE65-AE70</f>
        <v>4658.9427743238357</v>
      </c>
      <c r="AF79" s="112"/>
      <c r="AG79" s="112">
        <f>AE79-AE74+AG65-AG70</f>
        <v>8885.4148071068357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0.14303030303030304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0.3575757575757576</v>
      </c>
      <c r="I93" s="22">
        <f t="shared" si="89"/>
        <v>6.6883214651641973E-2</v>
      </c>
      <c r="J93" s="24">
        <f t="shared" si="90"/>
        <v>6.6883214651641973E-2</v>
      </c>
      <c r="K93" s="22">
        <f t="shared" si="91"/>
        <v>0.18704627826306652</v>
      </c>
      <c r="L93" s="22">
        <f t="shared" si="92"/>
        <v>6.6883214651641973E-2</v>
      </c>
      <c r="M93" s="225">
        <f t="shared" si="93"/>
        <v>6.6883214651641973E-2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0.3575757575757576</v>
      </c>
      <c r="I94" s="22">
        <f t="shared" si="89"/>
        <v>-1.2621818079259864E-2</v>
      </c>
      <c r="J94" s="24">
        <f t="shared" si="90"/>
        <v>-1.2621818079259864E-2</v>
      </c>
      <c r="K94" s="22">
        <f t="shared" si="91"/>
        <v>3.5298304797930127E-2</v>
      </c>
      <c r="L94" s="22">
        <f t="shared" si="92"/>
        <v>1.2621818079259864E-2</v>
      </c>
      <c r="M94" s="225">
        <f t="shared" si="93"/>
        <v>-1.2621818079259864E-2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0.3575757575757576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0.25454545454545457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4.3530770213950024E-3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0.16969696969696968</v>
      </c>
      <c r="I99" s="22">
        <f t="shared" si="89"/>
        <v>1.3603365691859386E-3</v>
      </c>
      <c r="J99" s="24">
        <f t="shared" si="90"/>
        <v>1.3603365691859386E-3</v>
      </c>
      <c r="K99" s="22">
        <f t="shared" si="91"/>
        <v>5.3441793789447578E-2</v>
      </c>
      <c r="L99" s="22">
        <f t="shared" si="92"/>
        <v>9.0689104612395877E-3</v>
      </c>
      <c r="M99" s="225">
        <f t="shared" si="93"/>
        <v>1.3603365691859386E-3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0.16969696969696968</v>
      </c>
      <c r="I100" s="22">
        <f t="shared" si="89"/>
        <v>9.0689104612395877E-4</v>
      </c>
      <c r="J100" s="24">
        <f t="shared" si="90"/>
        <v>9.0689104612395877E-4</v>
      </c>
      <c r="K100" s="22">
        <f t="shared" si="91"/>
        <v>2.6720896894723788E-3</v>
      </c>
      <c r="L100" s="22">
        <f t="shared" si="92"/>
        <v>4.5344552306197938E-4</v>
      </c>
      <c r="M100" s="225">
        <f t="shared" si="93"/>
        <v>9.0689104612395877E-4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0.16969696969696968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2.2853654362323763E-3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2.0858494060851055E-3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0.16969696969696968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1.2696474645735422E-3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0.16969696969696968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0.33636363636363642</v>
      </c>
      <c r="I109" s="22">
        <f t="shared" si="89"/>
        <v>0.20708209258921947</v>
      </c>
      <c r="J109" s="24">
        <f t="shared" si="90"/>
        <v>0.20708209258921947</v>
      </c>
      <c r="K109" s="22">
        <f t="shared" si="91"/>
        <v>0.61564946445443613</v>
      </c>
      <c r="L109" s="22">
        <f t="shared" si="92"/>
        <v>0.20708209258921947</v>
      </c>
      <c r="M109" s="225">
        <f t="shared" si="93"/>
        <v>0.20708209258921947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0.33636363636363642</v>
      </c>
      <c r="I111" s="22">
        <f t="shared" si="89"/>
        <v>6.4713153934131087E-2</v>
      </c>
      <c r="J111" s="24">
        <f t="shared" si="90"/>
        <v>6.4713153934131087E-2</v>
      </c>
      <c r="K111" s="22">
        <f t="shared" si="91"/>
        <v>0.19239045764201129</v>
      </c>
      <c r="L111" s="22">
        <f t="shared" si="92"/>
        <v>6.4713153934131087E-2</v>
      </c>
      <c r="M111" s="225">
        <f t="shared" si="93"/>
        <v>6.4713153934131087E-2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0.42909090909090908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</v>
      </c>
      <c r="I115" s="22">
        <f t="shared" si="89"/>
        <v>0</v>
      </c>
      <c r="J115" s="24">
        <f t="shared" si="90"/>
        <v>0</v>
      </c>
      <c r="K115" s="22">
        <f t="shared" si="91"/>
        <v>1.5134716001171555</v>
      </c>
      <c r="L115" s="22">
        <f t="shared" si="92"/>
        <v>0</v>
      </c>
      <c r="M115" s="225">
        <f t="shared" si="9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0.33367452788317392</v>
      </c>
      <c r="J119" s="24">
        <f>SUM(J91:J118)</f>
        <v>0.33367452788317392</v>
      </c>
      <c r="K119" s="22">
        <f>SUM(K91:K118)</f>
        <v>2.6663446966400137</v>
      </c>
      <c r="L119" s="22">
        <f>SUM(L91:L118)</f>
        <v>0.37616723173897137</v>
      </c>
      <c r="M119" s="57">
        <f t="shared" si="81"/>
        <v>0.33367452788317392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0.33367452788317392</v>
      </c>
      <c r="J124" s="235">
        <f>IF(SUMPRODUCT($B$124:$B124,$H$124:$H124)&lt;J$119,($B124*$H124),J$119)</f>
        <v>0.33367452788317392</v>
      </c>
      <c r="K124" s="29">
        <f>(B124)</f>
        <v>0.95268990489019179</v>
      </c>
      <c r="L124" s="29">
        <f>IF(SUMPRODUCT($B$124:$B124,$H$124:$H124)&lt;L$119,($B124*$H124),L$119)</f>
        <v>0.37616723173897137</v>
      </c>
      <c r="M124" s="238">
        <f t="shared" si="94"/>
        <v>0.33367452788317392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5">
        <f>IF(SUMPRODUCT($B$124:$B125,$H$124:$H125)&lt;J$119,($B125*$H125),IF(SUMPRODUCT($B$124:$B124,$H$124:$H124)&lt;J$119,J$119-SUMPRODUCT($B$124:$B124,$H$124:$H124),0))</f>
        <v>0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</v>
      </c>
      <c r="M125" s="238">
        <f t="shared" si="94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</v>
      </c>
      <c r="J128" s="226">
        <f>(J30)</f>
        <v>0</v>
      </c>
      <c r="K128" s="29">
        <f>(B128)</f>
        <v>0.71440989937733512</v>
      </c>
      <c r="L128" s="29">
        <f>IF(L124=L119,0,(L119-L124)/(B119-B124)*K128)</f>
        <v>0</v>
      </c>
      <c r="M128" s="238">
        <f t="shared" si="94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0.33367452788317392</v>
      </c>
      <c r="J130" s="226">
        <f>(J119)</f>
        <v>0.33367452788317392</v>
      </c>
      <c r="K130" s="29">
        <f>(B130)</f>
        <v>2.6663446966400137</v>
      </c>
      <c r="L130" s="29">
        <f>(L119)</f>
        <v>0.37616723173897137</v>
      </c>
      <c r="M130" s="238">
        <f t="shared" si="94"/>
        <v>0.33367452788317392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1.2189193550442299</v>
      </c>
      <c r="J131" s="235">
        <f>IF(SUMPRODUCT($B124:$B125,$H124:$H125)&gt;(J119-J128),SUMPRODUCT($B124:$B125,$H124:$H125)+J128-J119,0)</f>
        <v>1.2189193550442299</v>
      </c>
      <c r="K131" s="29"/>
      <c r="L131" s="29">
        <f>IF(I131&lt;SUM(L126:L127),0,I131-(SUM(L126:L127)))</f>
        <v>1.2189193550442299</v>
      </c>
      <c r="M131" s="235">
        <f>IF(I131&lt;SUM(M126:M127),0,I131-(SUM(M126:M127)))</f>
        <v>1.2189193550442299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7.1743920298879202E-3</v>
      </c>
      <c r="J6" s="24">
        <f t="shared" ref="J6:J13" si="3">IF(I$32&lt;=1+I$131,I6,B6*H6+J$33*(I6-B6*H6))</f>
        <v>7.1743920298879202E-3</v>
      </c>
      <c r="K6" s="22">
        <f t="shared" ref="K6:K31" si="4">B6</f>
        <v>5.2556592777085923E-2</v>
      </c>
      <c r="L6" s="22">
        <f t="shared" ref="L6:L29" si="5">IF(K6="","",K6*H6)</f>
        <v>1.0511318555417185E-2</v>
      </c>
      <c r="M6" s="222">
        <f t="shared" ref="M6:M31" si="6">J6</f>
        <v>7.1743920298879202E-3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2.8697568119551681E-2</v>
      </c>
      <c r="Z6" s="156">
        <f>Poor!Z6</f>
        <v>0.17</v>
      </c>
      <c r="AA6" s="121">
        <f>$M6*Z6*4</f>
        <v>4.8785865803237863E-3</v>
      </c>
      <c r="AB6" s="156">
        <f>Poor!AB6</f>
        <v>0.17</v>
      </c>
      <c r="AC6" s="121">
        <f t="shared" ref="AC6:AC29" si="7">$M6*AB6*4</f>
        <v>4.8785865803237863E-3</v>
      </c>
      <c r="AD6" s="156">
        <f>Poor!AD6</f>
        <v>0.33</v>
      </c>
      <c r="AE6" s="121">
        <f t="shared" ref="AE6:AE29" si="8">$M6*AD6*4</f>
        <v>9.4701974794520558E-3</v>
      </c>
      <c r="AF6" s="122">
        <f>1-SUM(Z6,AB6,AD6)</f>
        <v>0.32999999999999996</v>
      </c>
      <c r="AG6" s="121">
        <f>$M6*AF6*4</f>
        <v>9.4701974794520541E-3</v>
      </c>
      <c r="AH6" s="123">
        <f>SUM(Z6,AB6,AD6,AF6)</f>
        <v>1</v>
      </c>
      <c r="AI6" s="183">
        <f>SUM(AA6,AC6,AE6,AG6)/4</f>
        <v>7.1743920298879202E-3</v>
      </c>
      <c r="AJ6" s="120">
        <f>(AA6+AC6)/2</f>
        <v>4.8785865803237863E-3</v>
      </c>
      <c r="AK6" s="119">
        <f>(AE6+AG6)/2</f>
        <v>9.4701974794520541E-3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8.374912826899129E-3</v>
      </c>
      <c r="J7" s="24">
        <f t="shared" si="3"/>
        <v>8.374912826899129E-3</v>
      </c>
      <c r="K7" s="22">
        <f t="shared" si="4"/>
        <v>4.187456413449564E-2</v>
      </c>
      <c r="L7" s="22">
        <f t="shared" si="5"/>
        <v>8.374912826899129E-3</v>
      </c>
      <c r="M7" s="222">
        <f t="shared" si="6"/>
        <v>8.374912826899129E-3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1489.1473220964965</v>
      </c>
      <c r="T7" s="220">
        <f>IF($B$81=0,0,(SUMIF($N$6:$N$28,$U7,M$6:M$28)+SUMIF($N$91:$N$118,$U7,M$91:M$118))*$I$83*Poor!$B$81/$B$81)</f>
        <v>1840.3542374993544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3.3499651307596516E-2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3.3499651307596516E-2</v>
      </c>
      <c r="AH7" s="123">
        <f t="shared" ref="AH7:AH30" si="12">SUM(Z7,AB7,AD7,AF7)</f>
        <v>1</v>
      </c>
      <c r="AI7" s="183">
        <f t="shared" ref="AI7:AI30" si="13">SUM(AA7,AC7,AE7,AG7)/4</f>
        <v>8.374912826899129E-3</v>
      </c>
      <c r="AJ7" s="120">
        <f t="shared" ref="AJ7:AJ31" si="14">(AA7+AC7)/2</f>
        <v>0</v>
      </c>
      <c r="AK7" s="119">
        <f t="shared" ref="AK7:AK31" si="15">(AE7+AG7)/2</f>
        <v>1.6749825653798258E-2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5402.6</v>
      </c>
      <c r="T8" s="220">
        <f>IF($B$81=0,0,(SUMIF($N$6:$N$28,$U8,M$6:M$28)+SUMIF($N$91:$N$118,$U8,M$91:M$118))*$I$83*Poor!$B$81/$B$81)</f>
        <v>435.95999999999992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2.980944246575342E-2</v>
      </c>
      <c r="J9" s="24">
        <f t="shared" si="3"/>
        <v>2.980944246575342E-2</v>
      </c>
      <c r="K9" s="22">
        <f t="shared" si="4"/>
        <v>7.5706520547945202E-2</v>
      </c>
      <c r="L9" s="22">
        <f t="shared" si="5"/>
        <v>2.2711956164383561E-2</v>
      </c>
      <c r="M9" s="222">
        <f t="shared" si="6"/>
        <v>2.980944246575342E-2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583.1069575171166</v>
      </c>
      <c r="T9" s="220">
        <f>IF($B$81=0,0,(SUMIF($N$6:$N$28,$U9,M$6:M$28)+SUMIF($N$91:$N$118,$U9,M$91:M$118))*$I$83*Poor!$B$81/$B$81)</f>
        <v>480.08031157750247</v>
      </c>
      <c r="U9" s="221">
        <v>3</v>
      </c>
      <c r="V9" s="56"/>
      <c r="W9" s="115"/>
      <c r="X9" s="118">
        <f>Poor!X9</f>
        <v>1</v>
      </c>
      <c r="Y9" s="183">
        <f t="shared" si="9"/>
        <v>0.11923776986301368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0.11923776986301368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2.980944246575342E-2</v>
      </c>
      <c r="AJ9" s="120">
        <f t="shared" si="14"/>
        <v>5.9618884931506841E-2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0.2</v>
      </c>
      <c r="H10" s="24">
        <f t="shared" si="1"/>
        <v>0.2</v>
      </c>
      <c r="I10" s="22">
        <f t="shared" si="2"/>
        <v>5.2303860523038613E-5</v>
      </c>
      <c r="J10" s="24">
        <f t="shared" si="3"/>
        <v>5.2303860523038613E-5</v>
      </c>
      <c r="K10" s="22">
        <f t="shared" si="4"/>
        <v>0</v>
      </c>
      <c r="L10" s="22">
        <f t="shared" si="5"/>
        <v>0</v>
      </c>
      <c r="M10" s="222">
        <f t="shared" si="6"/>
        <v>5.2303860523038613E-5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1297.9999999999998</v>
      </c>
      <c r="T10" s="220">
        <f>IF($B$81=0,0,(SUMIF($N$6:$N$28,$U10,M$6:M$28)+SUMIF($N$91:$N$118,$U10,M$91:M$118))*$I$83*Poor!$B$81/$B$81)</f>
        <v>1769.9999999999995</v>
      </c>
      <c r="U10" s="221">
        <v>4</v>
      </c>
      <c r="V10" s="56"/>
      <c r="W10" s="115"/>
      <c r="X10" s="118">
        <f>Poor!X10</f>
        <v>1</v>
      </c>
      <c r="Y10" s="183">
        <f t="shared" si="9"/>
        <v>2.0921544209215445E-4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2.0921544209215445E-4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5.2303860523038613E-5</v>
      </c>
      <c r="AJ10" s="120">
        <f t="shared" si="14"/>
        <v>1.0460772104607723E-4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-1.2515566625155664E-4</v>
      </c>
      <c r="L11" s="22">
        <f t="shared" si="5"/>
        <v>-2.503113325031133E-5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8944.4</v>
      </c>
      <c r="T11" s="220">
        <f>IF($B$81=0,0,(SUMIF($N$6:$N$28,$U11,M$6:M$28)+SUMIF($N$91:$N$118,$U11,M$91:M$118))*$I$83*Poor!$B$81/$B$81)</f>
        <v>6301.2000000000007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5.4638854296388541E-4</v>
      </c>
      <c r="L12" s="22">
        <f t="shared" si="5"/>
        <v>1.0927770859277708E-4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2142.1689639188698</v>
      </c>
      <c r="S12" s="220">
        <f>IF($B$81=0,0,(SUMIF($N$6:$N$28,$U12,L$6:L$28)+SUMIF($N$91:$N$118,$U12,L$91:L$118))*$I$83*Poor!$B$81/$B$81)</f>
        <v>1168.7085148774981</v>
      </c>
      <c r="T12" s="220">
        <f>IF($B$81=0,0,(SUMIF($N$6:$N$28,$U12,M$6:M$28)+SUMIF($N$91:$N$118,$U12,M$91:M$118))*$I$83*Poor!$B$81/$B$81)</f>
        <v>1168.7085148774981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0.2</v>
      </c>
      <c r="H13" s="24">
        <f t="shared" si="1"/>
        <v>0.2</v>
      </c>
      <c r="I13" s="22">
        <f t="shared" si="2"/>
        <v>1.9880136986301371E-3</v>
      </c>
      <c r="J13" s="24">
        <f t="shared" si="3"/>
        <v>1.9880136986301371E-3</v>
      </c>
      <c r="K13" s="22">
        <f t="shared" si="4"/>
        <v>1.1044520547945205E-2</v>
      </c>
      <c r="L13" s="22">
        <f t="shared" si="5"/>
        <v>2.2089041095890412E-3</v>
      </c>
      <c r="M13" s="223">
        <f t="shared" si="6"/>
        <v>1.9880136986301371E-3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46466.167947535898</v>
      </c>
      <c r="S13" s="220">
        <f>IF($B$81=0,0,(SUMIF($N$6:$N$28,$U13,L$6:L$28)+SUMIF($N$91:$N$118,$U13,L$91:L$118))*$I$83*Poor!$B$81/$B$81)</f>
        <v>17412.664232697658</v>
      </c>
      <c r="T13" s="220">
        <f>IF($B$81=0,0,(SUMIF($N$6:$N$28,$U13,M$6:M$28)+SUMIF($N$91:$N$118,$U13,M$91:M$118))*$I$83*Poor!$B$81/$B$81)</f>
        <v>17412.664232697658</v>
      </c>
      <c r="U13" s="221">
        <v>7</v>
      </c>
      <c r="V13" s="56"/>
      <c r="W13" s="110"/>
      <c r="X13" s="118"/>
      <c r="Y13" s="183">
        <f t="shared" si="9"/>
        <v>7.9520547945205484E-3</v>
      </c>
      <c r="Z13" s="156">
        <f>Poor!Z13</f>
        <v>1</v>
      </c>
      <c r="AA13" s="121">
        <f>$M13*Z13*4</f>
        <v>7.9520547945205484E-3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1.9880136986301371E-3</v>
      </c>
      <c r="AJ13" s="120">
        <f t="shared" si="14"/>
        <v>3.9760273972602742E-3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30848.328050842993</v>
      </c>
      <c r="S14" s="220">
        <f>IF($B$81=0,0,(SUMIF($N$6:$N$28,$U14,L$6:L$28)+SUMIF($N$91:$N$118,$U14,L$91:L$118))*$I$83*Poor!$B$81/$B$81)</f>
        <v>16320</v>
      </c>
      <c r="T14" s="220">
        <f>IF($B$81=0,0,(SUMIF($N$6:$N$28,$U14,M$6:M$28)+SUMIF($N$91:$N$118,$U14,M$91:M$118))*$I$83*Poor!$B$81/$B$81)</f>
        <v>19583.999999999996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0.2</v>
      </c>
      <c r="F15" s="22"/>
      <c r="H15" s="24">
        <f t="shared" si="1"/>
        <v>0.2</v>
      </c>
      <c r="I15" s="22">
        <f t="shared" si="2"/>
        <v>8.9103362391033634E-3</v>
      </c>
      <c r="J15" s="24">
        <f>IF(I$32&lt;=1+I131,I15,B15*H15+J$33*(I15-B15*H15))</f>
        <v>8.9103362391033634E-3</v>
      </c>
      <c r="K15" s="22">
        <f t="shared" si="4"/>
        <v>4.3066625155666248E-2</v>
      </c>
      <c r="L15" s="22">
        <f t="shared" si="5"/>
        <v>8.6133250311332503E-3</v>
      </c>
      <c r="M15" s="224">
        <f t="shared" si="6"/>
        <v>8.9103362391033634E-3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1512.172943668774</v>
      </c>
      <c r="S15" s="220">
        <f>IF($B$81=0,0,(SUMIF($N$6:$N$28,$U15,L$6:L$28)+SUMIF($N$91:$N$118,$U15,L$91:L$118))*$I$83*Poor!$B$81/$B$81)</f>
        <v>1110.0000000000002</v>
      </c>
      <c r="T15" s="220">
        <f>IF($B$81=0,0,(SUMIF($N$6:$N$28,$U15,M$6:M$28)+SUMIF($N$91:$N$118,$U15,M$91:M$118))*$I$83*Poor!$B$81/$B$81)</f>
        <v>1110.0000000000002</v>
      </c>
      <c r="U15" s="221">
        <v>9</v>
      </c>
      <c r="V15" s="56"/>
      <c r="W15" s="110"/>
      <c r="X15" s="118"/>
      <c r="Y15" s="183">
        <f t="shared" si="9"/>
        <v>3.5641344956413454E-2</v>
      </c>
      <c r="Z15" s="156">
        <f>Poor!Z15</f>
        <v>0.25</v>
      </c>
      <c r="AA15" s="121">
        <f t="shared" si="16"/>
        <v>8.9103362391033634E-3</v>
      </c>
      <c r="AB15" s="156">
        <f>Poor!AB15</f>
        <v>0.25</v>
      </c>
      <c r="AC15" s="121">
        <f t="shared" si="7"/>
        <v>8.9103362391033634E-3</v>
      </c>
      <c r="AD15" s="156">
        <f>Poor!AD15</f>
        <v>0.25</v>
      </c>
      <c r="AE15" s="121">
        <f t="shared" si="8"/>
        <v>8.9103362391033634E-3</v>
      </c>
      <c r="AF15" s="122">
        <f t="shared" si="10"/>
        <v>0.25</v>
      </c>
      <c r="AG15" s="121">
        <f t="shared" si="11"/>
        <v>8.9103362391033634E-3</v>
      </c>
      <c r="AH15" s="123">
        <f t="shared" si="12"/>
        <v>1</v>
      </c>
      <c r="AI15" s="183">
        <f t="shared" si="13"/>
        <v>8.9103362391033634E-3</v>
      </c>
      <c r="AJ15" s="120">
        <f t="shared" si="14"/>
        <v>8.9103362391033634E-3</v>
      </c>
      <c r="AK15" s="119">
        <f t="shared" si="15"/>
        <v>8.9103362391033634E-3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0.2</v>
      </c>
      <c r="F16" s="22"/>
      <c r="H16" s="24">
        <f t="shared" si="1"/>
        <v>0.2</v>
      </c>
      <c r="I16" s="22">
        <f t="shared" si="2"/>
        <v>9.391158156911582E-4</v>
      </c>
      <c r="J16" s="24">
        <f>IF(I$32&lt;=1+I131,I16,B16*H16+J$33*(I16-B16*H16))</f>
        <v>9.391158156911582E-4</v>
      </c>
      <c r="K16" s="22">
        <f t="shared" si="4"/>
        <v>2.9656288916562888E-3</v>
      </c>
      <c r="L16" s="22">
        <f t="shared" si="5"/>
        <v>5.9312577833125785E-4</v>
      </c>
      <c r="M16" s="222">
        <f t="shared" si="6"/>
        <v>9.391158156911582E-4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12702.252726817702</v>
      </c>
      <c r="S16" s="220">
        <f>IF($B$81=0,0,(SUMIF($N$6:$N$28,$U16,L$6:L$28)+SUMIF($N$91:$N$118,$U16,L$91:L$118))*$I$83*Poor!$B$81/$B$81)</f>
        <v>7929.6</v>
      </c>
      <c r="T16" s="220">
        <f>IF($B$81=0,0,(SUMIF($N$6:$N$28,$U16,M$6:M$28)+SUMIF($N$91:$N$118,$U16,M$91:M$118))*$I$83*Poor!$B$81/$B$81)</f>
        <v>7929.6</v>
      </c>
      <c r="U16" s="221">
        <v>10</v>
      </c>
      <c r="V16" s="56"/>
      <c r="W16" s="110"/>
      <c r="X16" s="118"/>
      <c r="Y16" s="183">
        <f t="shared" si="9"/>
        <v>3.7564632627646328E-3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3.7564632627646328E-3</v>
      </c>
      <c r="AH16" s="123">
        <f t="shared" si="12"/>
        <v>1</v>
      </c>
      <c r="AI16" s="183">
        <f t="shared" si="13"/>
        <v>9.391158156911582E-4</v>
      </c>
      <c r="AJ16" s="120">
        <f t="shared" si="14"/>
        <v>0</v>
      </c>
      <c r="AK16" s="119">
        <f t="shared" si="15"/>
        <v>1.8782316313823164E-3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12883.713480057955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1.4570361145703611E-4</v>
      </c>
      <c r="J18" s="24">
        <f t="shared" si="17"/>
        <v>2.5158016331851859E-4</v>
      </c>
      <c r="K18" s="22">
        <f t="shared" ref="K18:K25" si="21">B18</f>
        <v>1.8212951432129514E-4</v>
      </c>
      <c r="L18" s="22">
        <f t="shared" ref="L18:L25" si="22">IF(K18="","",K18*H18)</f>
        <v>3.6425902864259028E-5</v>
      </c>
      <c r="M18" s="223">
        <f t="shared" ref="M18:M25" si="23">J18</f>
        <v>2.5158016331851859E-4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0.2</v>
      </c>
      <c r="F19" s="22"/>
      <c r="H19" s="24">
        <f t="shared" si="19"/>
        <v>0.2</v>
      </c>
      <c r="I19" s="22">
        <f t="shared" si="20"/>
        <v>9.7758405977584062E-3</v>
      </c>
      <c r="J19" s="24">
        <f t="shared" si="17"/>
        <v>1.1386008785327048E-2</v>
      </c>
      <c r="K19" s="22">
        <f t="shared" si="21"/>
        <v>4.0569738480697386E-2</v>
      </c>
      <c r="L19" s="22">
        <f t="shared" si="22"/>
        <v>8.1139476961394775E-3</v>
      </c>
      <c r="M19" s="223">
        <f t="shared" si="23"/>
        <v>1.1386008785327048E-2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0.2</v>
      </c>
      <c r="F20" s="22"/>
      <c r="H20" s="24">
        <f t="shared" si="19"/>
        <v>0.2</v>
      </c>
      <c r="I20" s="22">
        <f t="shared" si="20"/>
        <v>4.0668792029887924E-4</v>
      </c>
      <c r="J20" s="24">
        <f t="shared" si="17"/>
        <v>6.0370300800272579E-4</v>
      </c>
      <c r="K20" s="22">
        <f t="shared" si="21"/>
        <v>1.0167198007471981E-3</v>
      </c>
      <c r="L20" s="22">
        <f t="shared" si="22"/>
        <v>2.0334396014943962E-4</v>
      </c>
      <c r="M20" s="223">
        <f t="shared" si="23"/>
        <v>6.0370300800272579E-4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0.5</v>
      </c>
      <c r="F21" s="22"/>
      <c r="H21" s="24">
        <f t="shared" si="19"/>
        <v>0.5</v>
      </c>
      <c r="I21" s="22">
        <f t="shared" si="20"/>
        <v>3.7853260273972601E-2</v>
      </c>
      <c r="J21" s="24">
        <f t="shared" si="17"/>
        <v>3.7853260273972601E-2</v>
      </c>
      <c r="K21" s="22">
        <f t="shared" si="21"/>
        <v>7.5706520547945202E-2</v>
      </c>
      <c r="L21" s="22">
        <f t="shared" si="22"/>
        <v>3.7853260273972601E-2</v>
      </c>
      <c r="M21" s="223">
        <f t="shared" si="23"/>
        <v>3.7853260273972601E-2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0.5</v>
      </c>
      <c r="F22" s="22"/>
      <c r="H22" s="24">
        <f t="shared" si="19"/>
        <v>0.5</v>
      </c>
      <c r="I22" s="22">
        <f t="shared" si="20"/>
        <v>3.5487431506849312E-2</v>
      </c>
      <c r="J22" s="24">
        <f t="shared" si="17"/>
        <v>3.5487431506849312E-2</v>
      </c>
      <c r="K22" s="22">
        <f t="shared" si="21"/>
        <v>7.0974863013698625E-2</v>
      </c>
      <c r="L22" s="22">
        <f t="shared" si="22"/>
        <v>3.5487431506849312E-2</v>
      </c>
      <c r="M22" s="223">
        <f t="shared" si="23"/>
        <v>3.5487431506849312E-2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65333.787997362582</v>
      </c>
      <c r="T23" s="179">
        <f>SUM(T7:T22)</f>
        <v>61708.128266825835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0.22463677394199708</v>
      </c>
      <c r="N29" s="227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0.92277472823128248</v>
      </c>
      <c r="J30" s="229">
        <f>IF(I$32&lt;=1,I30,1-SUM(J6:J29))</f>
        <v>0.50781843966975881</v>
      </c>
      <c r="K30" s="22">
        <f t="shared" si="4"/>
        <v>0.6807752441843089</v>
      </c>
      <c r="L30" s="22">
        <f>IF(L124=L119,0,IF(K30="",0,(L119-L124)/(B119-B124)*K30))</f>
        <v>0.15585270722999817</v>
      </c>
      <c r="M30" s="175">
        <f t="shared" si="6"/>
        <v>0.50781843966975881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2.0312737586790353</v>
      </c>
      <c r="Z30" s="122">
        <f>IF($Y30=0,0,AA30/($Y$30))</f>
        <v>0.24243949163450901</v>
      </c>
      <c r="AA30" s="187">
        <f>IF(AA79*4/$I$84+SUM(AA6:AA29)&lt;1,AA79*4/$I$84,1-SUM(AA6:AA29))</f>
        <v>0.49246097742466366</v>
      </c>
      <c r="AB30" s="122">
        <f>IF($Y30=0,0,AC30/($Y$30))</f>
        <v>0.13598988358282682</v>
      </c>
      <c r="AC30" s="187">
        <f>IF(AC79*4/$I$84+SUM(AC6:AC29)&lt;1,AC79*4/$I$84,1-SUM(AC6:AC29))</f>
        <v>0.27623268196761308</v>
      </c>
      <c r="AD30" s="122">
        <f>IF($Y30=0,0,AE30/($Y$30))</f>
        <v>5.1281668751241169E-2</v>
      </c>
      <c r="AE30" s="187">
        <f>IF(AE79*4/$I$84+SUM(AE6:AE29)&lt;1,AE79*4/$I$84,1-SUM(AE6:AE29))</f>
        <v>0.10416710803566688</v>
      </c>
      <c r="AF30" s="122">
        <f>IF($Y30=0,0,AG30/($Y$30))</f>
        <v>6.0548486555616107E-2</v>
      </c>
      <c r="AG30" s="187">
        <f>IF(AG79*4/$I$84+SUM(AG6:AG29)&lt;1,AG79*4/$I$84,1-SUM(AG6:AG29))</f>
        <v>0.12299055186815336</v>
      </c>
      <c r="AH30" s="123">
        <f t="shared" si="12"/>
        <v>0.49025953052419313</v>
      </c>
      <c r="AI30" s="183">
        <f t="shared" si="13"/>
        <v>0.24896282982402423</v>
      </c>
      <c r="AJ30" s="120">
        <f t="shared" si="14"/>
        <v>0.38434682969613837</v>
      </c>
      <c r="AK30" s="119">
        <f t="shared" si="15"/>
        <v>0.11357882995191013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0.34404658130229149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6541.2176388512307</v>
      </c>
      <c r="T31" s="232">
        <f>IF(T25&gt;T$23,T25-T$23,0)</f>
        <v>10166.877369387978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0.36629400222334363</v>
      </c>
      <c r="AD31" s="134"/>
      <c r="AE31" s="133">
        <f>1-AE32+IF($Y32&lt;0,$Y32/4,0)</f>
        <v>0.53376796525616155</v>
      </c>
      <c r="AF31" s="134"/>
      <c r="AG31" s="133">
        <f>1-AG32+IF($Y32&lt;0,$Y32/4,0)</f>
        <v>0.47768840685331393</v>
      </c>
      <c r="AH31" s="123"/>
      <c r="AI31" s="182">
        <f>SUM(AA31,AC31,AE31,AG31)/4</f>
        <v>0.3444375935832048</v>
      </c>
      <c r="AJ31" s="135">
        <f t="shared" si="14"/>
        <v>0.18314700111167181</v>
      </c>
      <c r="AK31" s="136">
        <f t="shared" si="15"/>
        <v>0.50572818605473779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1.4130432287343897</v>
      </c>
      <c r="J32" s="17"/>
      <c r="L32" s="22">
        <f>SUM(L6:L30)</f>
        <v>0.65595341869770851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47463.617638851225</v>
      </c>
      <c r="T32" s="232">
        <f t="shared" si="24"/>
        <v>51089.277369387972</v>
      </c>
      <c r="V32" s="56"/>
      <c r="W32" s="110"/>
      <c r="X32" s="118"/>
      <c r="Y32" s="115">
        <f>SUM(Y6:Y31)</f>
        <v>3.6576720650501189</v>
      </c>
      <c r="Z32" s="137"/>
      <c r="AA32" s="138">
        <f>SUM(AA6:AA30)</f>
        <v>1</v>
      </c>
      <c r="AB32" s="137"/>
      <c r="AC32" s="139">
        <f>SUM(AC6:AC30)</f>
        <v>0.63370599777665637</v>
      </c>
      <c r="AD32" s="137"/>
      <c r="AE32" s="139">
        <f>SUM(AE6:AE30)</f>
        <v>0.4662320347438384</v>
      </c>
      <c r="AF32" s="137"/>
      <c r="AG32" s="139">
        <f>SUM(AG6:AG30)</f>
        <v>0.52231159314668607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1.9688760244418282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10166.877369387979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1416</v>
      </c>
      <c r="J37" s="38">
        <f>J91*I$83</f>
        <v>1415.9999999999998</v>
      </c>
      <c r="K37" s="40">
        <f>(B37/B$65)</f>
        <v>3.864547606395826E-2</v>
      </c>
      <c r="L37" s="22">
        <f t="shared" ref="L37" si="28">(K37*H37)</f>
        <v>9.1203323510941486E-3</v>
      </c>
      <c r="M37" s="24">
        <f>J37/B$65</f>
        <v>1.3680498526641223E-2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1415.9999999999998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1415.9999999999998</v>
      </c>
      <c r="AJ37" s="148">
        <f>(AA37+AC37)</f>
        <v>1415.9999999999998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354</v>
      </c>
      <c r="J38" s="38">
        <f t="shared" ref="J38:J64" si="32">J92*I$83</f>
        <v>353.99999999999994</v>
      </c>
      <c r="K38" s="40">
        <f t="shared" ref="K38:K64" si="33">(B38/B$65)</f>
        <v>1.4492053523984348E-2</v>
      </c>
      <c r="L38" s="22">
        <f t="shared" ref="L38:L64" si="34">(K38*H38)</f>
        <v>3.4201246316603062E-3</v>
      </c>
      <c r="M38" s="24">
        <f t="shared" ref="M38:M64" si="35">J38/B$65</f>
        <v>3.4201246316603057E-3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353.99999999999994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353.99999999999994</v>
      </c>
      <c r="AJ38" s="148">
        <f t="shared" ref="AJ38:AJ64" si="38">(AA38+AC38)</f>
        <v>353.99999999999994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4130</v>
      </c>
      <c r="J39" s="38">
        <f t="shared" si="32"/>
        <v>4130</v>
      </c>
      <c r="K39" s="40">
        <f t="shared" si="33"/>
        <v>6.7629583111926961E-2</v>
      </c>
      <c r="L39" s="22">
        <f t="shared" si="34"/>
        <v>3.9901454036036905E-2</v>
      </c>
      <c r="M39" s="24">
        <f t="shared" si="35"/>
        <v>3.9901454036036905E-2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4130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4130</v>
      </c>
      <c r="AJ39" s="148">
        <f t="shared" si="38"/>
        <v>4130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1321.6</v>
      </c>
      <c r="J40" s="38">
        <f t="shared" si="32"/>
        <v>1321.6000000000001</v>
      </c>
      <c r="K40" s="40">
        <f t="shared" si="33"/>
        <v>6.4924399787449877E-2</v>
      </c>
      <c r="L40" s="22">
        <f t="shared" si="34"/>
        <v>3.8305395874595423E-2</v>
      </c>
      <c r="M40" s="24">
        <f t="shared" si="35"/>
        <v>1.2768465291531811E-2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1321.6000000000001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1321.6000000000001</v>
      </c>
      <c r="AJ40" s="148">
        <f t="shared" si="38"/>
        <v>1321.6000000000001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354</v>
      </c>
      <c r="J41" s="38">
        <f t="shared" si="32"/>
        <v>353.99999999999994</v>
      </c>
      <c r="K41" s="40">
        <f t="shared" si="33"/>
        <v>5.7968214095937397E-3</v>
      </c>
      <c r="L41" s="22">
        <f t="shared" si="34"/>
        <v>3.4201246316603062E-3</v>
      </c>
      <c r="M41" s="24">
        <f t="shared" si="35"/>
        <v>3.4201246316603057E-3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353.99999999999994</v>
      </c>
      <c r="AH41" s="123">
        <f t="shared" si="37"/>
        <v>1</v>
      </c>
      <c r="AI41" s="112">
        <f t="shared" si="37"/>
        <v>353.99999999999994</v>
      </c>
      <c r="AJ41" s="148">
        <f t="shared" si="38"/>
        <v>0</v>
      </c>
      <c r="AK41" s="147">
        <f t="shared" si="39"/>
        <v>353.99999999999994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0.3</v>
      </c>
      <c r="F43" s="75">
        <f>Poor!F43</f>
        <v>1.4</v>
      </c>
      <c r="G43" s="75">
        <f>Poor!G43</f>
        <v>1.65</v>
      </c>
      <c r="H43" s="24">
        <f t="shared" si="30"/>
        <v>0.42</v>
      </c>
      <c r="I43" s="39">
        <f t="shared" si="31"/>
        <v>0</v>
      </c>
      <c r="J43" s="38">
        <f t="shared" si="32"/>
        <v>0</v>
      </c>
      <c r="K43" s="40">
        <f t="shared" si="33"/>
        <v>7.2460267619921748E-2</v>
      </c>
      <c r="L43" s="22">
        <f t="shared" si="34"/>
        <v>3.0433312400367132E-2</v>
      </c>
      <c r="M43" s="24">
        <f t="shared" si="35"/>
        <v>0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2.8984107047968699E-3</v>
      </c>
      <c r="L44" s="22">
        <f t="shared" si="34"/>
        <v>8.1155499734312348E-4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196.55999999999997</v>
      </c>
      <c r="J45" s="38">
        <f t="shared" si="32"/>
        <v>196.55999999999995</v>
      </c>
      <c r="K45" s="40">
        <f t="shared" si="33"/>
        <v>7.5358678324718613E-3</v>
      </c>
      <c r="L45" s="22">
        <f t="shared" si="34"/>
        <v>2.110042993092121E-3</v>
      </c>
      <c r="M45" s="24">
        <f t="shared" si="35"/>
        <v>1.8990386937829085E-3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49.139999999999986</v>
      </c>
      <c r="AB45" s="156">
        <f>Poor!AB45</f>
        <v>0.25</v>
      </c>
      <c r="AC45" s="147">
        <f t="shared" si="41"/>
        <v>49.139999999999986</v>
      </c>
      <c r="AD45" s="156">
        <f>Poor!AD45</f>
        <v>0.25</v>
      </c>
      <c r="AE45" s="147">
        <f t="shared" si="42"/>
        <v>49.139999999999986</v>
      </c>
      <c r="AF45" s="122">
        <f t="shared" si="29"/>
        <v>0.25</v>
      </c>
      <c r="AG45" s="147">
        <f t="shared" si="36"/>
        <v>49.139999999999986</v>
      </c>
      <c r="AH45" s="123">
        <f t="shared" si="37"/>
        <v>1</v>
      </c>
      <c r="AI45" s="112">
        <f t="shared" si="37"/>
        <v>196.55999999999995</v>
      </c>
      <c r="AJ45" s="148">
        <f t="shared" si="38"/>
        <v>98.279999999999973</v>
      </c>
      <c r="AK45" s="147">
        <f t="shared" si="39"/>
        <v>98.279999999999973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125.99999999999999</v>
      </c>
      <c r="J46" s="38">
        <f t="shared" si="32"/>
        <v>125.99999999999997</v>
      </c>
      <c r="K46" s="40">
        <f t="shared" si="33"/>
        <v>2.8984107047968699E-3</v>
      </c>
      <c r="L46" s="22">
        <f t="shared" si="34"/>
        <v>8.1155499734312348E-4</v>
      </c>
      <c r="M46" s="24">
        <f t="shared" si="35"/>
        <v>1.2173324960146851E-3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31.499999999999993</v>
      </c>
      <c r="AB46" s="156">
        <f>Poor!AB46</f>
        <v>0.25</v>
      </c>
      <c r="AC46" s="147">
        <f t="shared" si="41"/>
        <v>31.499999999999993</v>
      </c>
      <c r="AD46" s="156">
        <f>Poor!AD46</f>
        <v>0.25</v>
      </c>
      <c r="AE46" s="147">
        <f t="shared" si="42"/>
        <v>31.499999999999993</v>
      </c>
      <c r="AF46" s="122">
        <f t="shared" si="29"/>
        <v>0.25</v>
      </c>
      <c r="AG46" s="147">
        <f t="shared" si="36"/>
        <v>31.499999999999993</v>
      </c>
      <c r="AH46" s="123">
        <f t="shared" si="37"/>
        <v>1</v>
      </c>
      <c r="AI46" s="112">
        <f t="shared" si="37"/>
        <v>125.99999999999997</v>
      </c>
      <c r="AJ46" s="148">
        <f t="shared" si="38"/>
        <v>62.999999999999986</v>
      </c>
      <c r="AK46" s="147">
        <f t="shared" si="39"/>
        <v>62.999999999999986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113.39999999999999</v>
      </c>
      <c r="J47" s="38">
        <f t="shared" si="32"/>
        <v>113.39999999999999</v>
      </c>
      <c r="K47" s="40">
        <f t="shared" si="33"/>
        <v>3.4780928457562436E-3</v>
      </c>
      <c r="L47" s="22">
        <f t="shared" si="34"/>
        <v>9.7386599681174814E-4</v>
      </c>
      <c r="M47" s="24">
        <f t="shared" si="35"/>
        <v>1.0955992464132167E-3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28.349999999999998</v>
      </c>
      <c r="AB47" s="156">
        <f>Poor!AB47</f>
        <v>0.25</v>
      </c>
      <c r="AC47" s="147">
        <f t="shared" si="41"/>
        <v>28.349999999999998</v>
      </c>
      <c r="AD47" s="156">
        <f>Poor!AD47</f>
        <v>0.25</v>
      </c>
      <c r="AE47" s="147">
        <f t="shared" si="42"/>
        <v>28.349999999999998</v>
      </c>
      <c r="AF47" s="122">
        <f t="shared" si="29"/>
        <v>0.25</v>
      </c>
      <c r="AG47" s="147">
        <f t="shared" si="36"/>
        <v>28.349999999999998</v>
      </c>
      <c r="AH47" s="123">
        <f t="shared" si="37"/>
        <v>1</v>
      </c>
      <c r="AI47" s="112">
        <f t="shared" si="37"/>
        <v>113.39999999999999</v>
      </c>
      <c r="AJ47" s="148">
        <f t="shared" si="38"/>
        <v>56.699999999999996</v>
      </c>
      <c r="AK47" s="147">
        <f t="shared" si="39"/>
        <v>56.699999999999996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4.3476160571953045E-4</v>
      </c>
      <c r="L49" s="22">
        <f t="shared" si="34"/>
        <v>1.2173324960146852E-4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2.0288874933578087E-3</v>
      </c>
      <c r="L50" s="22">
        <f t="shared" si="34"/>
        <v>5.6808849814018634E-4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1.5941258876382783E-3</v>
      </c>
      <c r="L52" s="22">
        <f t="shared" si="34"/>
        <v>4.4635524853871788E-4</v>
      </c>
      <c r="M52" s="24">
        <f t="shared" si="35"/>
        <v>0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5.3379063813342349E-2</v>
      </c>
      <c r="L53" s="22">
        <f t="shared" si="34"/>
        <v>1.4946137867735857E-2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0.2</v>
      </c>
      <c r="F54" s="75">
        <f>Poor!F54</f>
        <v>1.4</v>
      </c>
      <c r="G54" s="75">
        <f>Poor!G54</f>
        <v>1.65</v>
      </c>
      <c r="H54" s="24">
        <f t="shared" si="30"/>
        <v>0.27999999999999997</v>
      </c>
      <c r="I54" s="39">
        <f t="shared" si="31"/>
        <v>0</v>
      </c>
      <c r="J54" s="38">
        <f t="shared" si="32"/>
        <v>0</v>
      </c>
      <c r="K54" s="40">
        <f t="shared" si="33"/>
        <v>3.4780928457562436E-3</v>
      </c>
      <c r="L54" s="22">
        <f t="shared" si="34"/>
        <v>9.7386599681174814E-4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1332.0000000000002</v>
      </c>
      <c r="J56" s="38">
        <f t="shared" si="32"/>
        <v>1332.0000000000002</v>
      </c>
      <c r="K56" s="40">
        <f t="shared" si="33"/>
        <v>2.3187285638374959E-2</v>
      </c>
      <c r="L56" s="22">
        <f t="shared" si="34"/>
        <v>1.2868943529298103E-2</v>
      </c>
      <c r="M56" s="24">
        <f t="shared" si="35"/>
        <v>1.2868943529298104E-2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14985.000000000002</v>
      </c>
      <c r="J57" s="38">
        <f t="shared" si="32"/>
        <v>14985.000000000002</v>
      </c>
      <c r="K57" s="40">
        <f t="shared" si="33"/>
        <v>0.26085696343171827</v>
      </c>
      <c r="L57" s="22">
        <f t="shared" si="34"/>
        <v>0.14477561470460365</v>
      </c>
      <c r="M57" s="24">
        <f t="shared" si="35"/>
        <v>0.14477561470460365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0.6</v>
      </c>
      <c r="F58" s="75">
        <f>Poor!F58</f>
        <v>1.18</v>
      </c>
      <c r="G58" s="75">
        <f>Poor!G58</f>
        <v>1.65</v>
      </c>
      <c r="H58" s="24">
        <f t="shared" si="30"/>
        <v>0.70799999999999996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19583.999999999996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0.18920825080913961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4895.9999999999991</v>
      </c>
      <c r="AB59" s="156">
        <f>Poor!AB59</f>
        <v>0.25</v>
      </c>
      <c r="AC59" s="147">
        <f t="shared" si="41"/>
        <v>4895.9999999999991</v>
      </c>
      <c r="AD59" s="156">
        <f>Poor!AD59</f>
        <v>0.25</v>
      </c>
      <c r="AE59" s="147">
        <f t="shared" si="42"/>
        <v>4895.9999999999991</v>
      </c>
      <c r="AF59" s="122">
        <f t="shared" si="29"/>
        <v>0.25</v>
      </c>
      <c r="AG59" s="147">
        <f t="shared" si="36"/>
        <v>4895.9999999999991</v>
      </c>
      <c r="AH59" s="123">
        <f t="shared" ref="AH59:AI64" si="43">SUM(Z59,AB59,AD59,AF59)</f>
        <v>1</v>
      </c>
      <c r="AI59" s="112">
        <f t="shared" si="43"/>
        <v>19583.999999999996</v>
      </c>
      <c r="AJ59" s="148">
        <f t="shared" si="38"/>
        <v>9791.9999999999982</v>
      </c>
      <c r="AK59" s="147">
        <f t="shared" si="39"/>
        <v>9791.9999999999982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8.2314864016231101E-2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53447.76</v>
      </c>
      <c r="J65" s="39">
        <f>SUM(J37:J64)</f>
        <v>53447.76</v>
      </c>
      <c r="K65" s="40">
        <f>SUM(K37:K64)</f>
        <v>0.99999999999999989</v>
      </c>
      <c r="L65" s="22">
        <f>SUM(L37:L64)</f>
        <v>0.55380513018694744</v>
      </c>
      <c r="M65" s="24">
        <f>SUM(M37:M64)</f>
        <v>0.51637853243804643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12840.39</v>
      </c>
      <c r="AB65" s="137"/>
      <c r="AC65" s="153">
        <f>SUM(AC37:AC64)</f>
        <v>9034.89</v>
      </c>
      <c r="AD65" s="137"/>
      <c r="AE65" s="153">
        <f>SUM(AE37:AE64)</f>
        <v>7512.6899999999987</v>
      </c>
      <c r="AF65" s="137"/>
      <c r="AG65" s="153">
        <f>SUM(AG37:AG64)</f>
        <v>7742.7899999999991</v>
      </c>
      <c r="AH65" s="137"/>
      <c r="AI65" s="153">
        <f>SUM(AI37:AI64)</f>
        <v>37130.759999999995</v>
      </c>
      <c r="AJ65" s="153">
        <f>SUM(AJ37:AJ64)</f>
        <v>21875.279999999995</v>
      </c>
      <c r="AK65" s="153">
        <f>SUM(AK37:AK64)</f>
        <v>15255.479999999998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0.33505627747451816</v>
      </c>
      <c r="L72" s="22">
        <f t="shared" si="45"/>
        <v>4.4189201547399005E-2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0.28984107047968699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28490.404112937144</v>
      </c>
      <c r="J74" s="51">
        <f t="shared" si="44"/>
        <v>15678.748148991786</v>
      </c>
      <c r="K74" s="40">
        <f>B74/B$76</f>
        <v>0.12307260637485801</v>
      </c>
      <c r="L74" s="22">
        <f t="shared" si="45"/>
        <v>4.6489613771704519E-2</v>
      </c>
      <c r="M74" s="24">
        <f>J74/B$76</f>
        <v>0.15147817157617299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6019.9011357236277</v>
      </c>
      <c r="AB74" s="156"/>
      <c r="AC74" s="147">
        <f>AC30*$I$84/4</f>
        <v>3376.700920744946</v>
      </c>
      <c r="AD74" s="156"/>
      <c r="AE74" s="147">
        <f>AE30*$I$84/4</f>
        <v>1273.3510282342859</v>
      </c>
      <c r="AF74" s="156"/>
      <c r="AG74" s="147">
        <f>AG30*$I$84/4</f>
        <v>1503.4510282342862</v>
      </c>
      <c r="AH74" s="155"/>
      <c r="AI74" s="147">
        <f>SUM(AA74,AC74,AE74,AG74)</f>
        <v>12173.404112937144</v>
      </c>
      <c r="AJ74" s="148">
        <f>(AA74+AC74)</f>
        <v>9396.6020564685732</v>
      </c>
      <c r="AK74" s="147">
        <f>(AE74+AG74)</f>
        <v>2776.8020564685721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581.1498925106589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53447.759999999995</v>
      </c>
      <c r="J76" s="51">
        <f t="shared" si="44"/>
        <v>53447.759999999995</v>
      </c>
      <c r="K76" s="40">
        <f>SUM(K70:K75)</f>
        <v>1.1083391742682622</v>
      </c>
      <c r="L76" s="22">
        <f>SUM(L70:L75)</f>
        <v>0.55380513018694733</v>
      </c>
      <c r="M76" s="24">
        <f>SUM(M70:M75)</f>
        <v>0.614604486444017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12840.39</v>
      </c>
      <c r="AB76" s="137"/>
      <c r="AC76" s="153">
        <f>AC65</f>
        <v>9034.89</v>
      </c>
      <c r="AD76" s="137"/>
      <c r="AE76" s="153">
        <f>AE65</f>
        <v>7512.6899999999987</v>
      </c>
      <c r="AF76" s="137"/>
      <c r="AG76" s="153">
        <f>AG65</f>
        <v>7742.7899999999991</v>
      </c>
      <c r="AH76" s="137"/>
      <c r="AI76" s="153">
        <f>SUM(AA76,AC76,AE76,AG76)</f>
        <v>37130.759999999995</v>
      </c>
      <c r="AJ76" s="154">
        <f>SUM(AA76,AC76)</f>
        <v>21875.279999999999</v>
      </c>
      <c r="AK76" s="154">
        <f>SUM(AE76,AG76)</f>
        <v>15255.479999999998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10166.877369387979</v>
      </c>
      <c r="K77" s="40"/>
      <c r="L77" s="22">
        <f>-(L131*G$37*F$9/F$7)/B$130</f>
        <v>-0.17781488843215112</v>
      </c>
      <c r="M77" s="24">
        <f>-J77/B$76</f>
        <v>-9.822595400597052E-2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4477.6211336062397</v>
      </c>
      <c r="AD77" s="112"/>
      <c r="AE77" s="111">
        <f>AE31*$I$84/4</f>
        <v>6524.8426323281928</v>
      </c>
      <c r="AF77" s="112"/>
      <c r="AG77" s="111">
        <f>AG31*$I$84/4</f>
        <v>5839.3194887775408</v>
      </c>
      <c r="AH77" s="110"/>
      <c r="AI77" s="154">
        <f>SUM(AA77,AC77,AE77,AG77)</f>
        <v>16841.783254711976</v>
      </c>
      <c r="AJ77" s="153">
        <f>SUM(AA77,AC77)</f>
        <v>4477.6211336062397</v>
      </c>
      <c r="AK77" s="160">
        <f>SUM(AE77,AG77)</f>
        <v>12364.162121105734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581.1498925106589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6601.0510282342866</v>
      </c>
      <c r="AB79" s="112"/>
      <c r="AC79" s="112">
        <f>AA79-AA74+AC65-AC70</f>
        <v>3376.7009207449455</v>
      </c>
      <c r="AD79" s="112"/>
      <c r="AE79" s="112">
        <f>AC79-AC74+AE65-AE70</f>
        <v>1273.3510282342859</v>
      </c>
      <c r="AF79" s="112"/>
      <c r="AG79" s="112">
        <f>AE79-AE74+AG65-AG70</f>
        <v>1503.4510282342862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0.14303030303030304</v>
      </c>
      <c r="I91" s="22">
        <f t="shared" ref="I91" si="52">(D91*H91)</f>
        <v>4.5862775761125921E-2</v>
      </c>
      <c r="J91" s="24">
        <f>IF(I$32&lt;=1+I$131,I91,L91+J$33*(I91-L91))</f>
        <v>4.5862775761125921E-2</v>
      </c>
      <c r="K91" s="22">
        <f t="shared" ref="K91" si="53">(B91)</f>
        <v>0.21376717515779031</v>
      </c>
      <c r="L91" s="22">
        <f t="shared" ref="L91" si="54">(K91*H91)</f>
        <v>3.0575183840750614E-2</v>
      </c>
      <c r="M91" s="225">
        <f t="shared" si="49"/>
        <v>4.5862775761125921E-2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0.14303030303030304</v>
      </c>
      <c r="I92" s="22">
        <f t="shared" ref="I92:I118" si="58">(D92*H92)</f>
        <v>1.146569394028148E-2</v>
      </c>
      <c r="J92" s="24">
        <f t="shared" ref="J92:J118" si="59">IF(I$32&lt;=1+I$131,I92,L92+J$33*(I92-L92))</f>
        <v>1.146569394028148E-2</v>
      </c>
      <c r="K92" s="22">
        <f t="shared" ref="K92:K118" si="60">(B92)</f>
        <v>8.0162690684171367E-2</v>
      </c>
      <c r="L92" s="22">
        <f t="shared" ref="L92:L118" si="61">(K92*H92)</f>
        <v>1.146569394028148E-2</v>
      </c>
      <c r="M92" s="225">
        <f t="shared" ref="M92:M118" si="62">(J92)</f>
        <v>1.146569394028148E-2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0.3575757575757576</v>
      </c>
      <c r="I93" s="22">
        <f t="shared" si="58"/>
        <v>0.13376642930328395</v>
      </c>
      <c r="J93" s="24">
        <f t="shared" si="59"/>
        <v>0.13376642930328395</v>
      </c>
      <c r="K93" s="22">
        <f t="shared" si="60"/>
        <v>0.37409255652613305</v>
      </c>
      <c r="L93" s="22">
        <f t="shared" si="61"/>
        <v>0.13376642930328395</v>
      </c>
      <c r="M93" s="225">
        <f t="shared" si="62"/>
        <v>0.13376642930328395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0.3575757575757576</v>
      </c>
      <c r="I94" s="22">
        <f t="shared" si="58"/>
        <v>4.2805257377050869E-2</v>
      </c>
      <c r="J94" s="24">
        <f t="shared" si="59"/>
        <v>4.2805257377050869E-2</v>
      </c>
      <c r="K94" s="22">
        <f t="shared" si="60"/>
        <v>0.35912885426508773</v>
      </c>
      <c r="L94" s="22">
        <f t="shared" si="61"/>
        <v>0.1284157721311526</v>
      </c>
      <c r="M94" s="225">
        <f t="shared" si="62"/>
        <v>4.2805257377050869E-2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0.3575757575757576</v>
      </c>
      <c r="I95" s="22">
        <f t="shared" si="58"/>
        <v>1.146569394028148E-2</v>
      </c>
      <c r="J95" s="24">
        <f t="shared" si="59"/>
        <v>1.146569394028148E-2</v>
      </c>
      <c r="K95" s="22">
        <f t="shared" si="60"/>
        <v>3.2065076273668544E-2</v>
      </c>
      <c r="L95" s="22">
        <f t="shared" si="61"/>
        <v>1.146569394028148E-2</v>
      </c>
      <c r="M95" s="225">
        <f t="shared" si="62"/>
        <v>1.146569394028148E-2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0.25454545454545457</v>
      </c>
      <c r="I97" s="22">
        <f t="shared" si="58"/>
        <v>0</v>
      </c>
      <c r="J97" s="24">
        <f t="shared" si="59"/>
        <v>0</v>
      </c>
      <c r="K97" s="22">
        <f t="shared" si="60"/>
        <v>0.40081345342085684</v>
      </c>
      <c r="L97" s="22">
        <f t="shared" si="61"/>
        <v>0.10202524268894539</v>
      </c>
      <c r="M97" s="225">
        <f t="shared" si="62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1.6032538136834272E-2</v>
      </c>
      <c r="L98" s="22">
        <f t="shared" si="61"/>
        <v>2.7206731383718763E-3</v>
      </c>
      <c r="M98" s="225">
        <f t="shared" si="62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0.16969696969696968</v>
      </c>
      <c r="I99" s="22">
        <f t="shared" si="58"/>
        <v>6.3663751437901903E-3</v>
      </c>
      <c r="J99" s="24">
        <f t="shared" si="59"/>
        <v>6.3663751437901903E-3</v>
      </c>
      <c r="K99" s="22">
        <f t="shared" si="60"/>
        <v>4.1684599155769109E-2</v>
      </c>
      <c r="L99" s="22">
        <f t="shared" si="61"/>
        <v>7.0737501597668787E-3</v>
      </c>
      <c r="M99" s="225">
        <f t="shared" si="62"/>
        <v>6.3663751437901903E-3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0.16969696969696968</v>
      </c>
      <c r="I100" s="22">
        <f t="shared" si="58"/>
        <v>4.0810097075578144E-3</v>
      </c>
      <c r="J100" s="24">
        <f t="shared" si="59"/>
        <v>4.0810097075578144E-3</v>
      </c>
      <c r="K100" s="22">
        <f t="shared" si="60"/>
        <v>1.6032538136834272E-2</v>
      </c>
      <c r="L100" s="22">
        <f t="shared" si="61"/>
        <v>2.7206731383718763E-3</v>
      </c>
      <c r="M100" s="225">
        <f t="shared" si="62"/>
        <v>4.0810097075578144E-3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0.16969696969696968</v>
      </c>
      <c r="I101" s="22">
        <f t="shared" si="58"/>
        <v>3.6729087368020333E-3</v>
      </c>
      <c r="J101" s="24">
        <f t="shared" si="59"/>
        <v>3.6729087368020333E-3</v>
      </c>
      <c r="K101" s="22">
        <f t="shared" si="60"/>
        <v>1.9239045764201129E-2</v>
      </c>
      <c r="L101" s="22">
        <f t="shared" si="61"/>
        <v>3.2648077660462518E-3</v>
      </c>
      <c r="M101" s="225">
        <f t="shared" si="62"/>
        <v>3.6729087368020333E-3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2.4048807205251412E-3</v>
      </c>
      <c r="L103" s="22">
        <f t="shared" si="61"/>
        <v>4.0810097075578148E-4</v>
      </c>
      <c r="M103" s="225">
        <f t="shared" si="62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0.16969696969696968</v>
      </c>
      <c r="I104" s="22">
        <f t="shared" si="58"/>
        <v>0</v>
      </c>
      <c r="J104" s="24">
        <f t="shared" si="59"/>
        <v>0</v>
      </c>
      <c r="K104" s="22">
        <f t="shared" si="60"/>
        <v>1.1222776695783991E-2</v>
      </c>
      <c r="L104" s="22">
        <f t="shared" si="61"/>
        <v>1.9044711968603135E-3</v>
      </c>
      <c r="M104" s="225">
        <f t="shared" si="62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8.8178959752588503E-3</v>
      </c>
      <c r="L106" s="22">
        <f t="shared" si="61"/>
        <v>1.4963702261045319E-3</v>
      </c>
      <c r="M106" s="225">
        <f t="shared" si="62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0</v>
      </c>
      <c r="K107" s="22">
        <f t="shared" si="60"/>
        <v>0.29526591068669789</v>
      </c>
      <c r="L107" s="22">
        <f t="shared" si="61"/>
        <v>5.0105730298348729E-2</v>
      </c>
      <c r="M107" s="225">
        <f t="shared" si="62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0.16969696969696968</v>
      </c>
      <c r="I108" s="22">
        <f t="shared" si="58"/>
        <v>0</v>
      </c>
      <c r="J108" s="24">
        <f t="shared" si="59"/>
        <v>0</v>
      </c>
      <c r="K108" s="22">
        <f t="shared" si="60"/>
        <v>1.9239045764201129E-2</v>
      </c>
      <c r="L108" s="22">
        <f t="shared" si="61"/>
        <v>3.2648077660462518E-3</v>
      </c>
      <c r="M108" s="225">
        <f t="shared" si="62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0.33636363636363642</v>
      </c>
      <c r="I110" s="22">
        <f t="shared" si="58"/>
        <v>4.3142102622754051E-2</v>
      </c>
      <c r="J110" s="24">
        <f t="shared" si="59"/>
        <v>4.3142102622754051E-2</v>
      </c>
      <c r="K110" s="22">
        <f t="shared" si="60"/>
        <v>0.12826030509467418</v>
      </c>
      <c r="L110" s="22">
        <f t="shared" si="61"/>
        <v>4.3142102622754051E-2</v>
      </c>
      <c r="M110" s="225">
        <f t="shared" si="62"/>
        <v>4.3142102622754051E-2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0.33636363636363642</v>
      </c>
      <c r="I111" s="22">
        <f t="shared" si="58"/>
        <v>0.48534865450598308</v>
      </c>
      <c r="J111" s="24">
        <f t="shared" si="59"/>
        <v>0.48534865450598308</v>
      </c>
      <c r="K111" s="22">
        <f t="shared" si="60"/>
        <v>1.4429284323150846</v>
      </c>
      <c r="L111" s="22">
        <f t="shared" si="61"/>
        <v>0.48534865450598308</v>
      </c>
      <c r="M111" s="225">
        <f t="shared" si="62"/>
        <v>0.48534865450598308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0.42909090909090908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0.63430550883184322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0.63430550883184322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0.45532408308609335</v>
      </c>
      <c r="L115" s="22">
        <f t="shared" si="61"/>
        <v>0</v>
      </c>
      <c r="M115" s="225">
        <f t="shared" si="62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1.7311176778350816</v>
      </c>
      <c r="J119" s="24">
        <f>SUM(J91:J118)</f>
        <v>1.7311176778350816</v>
      </c>
      <c r="K119" s="22">
        <f>SUM(K91:K118)</f>
        <v>5.5314928661767722</v>
      </c>
      <c r="L119" s="22">
        <f>SUM(L91:L118)</f>
        <v>1.8565873496249687</v>
      </c>
      <c r="M119" s="57">
        <f t="shared" si="49"/>
        <v>1.7311176778350816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0.14814075946756677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0.92277472823128248</v>
      </c>
      <c r="J128" s="226">
        <f>(J30)</f>
        <v>0.50781843966975881</v>
      </c>
      <c r="K128" s="22">
        <f>(B128)</f>
        <v>0.6807752441843089</v>
      </c>
      <c r="L128" s="22">
        <f>IF(L124=L119,0,(L119-L124)/(B119-B124)*K128)</f>
        <v>0.15585270722999817</v>
      </c>
      <c r="M128" s="57">
        <f t="shared" si="63"/>
        <v>0.50781843966975881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1.7311176778350816</v>
      </c>
      <c r="J130" s="226">
        <f>(J119)</f>
        <v>1.7311176778350816</v>
      </c>
      <c r="K130" s="22">
        <f>(B130)</f>
        <v>5.5314928661767722</v>
      </c>
      <c r="L130" s="22">
        <f>(L119)</f>
        <v>1.8565873496249687</v>
      </c>
      <c r="M130" s="57">
        <f t="shared" si="63"/>
        <v>1.7311176778350816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0.32929464476208103</v>
      </c>
      <c r="K131" s="29"/>
      <c r="L131" s="29">
        <f>IF(I131&lt;SUM(L126:L127),0,I131-(SUM(L126:L127)))</f>
        <v>0.59611017385603793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5.9258755955684233E-3</v>
      </c>
      <c r="K6" s="22">
        <f t="shared" ref="K6:K31" si="4">B6</f>
        <v>3.1283686176836863E-2</v>
      </c>
      <c r="L6" s="22">
        <f t="shared" ref="L6:L29" si="5">IF(K6="","",K6*H6)</f>
        <v>6.2567372353673732E-3</v>
      </c>
      <c r="M6" s="177">
        <f t="shared" ref="M6:M31" si="6">J6</f>
        <v>5.9258755955684233E-3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2.3703502382273693E-2</v>
      </c>
      <c r="Z6" s="156">
        <f>Poor!Z6</f>
        <v>0.17</v>
      </c>
      <c r="AA6" s="121">
        <f>$M6*Z6*4</f>
        <v>4.0295954049865282E-3</v>
      </c>
      <c r="AB6" s="156">
        <f>Poor!AB6</f>
        <v>0.17</v>
      </c>
      <c r="AC6" s="121">
        <f t="shared" ref="AC6:AC29" si="7">$M6*AB6*4</f>
        <v>4.0295954049865282E-3</v>
      </c>
      <c r="AD6" s="156">
        <f>Poor!AD6</f>
        <v>0.33</v>
      </c>
      <c r="AE6" s="121">
        <f t="shared" ref="AE6:AE29" si="8">$M6*AD6*4</f>
        <v>7.8221557861503192E-3</v>
      </c>
      <c r="AF6" s="122">
        <f>1-SUM(Z6,AB6,AD6)</f>
        <v>0.32999999999999996</v>
      </c>
      <c r="AG6" s="121">
        <f>$M6*AF6*4</f>
        <v>7.8221557861503175E-3</v>
      </c>
      <c r="AH6" s="123">
        <f>SUM(Z6,AB6,AD6,AF6)</f>
        <v>1</v>
      </c>
      <c r="AI6" s="183">
        <f>SUM(AA6,AC6,AE6,AG6)/4</f>
        <v>5.9258755955684233E-3</v>
      </c>
      <c r="AJ6" s="120">
        <f>(AA6+AC6)/2</f>
        <v>4.0295954049865282E-3</v>
      </c>
      <c r="AK6" s="119">
        <f>(AE6+AG6)/2</f>
        <v>7.8221557861503192E-3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1.7393426992528022E-2</v>
      </c>
      <c r="J7" s="24">
        <f t="shared" si="3"/>
        <v>1.7393426992528022E-2</v>
      </c>
      <c r="K7" s="22">
        <f t="shared" si="4"/>
        <v>8.6967134962640108E-2</v>
      </c>
      <c r="L7" s="22">
        <f t="shared" si="5"/>
        <v>1.7393426992528022E-2</v>
      </c>
      <c r="M7" s="177">
        <f t="shared" si="6"/>
        <v>1.7393426992528022E-2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4185.6706136417797</v>
      </c>
      <c r="T7" s="220">
        <f>IF($B$81=0,0,(SUMIF($N$6:$N$28,$U7,M$6:M$28)+SUMIF($N$91:$N$118,$U7,M$91:M$118))*$I$83*Poor!$B$81/$B$81)</f>
        <v>4237.7862785812968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6.9573707970112086E-2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6.9573707970112086E-2</v>
      </c>
      <c r="AH7" s="123">
        <f t="shared" ref="AH7:AH30" si="12">SUM(Z7,AB7,AD7,AF7)</f>
        <v>1</v>
      </c>
      <c r="AI7" s="183">
        <f t="shared" ref="AI7:AI30" si="13">SUM(AA7,AC7,AE7,AG7)/4</f>
        <v>1.7393426992528022E-2</v>
      </c>
      <c r="AJ7" s="120">
        <f t="shared" ref="AJ7:AJ31" si="14">(AA7+AC7)/2</f>
        <v>0</v>
      </c>
      <c r="AK7" s="119">
        <f t="shared" ref="AK7:AK31" si="15">(AE7+AG7)/2</f>
        <v>3.4786853985056043E-2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5.6666666666666671E-3</v>
      </c>
      <c r="J8" s="24">
        <f t="shared" si="3"/>
        <v>5.6666666666666671E-3</v>
      </c>
      <c r="K8" s="22">
        <f t="shared" si="4"/>
        <v>2.8333333333333335E-2</v>
      </c>
      <c r="L8" s="22">
        <f t="shared" si="5"/>
        <v>5.6666666666666671E-3</v>
      </c>
      <c r="M8" s="222">
        <f t="shared" si="6"/>
        <v>5.6666666666666671E-3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12105.449999999999</v>
      </c>
      <c r="T8" s="220">
        <f>IF($B$81=0,0,(SUMIF($N$6:$N$28,$U8,M$6:M$28)+SUMIF($N$91:$N$118,$U8,M$91:M$118))*$I$83*Poor!$B$81/$B$81)</f>
        <v>11525.085216069881</v>
      </c>
      <c r="U8" s="221">
        <v>2</v>
      </c>
      <c r="V8" s="56"/>
      <c r="W8" s="115"/>
      <c r="X8" s="118">
        <f>Poor!X8</f>
        <v>1</v>
      </c>
      <c r="Y8" s="183">
        <f t="shared" si="9"/>
        <v>2.2666666666666668E-2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2.2666666666666668E-2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5.6666666666666671E-3</v>
      </c>
      <c r="AJ8" s="120">
        <f t="shared" si="14"/>
        <v>1.1333333333333334E-2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7.9846720890410949E-2</v>
      </c>
      <c r="J9" s="24">
        <f t="shared" si="3"/>
        <v>6.3041308068603627E-2</v>
      </c>
      <c r="K9" s="22">
        <f t="shared" si="4"/>
        <v>0.20701001712328765</v>
      </c>
      <c r="L9" s="22">
        <f t="shared" si="5"/>
        <v>6.2103005136986293E-2</v>
      </c>
      <c r="M9" s="222">
        <f t="shared" si="6"/>
        <v>6.3041308068603627E-2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730.19201282372933</v>
      </c>
      <c r="T9" s="220">
        <f>IF($B$81=0,0,(SUMIF($N$6:$N$28,$U9,M$6:M$28)+SUMIF($N$91:$N$118,$U9,M$91:M$118))*$I$83*Poor!$B$81/$B$81)</f>
        <v>719.9767549336384</v>
      </c>
      <c r="U9" s="221">
        <v>3</v>
      </c>
      <c r="V9" s="56"/>
      <c r="W9" s="115"/>
      <c r="X9" s="118">
        <f>Poor!X9</f>
        <v>1</v>
      </c>
      <c r="Y9" s="183">
        <f t="shared" si="9"/>
        <v>0.25216523227441451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0.25216523227441451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6.3041308068603627E-2</v>
      </c>
      <c r="AJ9" s="120">
        <f t="shared" si="14"/>
        <v>0.12608261613720725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0.2</v>
      </c>
      <c r="H10" s="24">
        <f t="shared" si="1"/>
        <v>0.2</v>
      </c>
      <c r="I10" s="22">
        <f t="shared" si="2"/>
        <v>9.1531755915317579E-5</v>
      </c>
      <c r="J10" s="24">
        <f t="shared" si="3"/>
        <v>-3.231321270325437E-5</v>
      </c>
      <c r="K10" s="22">
        <f t="shared" si="4"/>
        <v>-1.9613947696139476E-4</v>
      </c>
      <c r="L10" s="22">
        <f t="shared" si="5"/>
        <v>-3.9227895392278953E-5</v>
      </c>
      <c r="M10" s="222">
        <f t="shared" si="6"/>
        <v>-3.231321270325437E-5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2950</v>
      </c>
      <c r="T10" s="220">
        <f>IF($B$81=0,0,(SUMIF($N$6:$N$28,$U10,M$6:M$28)+SUMIF($N$91:$N$118,$U10,M$91:M$118))*$I$83*Poor!$B$81/$B$81)</f>
        <v>2996.7995602511314</v>
      </c>
      <c r="U10" s="221">
        <v>4</v>
      </c>
      <c r="V10" s="56"/>
      <c r="W10" s="115"/>
      <c r="X10" s="118">
        <f>Poor!X10</f>
        <v>1</v>
      </c>
      <c r="Y10" s="183">
        <f t="shared" si="9"/>
        <v>-1.2925285081301748E-4</v>
      </c>
      <c r="Z10" s="125">
        <f>IF($Y10=0,0,AA10/$Y10)</f>
        <v>2.3342979389347254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-3.0171466325426425E-4</v>
      </c>
      <c r="AB10" s="125">
        <f>IF($Y10=0,0,AC10/$Y10)</f>
        <v>-1.3342979389347254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1.7246181244124677E-4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-3.231321270325437E-5</v>
      </c>
      <c r="AJ10" s="120">
        <f t="shared" si="14"/>
        <v>-6.462642540650874E-5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3.704291472073357E-4</v>
      </c>
      <c r="K11" s="22">
        <f t="shared" si="4"/>
        <v>1.9555572851805729E-3</v>
      </c>
      <c r="L11" s="22">
        <f t="shared" si="5"/>
        <v>3.911114570361146E-4</v>
      </c>
      <c r="M11" s="222">
        <f t="shared" si="6"/>
        <v>3.704291472073357E-4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14525.062500000002</v>
      </c>
      <c r="T11" s="220">
        <f>IF($B$81=0,0,(SUMIF($N$6:$N$28,$U11,M$6:M$28)+SUMIF($N$91:$N$118,$U11,M$91:M$118))*$I$83*Poor!$B$81/$B$81)</f>
        <v>14707.502785712324</v>
      </c>
      <c r="U11" s="221">
        <v>5</v>
      </c>
      <c r="V11" s="56"/>
      <c r="W11" s="115"/>
      <c r="X11" s="118">
        <f>Poor!X11</f>
        <v>1</v>
      </c>
      <c r="Y11" s="183">
        <f t="shared" si="9"/>
        <v>1.4817165888293428E-3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1.4817165888293428E-3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3.704291472073357E-4</v>
      </c>
      <c r="AJ11" s="120">
        <f t="shared" si="14"/>
        <v>7.4085829441467141E-4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1.7249834914729662E-4</v>
      </c>
      <c r="K12" s="22">
        <f t="shared" si="4"/>
        <v>9.1064757160647569E-4</v>
      </c>
      <c r="L12" s="22">
        <f t="shared" si="5"/>
        <v>1.8212951432129514E-4</v>
      </c>
      <c r="M12" s="222">
        <f t="shared" si="6"/>
        <v>1.7249834914729662E-4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6.8999339658918648E-4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4.6229557571475499E-4</v>
      </c>
      <c r="AF12" s="122">
        <f>1-SUM(Z12,AB12,AD12)</f>
        <v>0.32999999999999996</v>
      </c>
      <c r="AG12" s="121">
        <f>$M12*AF12*4</f>
        <v>2.2769782087443151E-4</v>
      </c>
      <c r="AH12" s="123">
        <f t="shared" si="12"/>
        <v>1</v>
      </c>
      <c r="AI12" s="183">
        <f t="shared" si="13"/>
        <v>1.7249834914729662E-4</v>
      </c>
      <c r="AJ12" s="120">
        <f t="shared" si="14"/>
        <v>0</v>
      </c>
      <c r="AK12" s="119">
        <f t="shared" si="15"/>
        <v>3.4499669829459324E-4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0.2</v>
      </c>
      <c r="H13" s="24">
        <f t="shared" si="1"/>
        <v>0.2</v>
      </c>
      <c r="I13" s="22">
        <f t="shared" si="2"/>
        <v>6.9028253424657533E-3</v>
      </c>
      <c r="J13" s="24">
        <f t="shared" si="3"/>
        <v>8.2103849441752304E-3</v>
      </c>
      <c r="K13" s="22">
        <f t="shared" si="4"/>
        <v>4.1416952054794523E-2</v>
      </c>
      <c r="L13" s="22">
        <f t="shared" si="5"/>
        <v>8.2833904109589056E-3</v>
      </c>
      <c r="M13" s="223">
        <f t="shared" si="6"/>
        <v>8.2103849441752304E-3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174655.97499374344</v>
      </c>
      <c r="S13" s="220">
        <f>IF($B$81=0,0,(SUMIF($N$6:$N$28,$U13,L$6:L$28)+SUMIF($N$91:$N$118,$U13,L$91:L$118))*$I$83*Poor!$B$81/$B$81)</f>
        <v>81774</v>
      </c>
      <c r="T13" s="220">
        <f>IF($B$81=0,0,(SUMIF($N$6:$N$28,$U13,M$6:M$28)+SUMIF($N$91:$N$118,$U13,M$91:M$118))*$I$83*Poor!$B$81/$B$81)</f>
        <v>81774</v>
      </c>
      <c r="U13" s="221">
        <v>7</v>
      </c>
      <c r="V13" s="56"/>
      <c r="W13" s="110"/>
      <c r="X13" s="118"/>
      <c r="Y13" s="183">
        <f t="shared" si="9"/>
        <v>3.2841539776700922E-2</v>
      </c>
      <c r="Z13" s="156">
        <f>Poor!Z13</f>
        <v>1</v>
      </c>
      <c r="AA13" s="121">
        <f>$M13*Z13*4</f>
        <v>3.2841539776700922E-2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8.2103849441752304E-3</v>
      </c>
      <c r="AJ13" s="120">
        <f t="shared" si="14"/>
        <v>1.6420769888350461E-2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0.2</v>
      </c>
      <c r="F14" s="22"/>
      <c r="H14" s="24">
        <f t="shared" si="1"/>
        <v>0.2</v>
      </c>
      <c r="I14" s="22">
        <f t="shared" si="2"/>
        <v>1.9417808219178084E-4</v>
      </c>
      <c r="J14" s="24">
        <f>IF(I$32&lt;=1+I131,I14,B14*H14+J$33*(I14-B14*H14))</f>
        <v>-1.0166116028862862E-5</v>
      </c>
      <c r="K14" s="22">
        <f t="shared" si="4"/>
        <v>-1.0787671232876713E-4</v>
      </c>
      <c r="L14" s="22">
        <f t="shared" si="5"/>
        <v>-2.1575342465753427E-5</v>
      </c>
      <c r="M14" s="223">
        <f t="shared" si="6"/>
        <v>-1.0166116028862862E-5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-4.0664464115451449E-5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-4.0664464115451449E-5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-1.0166116028862862E-5</v>
      </c>
      <c r="AJ14" s="120">
        <f t="shared" si="14"/>
        <v>-2.0332232057725725E-5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0.2</v>
      </c>
      <c r="F15" s="22"/>
      <c r="H15" s="24">
        <f t="shared" si="1"/>
        <v>0.2</v>
      </c>
      <c r="I15" s="22">
        <f t="shared" si="2"/>
        <v>2.5802848692403492E-2</v>
      </c>
      <c r="J15" s="24">
        <f>IF(I$32&lt;=1+I131,I15,B15*H15+J$33*(I15-B15*H15))</f>
        <v>2.1934904940369874E-2</v>
      </c>
      <c r="K15" s="22">
        <f t="shared" si="4"/>
        <v>0.10859472291407223</v>
      </c>
      <c r="L15" s="22">
        <f t="shared" si="5"/>
        <v>2.1718944582814446E-2</v>
      </c>
      <c r="M15" s="224">
        <f t="shared" si="6"/>
        <v>2.1934904940369874E-2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2835.3242693789521</v>
      </c>
      <c r="S15" s="220">
        <f>IF($B$81=0,0,(SUMIF($N$6:$N$28,$U15,L$6:L$28)+SUMIF($N$91:$N$118,$U15,L$91:L$118))*$I$83*Poor!$B$81/$B$81)</f>
        <v>2081.2500000000005</v>
      </c>
      <c r="T15" s="220">
        <f>IF($B$81=0,0,(SUMIF($N$6:$N$28,$U15,M$6:M$28)+SUMIF($N$91:$N$118,$U15,M$91:M$118))*$I$83*Poor!$B$81/$B$81)</f>
        <v>2081.2500000000005</v>
      </c>
      <c r="U15" s="221">
        <v>9</v>
      </c>
      <c r="V15" s="56"/>
      <c r="W15" s="110"/>
      <c r="X15" s="118"/>
      <c r="Y15" s="183">
        <f t="shared" si="9"/>
        <v>8.7739619761479495E-2</v>
      </c>
      <c r="Z15" s="156">
        <f>Poor!Z15</f>
        <v>0.25</v>
      </c>
      <c r="AA15" s="121">
        <f t="shared" si="16"/>
        <v>2.1934904940369874E-2</v>
      </c>
      <c r="AB15" s="156">
        <f>Poor!AB15</f>
        <v>0.25</v>
      </c>
      <c r="AC15" s="121">
        <f t="shared" si="7"/>
        <v>2.1934904940369874E-2</v>
      </c>
      <c r="AD15" s="156">
        <f>Poor!AD15</f>
        <v>0.25</v>
      </c>
      <c r="AE15" s="121">
        <f t="shared" si="8"/>
        <v>2.1934904940369874E-2</v>
      </c>
      <c r="AF15" s="122">
        <f t="shared" si="10"/>
        <v>0.25</v>
      </c>
      <c r="AG15" s="121">
        <f t="shared" si="11"/>
        <v>2.1934904940369874E-2</v>
      </c>
      <c r="AH15" s="123">
        <f t="shared" si="12"/>
        <v>1</v>
      </c>
      <c r="AI15" s="183">
        <f t="shared" si="13"/>
        <v>2.1934904940369874E-2</v>
      </c>
      <c r="AJ15" s="120">
        <f t="shared" si="14"/>
        <v>2.1934904940369874E-2</v>
      </c>
      <c r="AK15" s="119">
        <f t="shared" si="15"/>
        <v>2.1934904940369874E-2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0.2</v>
      </c>
      <c r="F16" s="22"/>
      <c r="H16" s="24">
        <f t="shared" si="1"/>
        <v>0.2</v>
      </c>
      <c r="I16" s="22">
        <f t="shared" si="2"/>
        <v>1.7299501867995021E-3</v>
      </c>
      <c r="J16" s="24">
        <f>IF(I$32&lt;=1+I131,I16,B16*H16+J$33*(I16-B16*H16))</f>
        <v>1.3203329530935752E-3</v>
      </c>
      <c r="K16" s="22">
        <f t="shared" si="4"/>
        <v>6.4873132004981317E-3</v>
      </c>
      <c r="L16" s="22">
        <f t="shared" si="5"/>
        <v>1.2974626400996264E-3</v>
      </c>
      <c r="M16" s="222">
        <f t="shared" si="6"/>
        <v>1.3203329530935752E-3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267654.61102937302</v>
      </c>
      <c r="S16" s="220">
        <f>IF($B$81=0,0,(SUMIF($N$6:$N$28,$U16,L$6:L$28)+SUMIF($N$91:$N$118,$U16,L$91:L$118))*$I$83*Poor!$B$81/$B$81)</f>
        <v>167088</v>
      </c>
      <c r="T16" s="220">
        <f>IF($B$81=0,0,(SUMIF($N$6:$N$28,$U16,M$6:M$28)+SUMIF($N$91:$N$118,$U16,M$91:M$118))*$I$83*Poor!$B$81/$B$81)</f>
        <v>167088</v>
      </c>
      <c r="U16" s="221">
        <v>10</v>
      </c>
      <c r="V16" s="56"/>
      <c r="W16" s="110"/>
      <c r="X16" s="118"/>
      <c r="Y16" s="183">
        <f t="shared" si="9"/>
        <v>5.2813318123743009E-3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5.2813318123743009E-3</v>
      </c>
      <c r="AH16" s="123">
        <f t="shared" si="12"/>
        <v>1</v>
      </c>
      <c r="AI16" s="183">
        <f t="shared" si="13"/>
        <v>1.3203329530935752E-3</v>
      </c>
      <c r="AJ16" s="120">
        <f t="shared" si="14"/>
        <v>0</v>
      </c>
      <c r="AK16" s="119">
        <f t="shared" si="15"/>
        <v>2.6406659061871504E-3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0.2</v>
      </c>
      <c r="F17" s="22"/>
      <c r="H17" s="24">
        <f t="shared" si="1"/>
        <v>0.2</v>
      </c>
      <c r="I17" s="22">
        <f t="shared" si="2"/>
        <v>3.3962351805728513E-2</v>
      </c>
      <c r="J17" s="24">
        <f t="shared" ref="J17:J25" si="17">IF(I$32&lt;=1+I131,I17,B17*H17+J$33*(I17-B17*H17))</f>
        <v>2.681426436857411E-2</v>
      </c>
      <c r="K17" s="22">
        <f t="shared" si="4"/>
        <v>0.13207581257783313</v>
      </c>
      <c r="L17" s="22">
        <f t="shared" si="5"/>
        <v>2.6415162515566627E-2</v>
      </c>
      <c r="M17" s="223">
        <f t="shared" si="6"/>
        <v>2.681426436857411E-2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16104.641850072447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0.10725705747429644</v>
      </c>
      <c r="Z17" s="156">
        <f>Poor!Z17</f>
        <v>0.29409999999999997</v>
      </c>
      <c r="AA17" s="121">
        <f t="shared" si="16"/>
        <v>3.1544300603190578E-2</v>
      </c>
      <c r="AB17" s="156">
        <f>Poor!AB17</f>
        <v>0.17649999999999999</v>
      </c>
      <c r="AC17" s="121">
        <f t="shared" si="7"/>
        <v>1.8930870644213321E-2</v>
      </c>
      <c r="AD17" s="156">
        <f>Poor!AD17</f>
        <v>0.23530000000000001</v>
      </c>
      <c r="AE17" s="121">
        <f t="shared" si="8"/>
        <v>2.5237585623701955E-2</v>
      </c>
      <c r="AF17" s="122">
        <f t="shared" si="10"/>
        <v>0.29410000000000003</v>
      </c>
      <c r="AG17" s="121">
        <f t="shared" si="11"/>
        <v>3.1544300603190585E-2</v>
      </c>
      <c r="AH17" s="123">
        <f t="shared" si="12"/>
        <v>1</v>
      </c>
      <c r="AI17" s="183">
        <f t="shared" si="13"/>
        <v>2.6814264368574113E-2</v>
      </c>
      <c r="AJ17" s="120">
        <f t="shared" si="14"/>
        <v>2.5237585623701951E-2</v>
      </c>
      <c r="AK17" s="119">
        <f t="shared" si="15"/>
        <v>2.8390943113446268E-2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5.6460149439601498E-4</v>
      </c>
      <c r="J18" s="24">
        <f t="shared" si="17"/>
        <v>4.7106446954125104E-5</v>
      </c>
      <c r="K18" s="22">
        <f t="shared" ref="K18:K25" si="21">B18</f>
        <v>9.1064757160647569E-5</v>
      </c>
      <c r="L18" s="22">
        <f t="shared" ref="L18:L25" si="22">IF(K18="","",K18*H18)</f>
        <v>1.8212951432129514E-5</v>
      </c>
      <c r="M18" s="223">
        <f t="shared" ref="M18:M25" si="23">J18</f>
        <v>4.7106446954125104E-5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1.2219800747198008E-2</v>
      </c>
      <c r="J19" s="24">
        <f t="shared" si="17"/>
        <v>9.5347238799582072E-3</v>
      </c>
      <c r="K19" s="22">
        <f t="shared" si="21"/>
        <v>4.6924034869240343E-2</v>
      </c>
      <c r="L19" s="22">
        <f t="shared" si="22"/>
        <v>9.3848069738480689E-3</v>
      </c>
      <c r="M19" s="223">
        <f t="shared" si="23"/>
        <v>9.5347238799582072E-3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0.2</v>
      </c>
      <c r="F20" s="22"/>
      <c r="H20" s="24">
        <f t="shared" si="19"/>
        <v>0.2</v>
      </c>
      <c r="I20" s="22">
        <f t="shared" si="20"/>
        <v>5.0835990037359903E-4</v>
      </c>
      <c r="J20" s="24">
        <f t="shared" si="17"/>
        <v>1.8737497228030948E-4</v>
      </c>
      <c r="K20" s="22">
        <f t="shared" si="21"/>
        <v>8.4726650062266502E-4</v>
      </c>
      <c r="L20" s="22">
        <f t="shared" si="22"/>
        <v>1.6945330012453302E-4</v>
      </c>
      <c r="M20" s="223">
        <f t="shared" si="23"/>
        <v>1.8737497228030948E-4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6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586193.49865875475</v>
      </c>
      <c r="S23" s="179">
        <f>SUM(S7:S22)</f>
        <v>285439.62512646551</v>
      </c>
      <c r="T23" s="179">
        <f>SUM(T7:T22)</f>
        <v>285130.40059554827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3.1388622295276489E-2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3.1388622295276489E-2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0.12555448918110595</v>
      </c>
      <c r="Z27" s="156">
        <f>Poor!Z27</f>
        <v>0.25</v>
      </c>
      <c r="AA27" s="121">
        <f t="shared" si="16"/>
        <v>3.1388622295276489E-2</v>
      </c>
      <c r="AB27" s="156">
        <f>Poor!AB27</f>
        <v>0.25</v>
      </c>
      <c r="AC27" s="121">
        <f t="shared" si="7"/>
        <v>3.1388622295276489E-2</v>
      </c>
      <c r="AD27" s="156">
        <f>Poor!AD27</f>
        <v>0.25</v>
      </c>
      <c r="AE27" s="121">
        <f t="shared" si="8"/>
        <v>3.1388622295276489E-2</v>
      </c>
      <c r="AF27" s="122">
        <f t="shared" si="10"/>
        <v>0.25</v>
      </c>
      <c r="AG27" s="121">
        <f t="shared" si="11"/>
        <v>3.1388622295276489E-2</v>
      </c>
      <c r="AH27" s="123">
        <f t="shared" si="12"/>
        <v>1</v>
      </c>
      <c r="AI27" s="183">
        <f t="shared" si="13"/>
        <v>3.1388622295276489E-2</v>
      </c>
      <c r="AJ27" s="120">
        <f t="shared" si="14"/>
        <v>3.1388622295276489E-2</v>
      </c>
      <c r="AK27" s="119">
        <f t="shared" si="15"/>
        <v>3.1388622295276489E-2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7.0277180891194259E-3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7.0277180891194259E-3</v>
      </c>
      <c r="N28" s="227"/>
      <c r="O28" s="2"/>
      <c r="P28" s="22"/>
      <c r="V28" s="56"/>
      <c r="W28" s="110"/>
      <c r="X28" s="118"/>
      <c r="Y28" s="183">
        <f t="shared" si="9"/>
        <v>2.8110872356477704E-2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1.4055436178238852E-2</v>
      </c>
      <c r="AF28" s="122">
        <f t="shared" si="10"/>
        <v>0.5</v>
      </c>
      <c r="AG28" s="121">
        <f t="shared" si="11"/>
        <v>1.4055436178238852E-2</v>
      </c>
      <c r="AH28" s="123">
        <f t="shared" si="12"/>
        <v>1</v>
      </c>
      <c r="AI28" s="183">
        <f t="shared" si="13"/>
        <v>7.0277180891194259E-3</v>
      </c>
      <c r="AJ28" s="120">
        <f t="shared" si="14"/>
        <v>0</v>
      </c>
      <c r="AK28" s="119">
        <f t="shared" si="15"/>
        <v>1.4055436178238852E-2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0.23356444841165763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0.23356444841165763</v>
      </c>
      <c r="N29" s="227"/>
      <c r="P29" s="22"/>
      <c r="V29" s="56"/>
      <c r="W29" s="110"/>
      <c r="X29" s="118"/>
      <c r="Y29" s="183">
        <f t="shared" si="9"/>
        <v>0.93425779364663053</v>
      </c>
      <c r="Z29" s="156">
        <f>Poor!Z29</f>
        <v>0.25</v>
      </c>
      <c r="AA29" s="121">
        <f t="shared" si="16"/>
        <v>0.23356444841165763</v>
      </c>
      <c r="AB29" s="156">
        <f>Poor!AB29</f>
        <v>0.25</v>
      </c>
      <c r="AC29" s="121">
        <f t="shared" si="7"/>
        <v>0.23356444841165763</v>
      </c>
      <c r="AD29" s="156">
        <f>Poor!AD29</f>
        <v>0.25</v>
      </c>
      <c r="AE29" s="121">
        <f t="shared" si="8"/>
        <v>0.23356444841165763</v>
      </c>
      <c r="AF29" s="122">
        <f t="shared" si="10"/>
        <v>0.25</v>
      </c>
      <c r="AG29" s="121">
        <f t="shared" si="11"/>
        <v>0.23356444841165763</v>
      </c>
      <c r="AH29" s="123">
        <f t="shared" si="12"/>
        <v>1</v>
      </c>
      <c r="AI29" s="183">
        <f t="shared" si="13"/>
        <v>0.23356444841165763</v>
      </c>
      <c r="AJ29" s="120">
        <f t="shared" si="14"/>
        <v>0.23356444841165763</v>
      </c>
      <c r="AK29" s="119">
        <f t="shared" si="15"/>
        <v>0.23356444841165763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8.0624713327826072</v>
      </c>
      <c r="J30" s="229">
        <f>IF(I$32&lt;=1,I30,1-SUM(J6:J29))</f>
        <v>0.56744239320755174</v>
      </c>
      <c r="K30" s="22">
        <f t="shared" si="4"/>
        <v>0.610559792652553</v>
      </c>
      <c r="L30" s="22">
        <f>IF(L124=L119,0,IF(K30="",0,(L119-L124)/(B119-B124)*K30))</f>
        <v>0.26500014736915645</v>
      </c>
      <c r="M30" s="175">
        <f t="shared" si="6"/>
        <v>0.56744239320755174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2.269769572830207</v>
      </c>
      <c r="Z30" s="122">
        <f>IF($Y30=0,0,AA30/($Y$30))</f>
        <v>0.16243265048330155</v>
      </c>
      <c r="AA30" s="187">
        <f>IF(AA79*4/$I$83+SUM(AA6:AA29)&lt;1,AA79*4/$I$83,1-SUM(AA6:AA29))</f>
        <v>0.3686846877011617</v>
      </c>
      <c r="AB30" s="122">
        <f>IF($Y30=0,0,AC30/($Y$30))</f>
        <v>0.30400432238360442</v>
      </c>
      <c r="AC30" s="187">
        <f>IF(AC79*4/$I$83+SUM(AC6:AC29)&lt;1,AC79*4/$I$83,1-SUM(AC6:AC29))</f>
        <v>0.69001976095517037</v>
      </c>
      <c r="AD30" s="122">
        <f>IF($Y30=0,0,AE30/($Y$30))</f>
        <v>0.2932167913234584</v>
      </c>
      <c r="AE30" s="187">
        <f>IF(AE79*4/$I$83+SUM(AE6:AE29)&lt;1,AE79*4/$I$83,1-SUM(AE6:AE29))</f>
        <v>0.66553455118889016</v>
      </c>
      <c r="AF30" s="122">
        <f>IF($Y30=0,0,AG30/($Y$30))</f>
        <v>0.25756244209970636</v>
      </c>
      <c r="AG30" s="187">
        <f>IF(AG79*4/$I$83+SUM(AG6:AG29)&lt;1,AG79*4/$I$83,1-SUM(AG6:AG29))</f>
        <v>0.58460739418175545</v>
      </c>
      <c r="AH30" s="123">
        <f t="shared" si="12"/>
        <v>1.0172162062900707</v>
      </c>
      <c r="AI30" s="183">
        <f t="shared" si="13"/>
        <v>0.57721159850674442</v>
      </c>
      <c r="AJ30" s="120">
        <f t="shared" si="14"/>
        <v>0.52935222432816609</v>
      </c>
      <c r="AK30" s="119">
        <f t="shared" si="15"/>
        <v>0.62507097268532275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0.30115598051585812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8.4719913692816817</v>
      </c>
      <c r="J32" s="17"/>
      <c r="L32" s="22">
        <f>SUM(L6:L30)</f>
        <v>0.69884401948414188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3.9609231788032293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5.2880859040826109E-2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3068</v>
      </c>
      <c r="J37" s="38">
        <f>J91*I$83</f>
        <v>2397.4396482009051</v>
      </c>
      <c r="K37" s="40">
        <f t="shared" ref="K37:K52" si="28">(B37/B$65)</f>
        <v>3.3360911686994579E-2</v>
      </c>
      <c r="L37" s="22">
        <f t="shared" ref="L37:L52" si="29">(K37*H37)</f>
        <v>7.8731751581307199E-3</v>
      </c>
      <c r="M37" s="24">
        <f t="shared" ref="M37:M52" si="30">J37/B$65</f>
        <v>7.9980772378529762E-3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2397.4396482009051</v>
      </c>
      <c r="AH37" s="123">
        <f>SUM(Z37,AB37,AD37,AF37)</f>
        <v>1</v>
      </c>
      <c r="AI37" s="112">
        <f>SUM(AA37,AC37,AE37,AG37)</f>
        <v>2397.4396482009051</v>
      </c>
      <c r="AJ37" s="148">
        <f>(AA37+AC37)</f>
        <v>0</v>
      </c>
      <c r="AK37" s="147">
        <f>(AE37+AG37)</f>
        <v>2397.4396482009051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10325</v>
      </c>
      <c r="J39" s="38">
        <f t="shared" si="33"/>
        <v>8369.1989739193068</v>
      </c>
      <c r="K39" s="40">
        <f t="shared" si="28"/>
        <v>4.6705276361792412E-2</v>
      </c>
      <c r="L39" s="22">
        <f t="shared" si="29"/>
        <v>2.7556113053457523E-2</v>
      </c>
      <c r="M39" s="24">
        <f t="shared" si="30"/>
        <v>2.7920410785980766E-2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8369.1989739193068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8369.1989739193068</v>
      </c>
      <c r="AJ39" s="148">
        <f t="shared" si="36"/>
        <v>8369.1989739193068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2432.5699999999997</v>
      </c>
      <c r="J40" s="38">
        <f t="shared" si="33"/>
        <v>1774.3032546505551</v>
      </c>
      <c r="K40" s="40">
        <f t="shared" si="28"/>
        <v>9.8247884918199052E-3</v>
      </c>
      <c r="L40" s="22">
        <f t="shared" si="29"/>
        <v>5.7966252101737436E-3</v>
      </c>
      <c r="M40" s="24">
        <f t="shared" si="30"/>
        <v>5.9192374184344225E-3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1774.3032546505551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1774.3032546505551</v>
      </c>
      <c r="AJ40" s="148">
        <f t="shared" si="36"/>
        <v>1774.3032546505551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383.5</v>
      </c>
      <c r="J41" s="38">
        <f t="shared" si="33"/>
        <v>383.50000000000006</v>
      </c>
      <c r="K41" s="40">
        <f t="shared" si="28"/>
        <v>2.1684592596546478E-3</v>
      </c>
      <c r="L41" s="22">
        <f t="shared" si="29"/>
        <v>1.2793909631962422E-3</v>
      </c>
      <c r="M41" s="24">
        <f t="shared" si="30"/>
        <v>1.2793909631962424E-3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383.50000000000006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383.50000000000006</v>
      </c>
      <c r="AJ41" s="148">
        <f t="shared" si="36"/>
        <v>383.50000000000006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0.3</v>
      </c>
      <c r="F43" s="75">
        <f>Middle!F43</f>
        <v>1.4</v>
      </c>
      <c r="G43" s="22">
        <f t="shared" si="32"/>
        <v>1.65</v>
      </c>
      <c r="H43" s="24">
        <f t="shared" si="26"/>
        <v>0.42</v>
      </c>
      <c r="I43" s="39">
        <f t="shared" si="27"/>
        <v>0</v>
      </c>
      <c r="J43" s="38">
        <f t="shared" si="33"/>
        <v>5966.8505880427956</v>
      </c>
      <c r="K43" s="40">
        <f t="shared" si="28"/>
        <v>5.0041367530491876E-2</v>
      </c>
      <c r="L43" s="22">
        <f t="shared" si="29"/>
        <v>2.1017374362806589E-2</v>
      </c>
      <c r="M43" s="24">
        <f t="shared" si="30"/>
        <v>1.9905957551718739E-2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1491.7126470106989</v>
      </c>
      <c r="AB43" s="156">
        <f>Poor!AB43</f>
        <v>0.25</v>
      </c>
      <c r="AC43" s="147">
        <f t="shared" si="39"/>
        <v>1491.7126470106989</v>
      </c>
      <c r="AD43" s="156">
        <f>Poor!AD43</f>
        <v>0.25</v>
      </c>
      <c r="AE43" s="147">
        <f t="shared" si="40"/>
        <v>1491.7126470106989</v>
      </c>
      <c r="AF43" s="122">
        <f t="shared" si="31"/>
        <v>0.25</v>
      </c>
      <c r="AG43" s="147">
        <f t="shared" si="34"/>
        <v>1491.7126470106989</v>
      </c>
      <c r="AH43" s="123">
        <f t="shared" si="35"/>
        <v>1</v>
      </c>
      <c r="AI43" s="112">
        <f t="shared" si="35"/>
        <v>5966.8505880427956</v>
      </c>
      <c r="AJ43" s="148">
        <f t="shared" si="36"/>
        <v>2983.4252940213978</v>
      </c>
      <c r="AK43" s="147">
        <f t="shared" si="37"/>
        <v>2983.4252940213978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159.11601568114119</v>
      </c>
      <c r="K44" s="40">
        <f t="shared" si="28"/>
        <v>2.0016547012196751E-3</v>
      </c>
      <c r="L44" s="22">
        <f t="shared" si="29"/>
        <v>5.6046331634150895E-4</v>
      </c>
      <c r="M44" s="24">
        <f t="shared" si="30"/>
        <v>5.3082553471249961E-4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39.779003920285298</v>
      </c>
      <c r="AB44" s="156">
        <f>Poor!AB44</f>
        <v>0.25</v>
      </c>
      <c r="AC44" s="147">
        <f t="shared" si="39"/>
        <v>39.779003920285298</v>
      </c>
      <c r="AD44" s="156">
        <f>Poor!AD44</f>
        <v>0.25</v>
      </c>
      <c r="AE44" s="147">
        <f t="shared" si="40"/>
        <v>39.779003920285298</v>
      </c>
      <c r="AF44" s="122">
        <f t="shared" si="31"/>
        <v>0.25</v>
      </c>
      <c r="AG44" s="147">
        <f t="shared" si="34"/>
        <v>39.779003920285298</v>
      </c>
      <c r="AH44" s="123">
        <f t="shared" si="35"/>
        <v>1</v>
      </c>
      <c r="AI44" s="112">
        <f t="shared" si="35"/>
        <v>159.11601568114119</v>
      </c>
      <c r="AJ44" s="148">
        <f t="shared" si="36"/>
        <v>79.558007840570596</v>
      </c>
      <c r="AK44" s="147">
        <f t="shared" si="37"/>
        <v>79.558007840570596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365.4</v>
      </c>
      <c r="J45" s="38">
        <f t="shared" si="33"/>
        <v>173.13481438528768</v>
      </c>
      <c r="K45" s="40">
        <f t="shared" si="28"/>
        <v>1.9349328778456858E-3</v>
      </c>
      <c r="L45" s="22">
        <f t="shared" si="29"/>
        <v>5.4178120579679201E-4</v>
      </c>
      <c r="M45" s="24">
        <f t="shared" si="30"/>
        <v>5.7759352526517819E-4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43.283703596321921</v>
      </c>
      <c r="AB45" s="156">
        <f>Poor!AB45</f>
        <v>0.25</v>
      </c>
      <c r="AC45" s="147">
        <f t="shared" si="39"/>
        <v>43.283703596321921</v>
      </c>
      <c r="AD45" s="156">
        <f>Poor!AD45</f>
        <v>0.25</v>
      </c>
      <c r="AE45" s="147">
        <f t="shared" si="40"/>
        <v>43.283703596321921</v>
      </c>
      <c r="AF45" s="122">
        <f t="shared" si="31"/>
        <v>0.25</v>
      </c>
      <c r="AG45" s="147">
        <f t="shared" si="34"/>
        <v>43.283703596321921</v>
      </c>
      <c r="AH45" s="123">
        <f t="shared" si="35"/>
        <v>1</v>
      </c>
      <c r="AI45" s="112">
        <f t="shared" si="35"/>
        <v>173.13481438528768</v>
      </c>
      <c r="AJ45" s="148">
        <f t="shared" si="36"/>
        <v>86.567407192643842</v>
      </c>
      <c r="AK45" s="147">
        <f t="shared" si="37"/>
        <v>86.567407192643842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170.96132810628623</v>
      </c>
      <c r="K46" s="40">
        <f t="shared" si="28"/>
        <v>2.0016547012196751E-3</v>
      </c>
      <c r="L46" s="22">
        <f t="shared" si="29"/>
        <v>5.6046331634150895E-4</v>
      </c>
      <c r="M46" s="24">
        <f t="shared" si="30"/>
        <v>5.70342576884512E-4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42.740332026571558</v>
      </c>
      <c r="AB46" s="156">
        <f>Poor!AB46</f>
        <v>0.25</v>
      </c>
      <c r="AC46" s="147">
        <f t="shared" si="39"/>
        <v>42.740332026571558</v>
      </c>
      <c r="AD46" s="156">
        <f>Poor!AD46</f>
        <v>0.25</v>
      </c>
      <c r="AE46" s="147">
        <f t="shared" si="40"/>
        <v>42.740332026571558</v>
      </c>
      <c r="AF46" s="122">
        <f t="shared" si="31"/>
        <v>0.25</v>
      </c>
      <c r="AG46" s="147">
        <f t="shared" si="34"/>
        <v>42.740332026571558</v>
      </c>
      <c r="AH46" s="123">
        <f t="shared" si="35"/>
        <v>1</v>
      </c>
      <c r="AI46" s="112">
        <f t="shared" si="35"/>
        <v>170.96132810628623</v>
      </c>
      <c r="AJ46" s="148">
        <f t="shared" si="36"/>
        <v>85.480664053143116</v>
      </c>
      <c r="AK46" s="147">
        <f t="shared" si="37"/>
        <v>85.480664053143116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314.99999999999994</v>
      </c>
      <c r="J47" s="38">
        <f t="shared" si="33"/>
        <v>255.331494119572</v>
      </c>
      <c r="K47" s="40">
        <f t="shared" si="28"/>
        <v>3.0024820518295124E-3</v>
      </c>
      <c r="L47" s="22">
        <f t="shared" si="29"/>
        <v>8.4069497451226332E-4</v>
      </c>
      <c r="M47" s="24">
        <f t="shared" si="30"/>
        <v>8.5180914262314184E-4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63.832873529893</v>
      </c>
      <c r="AB47" s="156">
        <f>Poor!AB47</f>
        <v>0.25</v>
      </c>
      <c r="AC47" s="147">
        <f t="shared" si="39"/>
        <v>63.832873529893</v>
      </c>
      <c r="AD47" s="156">
        <f>Poor!AD47</f>
        <v>0.25</v>
      </c>
      <c r="AE47" s="147">
        <f t="shared" si="40"/>
        <v>63.832873529893</v>
      </c>
      <c r="AF47" s="122">
        <f t="shared" si="31"/>
        <v>0.25</v>
      </c>
      <c r="AG47" s="147">
        <f t="shared" si="34"/>
        <v>63.832873529893</v>
      </c>
      <c r="AH47" s="123">
        <f t="shared" si="35"/>
        <v>1</v>
      </c>
      <c r="AI47" s="112">
        <f t="shared" si="35"/>
        <v>255.331494119572</v>
      </c>
      <c r="AJ47" s="148">
        <f t="shared" si="36"/>
        <v>127.665747059786</v>
      </c>
      <c r="AK47" s="147">
        <f t="shared" si="37"/>
        <v>127.665747059786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0</v>
      </c>
      <c r="J48" s="38">
        <f t="shared" si="33"/>
        <v>53.038671893713726</v>
      </c>
      <c r="K48" s="40">
        <f t="shared" si="28"/>
        <v>6.6721823373989161E-4</v>
      </c>
      <c r="L48" s="22">
        <f t="shared" si="29"/>
        <v>1.8682110544716962E-4</v>
      </c>
      <c r="M48" s="24">
        <f t="shared" si="30"/>
        <v>1.7694184490416653E-4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13.259667973428432</v>
      </c>
      <c r="AB48" s="156">
        <f>Poor!AB48</f>
        <v>0.25</v>
      </c>
      <c r="AC48" s="147">
        <f t="shared" si="39"/>
        <v>13.259667973428432</v>
      </c>
      <c r="AD48" s="156">
        <f>Poor!AD48</f>
        <v>0.25</v>
      </c>
      <c r="AE48" s="147">
        <f t="shared" si="40"/>
        <v>13.259667973428432</v>
      </c>
      <c r="AF48" s="122">
        <f t="shared" si="31"/>
        <v>0.25</v>
      </c>
      <c r="AG48" s="147">
        <f t="shared" si="34"/>
        <v>13.259667973428432</v>
      </c>
      <c r="AH48" s="123">
        <f t="shared" si="35"/>
        <v>1</v>
      </c>
      <c r="AI48" s="112">
        <f t="shared" si="35"/>
        <v>53.038671893713726</v>
      </c>
      <c r="AJ48" s="148">
        <f t="shared" si="36"/>
        <v>26.519335946856863</v>
      </c>
      <c r="AK48" s="147">
        <f t="shared" si="37"/>
        <v>26.519335946856863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131.27071293694152</v>
      </c>
      <c r="K49" s="40">
        <f t="shared" si="28"/>
        <v>1.6513651285062318E-3</v>
      </c>
      <c r="L49" s="22">
        <f t="shared" si="29"/>
        <v>4.6238223598174484E-4</v>
      </c>
      <c r="M49" s="24">
        <f t="shared" si="30"/>
        <v>4.3793106613781231E-4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32.81767823423538</v>
      </c>
      <c r="AB49" s="156">
        <f>Poor!AB49</f>
        <v>0.25</v>
      </c>
      <c r="AC49" s="147">
        <f t="shared" si="39"/>
        <v>32.81767823423538</v>
      </c>
      <c r="AD49" s="156">
        <f>Poor!AD49</f>
        <v>0.25</v>
      </c>
      <c r="AE49" s="147">
        <f t="shared" si="40"/>
        <v>32.81767823423538</v>
      </c>
      <c r="AF49" s="122">
        <f t="shared" si="31"/>
        <v>0.25</v>
      </c>
      <c r="AG49" s="147">
        <f t="shared" si="34"/>
        <v>32.81767823423538</v>
      </c>
      <c r="AH49" s="123">
        <f t="shared" si="35"/>
        <v>1</v>
      </c>
      <c r="AI49" s="112">
        <f t="shared" si="35"/>
        <v>131.27071293694152</v>
      </c>
      <c r="AJ49" s="148">
        <f t="shared" si="36"/>
        <v>65.635356468470761</v>
      </c>
      <c r="AK49" s="147">
        <f t="shared" si="37"/>
        <v>65.635356468470761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66.828726586079298</v>
      </c>
      <c r="K50" s="40">
        <f t="shared" si="28"/>
        <v>8.4069497451226343E-4</v>
      </c>
      <c r="L50" s="22">
        <f t="shared" si="29"/>
        <v>2.3539459286343374E-4</v>
      </c>
      <c r="M50" s="24">
        <f t="shared" si="30"/>
        <v>2.2294672457924983E-4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16.707181646519825</v>
      </c>
      <c r="AB50" s="156">
        <f>Poor!AB55</f>
        <v>0.25</v>
      </c>
      <c r="AC50" s="147">
        <f t="shared" si="39"/>
        <v>16.707181646519825</v>
      </c>
      <c r="AD50" s="156">
        <f>Poor!AD55</f>
        <v>0.25</v>
      </c>
      <c r="AE50" s="147">
        <f t="shared" si="40"/>
        <v>16.707181646519825</v>
      </c>
      <c r="AF50" s="122">
        <f t="shared" si="31"/>
        <v>0.25</v>
      </c>
      <c r="AG50" s="147">
        <f t="shared" si="34"/>
        <v>16.707181646519825</v>
      </c>
      <c r="AH50" s="123">
        <f t="shared" si="35"/>
        <v>1</v>
      </c>
      <c r="AI50" s="112">
        <f t="shared" si="35"/>
        <v>66.828726586079298</v>
      </c>
      <c r="AJ50" s="148">
        <f t="shared" si="36"/>
        <v>33.414363293039649</v>
      </c>
      <c r="AK50" s="147">
        <f t="shared" si="37"/>
        <v>33.414363293039649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79.558007840570596</v>
      </c>
      <c r="K51" s="40">
        <f t="shared" si="28"/>
        <v>1.0008273506098375E-3</v>
      </c>
      <c r="L51" s="22">
        <f t="shared" si="29"/>
        <v>2.8023165817075448E-4</v>
      </c>
      <c r="M51" s="24">
        <f t="shared" si="30"/>
        <v>2.654127673562498E-4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19.889501960142649</v>
      </c>
      <c r="AB51" s="156">
        <f>Poor!AB56</f>
        <v>0.25</v>
      </c>
      <c r="AC51" s="147">
        <f t="shared" si="39"/>
        <v>19.889501960142649</v>
      </c>
      <c r="AD51" s="156">
        <f>Poor!AD56</f>
        <v>0.25</v>
      </c>
      <c r="AE51" s="147">
        <f t="shared" si="40"/>
        <v>19.889501960142649</v>
      </c>
      <c r="AF51" s="122">
        <f t="shared" si="31"/>
        <v>0.25</v>
      </c>
      <c r="AG51" s="147">
        <f t="shared" si="34"/>
        <v>19.889501960142649</v>
      </c>
      <c r="AH51" s="123">
        <f t="shared" si="35"/>
        <v>1</v>
      </c>
      <c r="AI51" s="112">
        <f t="shared" si="35"/>
        <v>79.558007840570596</v>
      </c>
      <c r="AJ51" s="148">
        <f t="shared" si="36"/>
        <v>39.779003920285298</v>
      </c>
      <c r="AK51" s="147">
        <f t="shared" si="37"/>
        <v>39.779003920285298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0</v>
      </c>
      <c r="J52" s="38">
        <f t="shared" si="33"/>
        <v>159.11601568114119</v>
      </c>
      <c r="K52" s="40">
        <f t="shared" si="28"/>
        <v>2.0016547012196751E-3</v>
      </c>
      <c r="L52" s="22">
        <f t="shared" si="29"/>
        <v>5.6046331634150895E-4</v>
      </c>
      <c r="M52" s="24">
        <f t="shared" si="30"/>
        <v>5.3082553471249961E-4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39.779003920285298</v>
      </c>
      <c r="AB52" s="156">
        <f>Poor!AB57</f>
        <v>0.25</v>
      </c>
      <c r="AC52" s="147">
        <f t="shared" si="39"/>
        <v>39.779003920285298</v>
      </c>
      <c r="AD52" s="156">
        <f>Poor!AD57</f>
        <v>0.25</v>
      </c>
      <c r="AE52" s="147">
        <f t="shared" si="40"/>
        <v>39.779003920285298</v>
      </c>
      <c r="AF52" s="122">
        <f t="shared" si="31"/>
        <v>0.25</v>
      </c>
      <c r="AG52" s="147">
        <f t="shared" si="34"/>
        <v>39.779003920285298</v>
      </c>
      <c r="AH52" s="123">
        <f t="shared" si="35"/>
        <v>1</v>
      </c>
      <c r="AI52" s="112">
        <f t="shared" si="35"/>
        <v>159.11601568114119</v>
      </c>
      <c r="AJ52" s="148">
        <f t="shared" si="36"/>
        <v>79.558007840570596</v>
      </c>
      <c r="AK52" s="147">
        <f t="shared" si="37"/>
        <v>79.558007840570596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1845.7457819012379</v>
      </c>
      <c r="K53" s="40">
        <f t="shared" ref="K53:K64" si="43">(B53/B$65)</f>
        <v>2.3219194534148228E-2</v>
      </c>
      <c r="L53" s="22">
        <f t="shared" ref="L53:L64" si="44">(K53*H53)</f>
        <v>6.5013744695615033E-3</v>
      </c>
      <c r="M53" s="24">
        <f t="shared" ref="M53:M64" si="45">J53/B$65</f>
        <v>6.1575762026649964E-3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0.2</v>
      </c>
      <c r="F54" s="75">
        <f>Middle!F54</f>
        <v>1.4</v>
      </c>
      <c r="G54" s="22">
        <f t="shared" si="32"/>
        <v>1.65</v>
      </c>
      <c r="H54" s="24">
        <f t="shared" si="41"/>
        <v>0.27999999999999997</v>
      </c>
      <c r="I54" s="39">
        <f t="shared" si="42"/>
        <v>0</v>
      </c>
      <c r="J54" s="38">
        <f t="shared" si="33"/>
        <v>159.11601568114119</v>
      </c>
      <c r="K54" s="40">
        <f t="shared" si="43"/>
        <v>2.0016547012196751E-3</v>
      </c>
      <c r="L54" s="22">
        <f t="shared" si="44"/>
        <v>5.6046331634150895E-4</v>
      </c>
      <c r="M54" s="24">
        <f t="shared" si="45"/>
        <v>5.3082553471249961E-4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0.6</v>
      </c>
      <c r="F58" s="75">
        <f>Middle!F58</f>
        <v>1.18</v>
      </c>
      <c r="G58" s="22">
        <f t="shared" si="32"/>
        <v>1.65</v>
      </c>
      <c r="H58" s="24">
        <f t="shared" si="41"/>
        <v>0.70799999999999996</v>
      </c>
      <c r="I58" s="39">
        <f t="shared" si="42"/>
        <v>65419.199999999997</v>
      </c>
      <c r="J58" s="38">
        <f t="shared" si="33"/>
        <v>65419.199999999997</v>
      </c>
      <c r="K58" s="40">
        <f t="shared" si="43"/>
        <v>0.30825482398782994</v>
      </c>
      <c r="L58" s="22">
        <f t="shared" si="44"/>
        <v>0.2182444153833836</v>
      </c>
      <c r="M58" s="24">
        <f t="shared" si="45"/>
        <v>0.2182444153833836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16354.8</v>
      </c>
      <c r="AB58" s="156">
        <f>Poor!AB58</f>
        <v>0.25</v>
      </c>
      <c r="AC58" s="147">
        <f t="shared" si="39"/>
        <v>16354.8</v>
      </c>
      <c r="AD58" s="156">
        <f>Poor!AD58</f>
        <v>0.25</v>
      </c>
      <c r="AE58" s="147">
        <f t="shared" si="40"/>
        <v>16354.8</v>
      </c>
      <c r="AF58" s="122">
        <f t="shared" si="31"/>
        <v>0.25</v>
      </c>
      <c r="AG58" s="147">
        <f t="shared" si="34"/>
        <v>16354.8</v>
      </c>
      <c r="AH58" s="123">
        <f t="shared" si="35"/>
        <v>1</v>
      </c>
      <c r="AI58" s="112">
        <f t="shared" si="35"/>
        <v>65419.199999999997</v>
      </c>
      <c r="AJ58" s="148">
        <f t="shared" si="36"/>
        <v>32709.599999999999</v>
      </c>
      <c r="AK58" s="147">
        <f t="shared" si="37"/>
        <v>32709.599999999999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2.8423496757319384E-2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219107.07</v>
      </c>
      <c r="J65" s="39">
        <f>SUM(J37:J64)</f>
        <v>224138.11004962667</v>
      </c>
      <c r="K65" s="40">
        <f>SUM(K37:K64)</f>
        <v>1</v>
      </c>
      <c r="L65" s="22">
        <f>SUM(L37:L64)</f>
        <v>0.74868227734927539</v>
      </c>
      <c r="M65" s="24">
        <f>SUM(M37:M64)</f>
        <v>0.74774516950554681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62829.203822388241</v>
      </c>
      <c r="AB65" s="137"/>
      <c r="AC65" s="153">
        <f>SUM(AC37:AC64)</f>
        <v>51992.451593818376</v>
      </c>
      <c r="AD65" s="137"/>
      <c r="AE65" s="153">
        <f>SUM(AE37:AE64)</f>
        <v>52611.951593818376</v>
      </c>
      <c r="AF65" s="137"/>
      <c r="AG65" s="153">
        <f>SUM(AG37:AG64)</f>
        <v>54699.641242019286</v>
      </c>
      <c r="AH65" s="137"/>
      <c r="AI65" s="153">
        <f>SUM(AI37:AI64)</f>
        <v>222133.24825204429</v>
      </c>
      <c r="AJ65" s="153">
        <f>SUM(AJ37:AJ64)</f>
        <v>114821.65541620662</v>
      </c>
      <c r="AK65" s="153">
        <f>SUM(AK37:AK64)</f>
        <v>107311.59283583767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199141.18529034973</v>
      </c>
      <c r="J74" s="51">
        <f>J128*I$83</f>
        <v>14015.696441347143</v>
      </c>
      <c r="K74" s="40">
        <f>B74/B$76</f>
        <v>3.0491238976837635E-2</v>
      </c>
      <c r="L74" s="22">
        <f>(L128*G$37*F$9/F$7)/B$130</f>
        <v>2.1836193305365015E-2</v>
      </c>
      <c r="M74" s="24">
        <f>J74/B$76</f>
        <v>4.6757641121150627E-2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2276.606721337394</v>
      </c>
      <c r="AB74" s="156"/>
      <c r="AC74" s="147">
        <f>AC30*$I$83/4</f>
        <v>4260.8322993860347</v>
      </c>
      <c r="AD74" s="156"/>
      <c r="AE74" s="147">
        <f>AE30*$I$83/4</f>
        <v>4109.6375386954242</v>
      </c>
      <c r="AF74" s="156"/>
      <c r="AG74" s="147">
        <f>AG30*$I$83/4</f>
        <v>3609.9170031615345</v>
      </c>
      <c r="AH74" s="155"/>
      <c r="AI74" s="147">
        <f>SUM(AA74,AC74,AE74,AG74)</f>
        <v>14256.993562580386</v>
      </c>
      <c r="AJ74" s="148">
        <f>(AA74+AC74)</f>
        <v>6537.4390207234283</v>
      </c>
      <c r="AK74" s="147">
        <f>(AE74+AG74)</f>
        <v>7719.5545418569582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87705.782231962585</v>
      </c>
      <c r="K75" s="40">
        <f>B75/B$76</f>
        <v>0.63228327833131914</v>
      </c>
      <c r="L75" s="22">
        <f>(L129*G$37*F$9/F$7)/B$130</f>
        <v>0.31845304120744239</v>
      </c>
      <c r="M75" s="24">
        <f>J75/B$76</f>
        <v>0.29259448554792822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55561.125923638276</v>
      </c>
      <c r="AB75" s="158"/>
      <c r="AC75" s="149">
        <f>AA75+AC65-SUM(AC70,AC74)</f>
        <v>98301.274040658041</v>
      </c>
      <c r="AD75" s="158"/>
      <c r="AE75" s="149">
        <f>AC75+AE65-SUM(AE70,AE74)</f>
        <v>141812.11691836841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187910.36997981361</v>
      </c>
      <c r="AJ75" s="151">
        <f>AJ76-SUM(AJ70,AJ74)</f>
        <v>98301.274040658056</v>
      </c>
      <c r="AK75" s="149">
        <f>AJ75+AK76-SUM(AK70,AK74)</f>
        <v>187910.36997981361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219107.07000000004</v>
      </c>
      <c r="J76" s="51">
        <f>J130*I$83</f>
        <v>224138.11004962664</v>
      </c>
      <c r="K76" s="40">
        <f>SUM(K70:K75)</f>
        <v>0.85547163432882312</v>
      </c>
      <c r="L76" s="22">
        <f>SUM(L70:L75)</f>
        <v>0.5781388058572865</v>
      </c>
      <c r="M76" s="24">
        <f>SUM(M70:M75)</f>
        <v>0.57720169801355792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62829.203822388241</v>
      </c>
      <c r="AB76" s="137"/>
      <c r="AC76" s="153">
        <f>AC65</f>
        <v>51992.451593818376</v>
      </c>
      <c r="AD76" s="137"/>
      <c r="AE76" s="153">
        <f>AE65</f>
        <v>52611.951593818376</v>
      </c>
      <c r="AF76" s="137"/>
      <c r="AG76" s="153">
        <f>AG65</f>
        <v>54699.641242019286</v>
      </c>
      <c r="AH76" s="137"/>
      <c r="AI76" s="153">
        <f>SUM(AA76,AC76,AE76,AG76)</f>
        <v>222133.24825204429</v>
      </c>
      <c r="AJ76" s="154">
        <f>SUM(AA76,AC76)</f>
        <v>114821.65541620662</v>
      </c>
      <c r="AK76" s="154">
        <f>SUM(AE76,AG76)</f>
        <v>107311.59283583766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55561.125923638276</v>
      </c>
      <c r="AD78" s="112"/>
      <c r="AE78" s="112">
        <f>AC75</f>
        <v>98301.274040658041</v>
      </c>
      <c r="AF78" s="112"/>
      <c r="AG78" s="112">
        <f>AE75</f>
        <v>141812.11691836841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57837.732644975673</v>
      </c>
      <c r="AB79" s="112"/>
      <c r="AC79" s="112">
        <f>AA79-AA74+AC65-AC70</f>
        <v>102562.10634004408</v>
      </c>
      <c r="AD79" s="112"/>
      <c r="AE79" s="112">
        <f>AC79-AC74+AE65-AE70</f>
        <v>145921.75445706383</v>
      </c>
      <c r="AF79" s="112"/>
      <c r="AG79" s="112">
        <f>AE79-AE74+AG65-AG70</f>
        <v>191520.28698297511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0.14303030303030304</v>
      </c>
      <c r="I91" s="22">
        <f t="shared" ref="I91" si="52">(D91*H91)</f>
        <v>0.12421168435304938</v>
      </c>
      <c r="J91" s="24">
        <f>IF(I$32&lt;=1+I$131,I91,L91+J$33*(I91-L91))</f>
        <v>9.7063238864998874E-2</v>
      </c>
      <c r="K91" s="22">
        <f t="shared" ref="K91" si="53">(B91)</f>
        <v>0.66802242236809473</v>
      </c>
      <c r="L91" s="22">
        <f t="shared" ref="L91" si="54">(K91*H91)</f>
        <v>9.5547449502345672E-2</v>
      </c>
      <c r="M91" s="225">
        <f t="shared" si="50"/>
        <v>9.7063238864998874E-2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0.14303030303030304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0.3575757575757576</v>
      </c>
      <c r="I93" s="22">
        <f t="shared" si="59"/>
        <v>0.41802009157276232</v>
      </c>
      <c r="J93" s="24">
        <f t="shared" si="60"/>
        <v>0.33883712556594836</v>
      </c>
      <c r="K93" s="22">
        <f t="shared" si="61"/>
        <v>0.93523139131533262</v>
      </c>
      <c r="L93" s="22">
        <f t="shared" si="62"/>
        <v>0.33441607325820988</v>
      </c>
      <c r="M93" s="225">
        <f t="shared" si="63"/>
        <v>0.33883712556594836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0.3575757575757576</v>
      </c>
      <c r="I94" s="22">
        <f t="shared" si="59"/>
        <v>9.8485533574542788E-2</v>
      </c>
      <c r="J94" s="24">
        <f t="shared" si="60"/>
        <v>7.1834809587106557E-2</v>
      </c>
      <c r="K94" s="22">
        <f t="shared" si="61"/>
        <v>0.19673260338740389</v>
      </c>
      <c r="L94" s="22">
        <f t="shared" si="62"/>
        <v>7.0346809696102006E-2</v>
      </c>
      <c r="M94" s="225">
        <f t="shared" si="63"/>
        <v>7.1834809587106557E-2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0.3575757575757576</v>
      </c>
      <c r="I95" s="22">
        <f t="shared" si="59"/>
        <v>1.5526460544131173E-2</v>
      </c>
      <c r="J95" s="24">
        <f t="shared" si="60"/>
        <v>1.5526460544131173E-2</v>
      </c>
      <c r="K95" s="22">
        <f t="shared" si="61"/>
        <v>4.3421457453926157E-2</v>
      </c>
      <c r="L95" s="22">
        <f t="shared" si="62"/>
        <v>1.5526460544131173E-2</v>
      </c>
      <c r="M95" s="225">
        <f t="shared" si="63"/>
        <v>1.5526460544131173E-2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0.25454545454545457</v>
      </c>
      <c r="I97" s="22">
        <f t="shared" si="59"/>
        <v>0</v>
      </c>
      <c r="J97" s="24">
        <f t="shared" si="60"/>
        <v>0.24157515052926296</v>
      </c>
      <c r="K97" s="22">
        <f t="shared" si="61"/>
        <v>1.002033633552142</v>
      </c>
      <c r="L97" s="22">
        <f t="shared" si="62"/>
        <v>0.25506310672236343</v>
      </c>
      <c r="M97" s="225">
        <f t="shared" si="63"/>
        <v>0.24157515052926296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6.4420040141136775E-3</v>
      </c>
      <c r="K98" s="22">
        <f t="shared" si="61"/>
        <v>4.0081345342085684E-2</v>
      </c>
      <c r="L98" s="22">
        <f t="shared" si="62"/>
        <v>6.8016828459296907E-3</v>
      </c>
      <c r="M98" s="225">
        <f t="shared" si="63"/>
        <v>6.4420040141136775E-3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0.16969696969696968</v>
      </c>
      <c r="I99" s="22">
        <f t="shared" si="59"/>
        <v>1.4793660189897076E-2</v>
      </c>
      <c r="J99" s="24">
        <f t="shared" si="60"/>
        <v>7.0095720061763836E-3</v>
      </c>
      <c r="K99" s="22">
        <f t="shared" si="61"/>
        <v>3.8745300497349491E-2</v>
      </c>
      <c r="L99" s="22">
        <f t="shared" si="62"/>
        <v>6.5749600843987011E-3</v>
      </c>
      <c r="M99" s="225">
        <f t="shared" si="63"/>
        <v>7.0095720061763836E-3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0.16969696969696968</v>
      </c>
      <c r="I100" s="22">
        <f t="shared" si="59"/>
        <v>9.0689104612395877E-3</v>
      </c>
      <c r="J100" s="24">
        <f t="shared" si="60"/>
        <v>6.9215757898683618E-3</v>
      </c>
      <c r="K100" s="22">
        <f t="shared" si="61"/>
        <v>4.0081345342085684E-2</v>
      </c>
      <c r="L100" s="22">
        <f t="shared" si="62"/>
        <v>6.8016828459296907E-3</v>
      </c>
      <c r="M100" s="225">
        <f t="shared" si="63"/>
        <v>6.9215757898683618E-3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0.16969696969696968</v>
      </c>
      <c r="I101" s="22">
        <f t="shared" si="59"/>
        <v>1.2753155336118172E-2</v>
      </c>
      <c r="J101" s="24">
        <f t="shared" si="60"/>
        <v>1.0337403830825541E-2</v>
      </c>
      <c r="K101" s="22">
        <f t="shared" si="61"/>
        <v>6.0122018013128525E-2</v>
      </c>
      <c r="L101" s="22">
        <f t="shared" si="62"/>
        <v>1.0202524268894536E-2</v>
      </c>
      <c r="M101" s="225">
        <f t="shared" si="63"/>
        <v>1.0337403830825541E-2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0.16969696969696968</v>
      </c>
      <c r="I102" s="22">
        <f t="shared" si="59"/>
        <v>0</v>
      </c>
      <c r="J102" s="24">
        <f t="shared" si="60"/>
        <v>2.1473346713712258E-3</v>
      </c>
      <c r="K102" s="22">
        <f t="shared" si="61"/>
        <v>1.3360448447361895E-2</v>
      </c>
      <c r="L102" s="22">
        <f t="shared" si="62"/>
        <v>2.2672276153098969E-3</v>
      </c>
      <c r="M102" s="225">
        <f t="shared" si="63"/>
        <v>2.1473346713712258E-3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5.3146533116437853E-3</v>
      </c>
      <c r="K103" s="22">
        <f t="shared" si="61"/>
        <v>3.3067109907220692E-2</v>
      </c>
      <c r="L103" s="22">
        <f t="shared" si="62"/>
        <v>5.6113883478919957E-3</v>
      </c>
      <c r="M103" s="225">
        <f t="shared" si="63"/>
        <v>5.3146533116437853E-3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2.7056416859277447E-3</v>
      </c>
      <c r="K104" s="22">
        <f t="shared" si="61"/>
        <v>1.6834165043675988E-2</v>
      </c>
      <c r="L104" s="22">
        <f t="shared" si="62"/>
        <v>2.8567067952904703E-3</v>
      </c>
      <c r="M104" s="225">
        <f t="shared" si="63"/>
        <v>2.7056416859277447E-3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3.2210020070568388E-3</v>
      </c>
      <c r="K105" s="22">
        <f t="shared" si="61"/>
        <v>2.0040672671042842E-2</v>
      </c>
      <c r="L105" s="22">
        <f t="shared" si="62"/>
        <v>3.4008414229648454E-3</v>
      </c>
      <c r="M105" s="225">
        <f t="shared" si="63"/>
        <v>3.2210020070568388E-3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0.16969696969696968</v>
      </c>
      <c r="I106" s="22">
        <f t="shared" si="59"/>
        <v>0</v>
      </c>
      <c r="J106" s="24">
        <f t="shared" si="60"/>
        <v>6.4420040141136775E-3</v>
      </c>
      <c r="K106" s="22">
        <f t="shared" si="61"/>
        <v>4.0081345342085684E-2</v>
      </c>
      <c r="L106" s="22">
        <f t="shared" si="62"/>
        <v>6.8016828459296907E-3</v>
      </c>
      <c r="M106" s="225">
        <f t="shared" si="63"/>
        <v>6.4420040141136775E-3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7.4727246563718666E-2</v>
      </c>
      <c r="K107" s="22">
        <f t="shared" si="61"/>
        <v>0.4649436059681939</v>
      </c>
      <c r="L107" s="22">
        <f t="shared" si="62"/>
        <v>7.8899521012784413E-2</v>
      </c>
      <c r="M107" s="225">
        <f t="shared" si="63"/>
        <v>7.4727246563718666E-2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0.16969696969696968</v>
      </c>
      <c r="I108" s="22">
        <f t="shared" si="59"/>
        <v>0</v>
      </c>
      <c r="J108" s="24">
        <f t="shared" si="60"/>
        <v>6.4420040141136775E-3</v>
      </c>
      <c r="K108" s="22">
        <f t="shared" si="61"/>
        <v>4.0081345342085684E-2</v>
      </c>
      <c r="L108" s="22">
        <f t="shared" si="62"/>
        <v>6.8016828459296907E-3</v>
      </c>
      <c r="M108" s="225">
        <f t="shared" si="63"/>
        <v>6.4420040141136775E-3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0.42909090909090908</v>
      </c>
      <c r="I112" s="22">
        <f t="shared" si="59"/>
        <v>2.6485753002050219</v>
      </c>
      <c r="J112" s="24">
        <f t="shared" si="60"/>
        <v>2.6485753002050219</v>
      </c>
      <c r="K112" s="22">
        <f t="shared" si="61"/>
        <v>6.1725271826811952</v>
      </c>
      <c r="L112" s="22">
        <f t="shared" si="62"/>
        <v>2.6485753002050219</v>
      </c>
      <c r="M112" s="225">
        <f t="shared" si="63"/>
        <v>2.6485753002050219</v>
      </c>
      <c r="N112" s="227">
        <v>7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8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0.5691551038576167</v>
      </c>
      <c r="L115" s="22">
        <f t="shared" si="62"/>
        <v>0</v>
      </c>
      <c r="M115" s="225">
        <f t="shared" si="63"/>
        <v>0</v>
      </c>
      <c r="N115" s="227">
        <v>11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14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9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8.8708142823864069</v>
      </c>
      <c r="J119" s="24">
        <f>SUM(J91:J118)</f>
        <v>9.0745020133550423</v>
      </c>
      <c r="K119" s="22">
        <f>SUM(K91:K118)</f>
        <v>20.024105714968115</v>
      </c>
      <c r="L119" s="22">
        <f>SUM(L91:L118)</f>
        <v>9.0858745870090711</v>
      </c>
      <c r="M119" s="57">
        <f t="shared" si="50"/>
        <v>9.0745020133550423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8.0624713327826072</v>
      </c>
      <c r="J128" s="226">
        <f>(J30)</f>
        <v>0.56744239320755174</v>
      </c>
      <c r="K128" s="22">
        <f>(B128)</f>
        <v>0.610559792652553</v>
      </c>
      <c r="L128" s="22">
        <f>IF(L124=L119,0,(L119-L124)/(B119-B124)*K128)</f>
        <v>0.26500014736915645</v>
      </c>
      <c r="M128" s="57">
        <f t="shared" si="90"/>
        <v>0.56744239320755174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3.5508744910475301</v>
      </c>
      <c r="K129" s="29">
        <f>(B129)</f>
        <v>12.66090720711294</v>
      </c>
      <c r="L129" s="60">
        <f>IF(SUM(L124:L128)&gt;L130,0,L130-SUM(L124:L128))</f>
        <v>3.864689310539954</v>
      </c>
      <c r="M129" s="57">
        <f t="shared" si="90"/>
        <v>3.5508744910475301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8.8708142823864069</v>
      </c>
      <c r="J130" s="226">
        <f>(J119)</f>
        <v>9.0745020133550423</v>
      </c>
      <c r="K130" s="22">
        <f>(B130)</f>
        <v>20.024105714968115</v>
      </c>
      <c r="L130" s="22">
        <f>(L119)</f>
        <v>9.0858745870090711</v>
      </c>
      <c r="M130" s="57">
        <f t="shared" si="90"/>
        <v>9.0745020133550423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D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779.83236380327935</v>
      </c>
      <c r="G72" s="109">
        <f>Poor!T7</f>
        <v>910.90245503690005</v>
      </c>
      <c r="H72" s="109">
        <f>Middle!T7</f>
        <v>1840.3542374993544</v>
      </c>
      <c r="I72" s="109">
        <f>Rich!T7</f>
        <v>4237.7862785812968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0</v>
      </c>
      <c r="G73" s="109">
        <f>Poor!T8</f>
        <v>70</v>
      </c>
      <c r="H73" s="109">
        <f>Middle!T8</f>
        <v>435.95999999999992</v>
      </c>
      <c r="I73" s="109">
        <f>Rich!T8</f>
        <v>11525.085216069881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226.31668459132607</v>
      </c>
      <c r="G74" s="109">
        <f>Poor!T9</f>
        <v>447.48203688567145</v>
      </c>
      <c r="H74" s="109">
        <f>Middle!T9</f>
        <v>480.08031157750247</v>
      </c>
      <c r="I74" s="109">
        <f>Rich!T9</f>
        <v>719.9767549336384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1769.9999999999995</v>
      </c>
      <c r="I75" s="109">
        <f>Rich!T10</f>
        <v>2996.7995602511314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554.6</v>
      </c>
      <c r="G76" s="109">
        <f>Poor!T11</f>
        <v>1840.5050000000003</v>
      </c>
      <c r="H76" s="109">
        <f>Middle!T11</f>
        <v>6301.2000000000007</v>
      </c>
      <c r="I76" s="109">
        <f>Rich!T11</f>
        <v>14707.502785712324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17420.232311064276</v>
      </c>
      <c r="D77" s="109">
        <f>Middle!R12</f>
        <v>2142.1689639188698</v>
      </c>
      <c r="E77" s="109">
        <f>Rich!R12</f>
        <v>0</v>
      </c>
      <c r="F77" s="109">
        <f>V.Poor!T12</f>
        <v>0</v>
      </c>
      <c r="G77" s="109">
        <f>Poor!T12</f>
        <v>6393.6000000000013</v>
      </c>
      <c r="H77" s="109">
        <f>Middle!T12</f>
        <v>1168.7085148774981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8121.5338021061734</v>
      </c>
      <c r="D78" s="109">
        <f>Middle!R13</f>
        <v>46466.167947535898</v>
      </c>
      <c r="E78" s="109">
        <f>Rich!R13</f>
        <v>174655.97499374344</v>
      </c>
      <c r="F78" s="109">
        <f>V.Poor!T13</f>
        <v>5156.1070544960912</v>
      </c>
      <c r="G78" s="109">
        <f>Poor!T13</f>
        <v>3458.8856435968728</v>
      </c>
      <c r="H78" s="109">
        <f>Middle!T13</f>
        <v>17412.664232697658</v>
      </c>
      <c r="I78" s="109">
        <f>Rich!T13</f>
        <v>81774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30848.328050842993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19583.999999999996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1512.1729436687742</v>
      </c>
      <c r="C80" s="109">
        <f>Poor!R15</f>
        <v>0</v>
      </c>
      <c r="D80" s="109">
        <f>Middle!R15</f>
        <v>1512.172943668774</v>
      </c>
      <c r="E80" s="109">
        <f>Rich!R15</f>
        <v>2835.3242693789521</v>
      </c>
      <c r="F80" s="109">
        <f>V.Poor!T15</f>
        <v>1110.0000000000002</v>
      </c>
      <c r="G80" s="109">
        <f>Poor!T15</f>
        <v>0</v>
      </c>
      <c r="H80" s="109">
        <f>Middle!T15</f>
        <v>1110.0000000000002</v>
      </c>
      <c r="I80" s="109">
        <f>Rich!T15</f>
        <v>2081.2500000000005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12702.252726817702</v>
      </c>
      <c r="E81" s="109">
        <f>Rich!R16</f>
        <v>267654.61102937302</v>
      </c>
      <c r="F81" s="109">
        <f>V.Poor!T16</f>
        <v>0</v>
      </c>
      <c r="G81" s="109">
        <f>Poor!T16</f>
        <v>0</v>
      </c>
      <c r="H81" s="109">
        <f>Middle!T16</f>
        <v>7929.6</v>
      </c>
      <c r="I81" s="109">
        <f>Rich!T16</f>
        <v>167088</v>
      </c>
    </row>
    <row r="82" spans="1:9">
      <c r="A82" t="str">
        <f>V.Poor!Q17</f>
        <v>Small business/petty trading</v>
      </c>
      <c r="B82" s="109">
        <f>V.Poor!R17</f>
        <v>42824.737764699697</v>
      </c>
      <c r="C82" s="109">
        <f>Poor!R17</f>
        <v>42824.737764699683</v>
      </c>
      <c r="D82" s="109">
        <f>Middle!R17</f>
        <v>12883.713480057955</v>
      </c>
      <c r="E82" s="109">
        <f>Rich!R17</f>
        <v>16104.641850072447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18871.918336986302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14726.4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26596.373170081904</v>
      </c>
      <c r="G88" s="109">
        <f>Poor!T23</f>
        <v>17164.492202710655</v>
      </c>
      <c r="H88" s="109">
        <f>Middle!T23</f>
        <v>61708.128266825835</v>
      </c>
      <c r="I88" s="109">
        <f>Rich!T23</f>
        <v>285130.40059554827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22300.099132798568</v>
      </c>
      <c r="G98" s="237">
        <f t="shared" si="0"/>
        <v>31731.980100169818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45278.632466131909</v>
      </c>
      <c r="G99" s="237">
        <f t="shared" si="0"/>
        <v>54710.513433503162</v>
      </c>
      <c r="H99" s="237">
        <f t="shared" si="0"/>
        <v>10166.877369387978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86201.032466131903</v>
      </c>
      <c r="G100" s="237">
        <f t="shared" si="0"/>
        <v>95632.913433503156</v>
      </c>
      <c r="H100" s="237">
        <f t="shared" si="0"/>
        <v>51089.277369387972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17420.232311064276</v>
      </c>
      <c r="D8" s="203">
        <f>Income!D77</f>
        <v>2142.1689639188698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17420.232311064276</v>
      </c>
      <c r="AP8" s="204">
        <f t="shared" si="7"/>
        <v>17420.232311064276</v>
      </c>
      <c r="AQ8" s="204">
        <f t="shared" si="7"/>
        <v>17420.232311064276</v>
      </c>
      <c r="AR8" s="204">
        <f t="shared" si="7"/>
        <v>17420.232311064276</v>
      </c>
      <c r="AS8" s="204">
        <f t="shared" si="7"/>
        <v>17420.232311064276</v>
      </c>
      <c r="AT8" s="204">
        <f t="shared" si="7"/>
        <v>17420.232311064276</v>
      </c>
      <c r="AU8" s="204">
        <f t="shared" si="7"/>
        <v>17420.232311064276</v>
      </c>
      <c r="AV8" s="204">
        <f t="shared" si="7"/>
        <v>17420.232311064276</v>
      </c>
      <c r="AW8" s="204">
        <f t="shared" si="7"/>
        <v>17420.232311064276</v>
      </c>
      <c r="AX8" s="204">
        <f t="shared" si="7"/>
        <v>17420.232311064276</v>
      </c>
      <c r="AY8" s="204">
        <f t="shared" si="7"/>
        <v>17420.232311064276</v>
      </c>
      <c r="AZ8" s="204">
        <f t="shared" si="7"/>
        <v>17420.232311064276</v>
      </c>
      <c r="BA8" s="204">
        <f t="shared" si="7"/>
        <v>17420.232311064276</v>
      </c>
      <c r="BB8" s="204">
        <f t="shared" si="5"/>
        <v>17420.232311064276</v>
      </c>
      <c r="BC8" s="204">
        <f t="shared" si="5"/>
        <v>17420.232311064276</v>
      </c>
      <c r="BD8" s="204">
        <f t="shared" si="5"/>
        <v>17420.232311064276</v>
      </c>
      <c r="BE8" s="204">
        <f t="shared" si="5"/>
        <v>17420.232311064276</v>
      </c>
      <c r="BF8" s="204">
        <f t="shared" si="5"/>
        <v>17420.232311064276</v>
      </c>
      <c r="BG8" s="204">
        <f t="shared" si="5"/>
        <v>17420.232311064276</v>
      </c>
      <c r="BH8" s="204">
        <f t="shared" si="5"/>
        <v>17420.232311064276</v>
      </c>
      <c r="BI8" s="204">
        <f t="shared" si="5"/>
        <v>17420.232311064276</v>
      </c>
      <c r="BJ8" s="204">
        <f t="shared" si="5"/>
        <v>17420.232311064276</v>
      </c>
      <c r="BK8" s="204">
        <f t="shared" si="1"/>
        <v>17420.232311064276</v>
      </c>
      <c r="BL8" s="204">
        <f t="shared" si="1"/>
        <v>17420.232311064276</v>
      </c>
      <c r="BM8" s="204">
        <f t="shared" si="1"/>
        <v>17420.232311064276</v>
      </c>
      <c r="BN8" s="204">
        <f t="shared" si="1"/>
        <v>17420.232311064276</v>
      </c>
      <c r="BO8" s="204">
        <f t="shared" si="1"/>
        <v>17420.232311064276</v>
      </c>
      <c r="BP8" s="204">
        <f t="shared" si="1"/>
        <v>17420.232311064276</v>
      </c>
      <c r="BQ8" s="204">
        <f t="shared" si="1"/>
        <v>17420.232311064276</v>
      </c>
      <c r="BR8" s="204">
        <f t="shared" si="1"/>
        <v>17420.232311064276</v>
      </c>
      <c r="BS8" s="204">
        <f t="shared" si="1"/>
        <v>17420.232311064276</v>
      </c>
      <c r="BT8" s="204">
        <f t="shared" si="1"/>
        <v>17420.232311064276</v>
      </c>
      <c r="BU8" s="204">
        <f t="shared" si="1"/>
        <v>17420.232311064276</v>
      </c>
      <c r="BV8" s="204">
        <f t="shared" si="1"/>
        <v>17420.232311064276</v>
      </c>
      <c r="BW8" s="204">
        <f t="shared" si="1"/>
        <v>17420.232311064276</v>
      </c>
      <c r="BX8" s="204">
        <f t="shared" si="1"/>
        <v>2142.1689639188698</v>
      </c>
      <c r="BY8" s="204">
        <f t="shared" si="1"/>
        <v>2142.1689639188698</v>
      </c>
      <c r="BZ8" s="204">
        <f t="shared" si="1"/>
        <v>2142.1689639188698</v>
      </c>
      <c r="CA8" s="204">
        <f t="shared" si="2"/>
        <v>2142.1689639188698</v>
      </c>
      <c r="CB8" s="204">
        <f t="shared" si="2"/>
        <v>2142.1689639188698</v>
      </c>
      <c r="CC8" s="204">
        <f t="shared" si="2"/>
        <v>2142.1689639188698</v>
      </c>
      <c r="CD8" s="204">
        <f t="shared" si="2"/>
        <v>2142.1689639188698</v>
      </c>
      <c r="CE8" s="204">
        <f t="shared" si="2"/>
        <v>2142.1689639188698</v>
      </c>
      <c r="CF8" s="204">
        <f t="shared" si="2"/>
        <v>2142.1689639188698</v>
      </c>
      <c r="CG8" s="204">
        <f t="shared" si="2"/>
        <v>2142.1689639188698</v>
      </c>
      <c r="CH8" s="204">
        <f t="shared" si="2"/>
        <v>2142.1689639188698</v>
      </c>
      <c r="CI8" s="204">
        <f t="shared" si="2"/>
        <v>2142.1689639188698</v>
      </c>
      <c r="CJ8" s="204">
        <f t="shared" si="2"/>
        <v>2142.1689639188698</v>
      </c>
      <c r="CK8" s="204">
        <f t="shared" si="2"/>
        <v>2142.1689639188698</v>
      </c>
      <c r="CL8" s="204">
        <f t="shared" si="2"/>
        <v>2142.1689639188698</v>
      </c>
      <c r="CM8" s="204">
        <f t="shared" si="2"/>
        <v>2142.1689639188698</v>
      </c>
      <c r="CN8" s="204">
        <f t="shared" si="2"/>
        <v>2142.1689639188698</v>
      </c>
      <c r="CO8" s="204">
        <f t="shared" si="2"/>
        <v>2142.1689639188698</v>
      </c>
      <c r="CP8" s="204">
        <f t="shared" si="2"/>
        <v>2142.1689639188698</v>
      </c>
      <c r="CQ8" s="204">
        <f t="shared" si="2"/>
        <v>2142.1689639188698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8121.5338021061734</v>
      </c>
      <c r="D9" s="203">
        <f>Income!D78</f>
        <v>46466.167947535898</v>
      </c>
      <c r="E9" s="203">
        <f>Income!E78</f>
        <v>174655.97499374344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8121.5338021061734</v>
      </c>
      <c r="AP9" s="204">
        <f t="shared" si="7"/>
        <v>8121.5338021061734</v>
      </c>
      <c r="AQ9" s="204">
        <f t="shared" si="7"/>
        <v>8121.5338021061734</v>
      </c>
      <c r="AR9" s="204">
        <f t="shared" si="7"/>
        <v>8121.5338021061734</v>
      </c>
      <c r="AS9" s="204">
        <f t="shared" si="7"/>
        <v>8121.5338021061734</v>
      </c>
      <c r="AT9" s="204">
        <f t="shared" si="7"/>
        <v>8121.5338021061734</v>
      </c>
      <c r="AU9" s="204">
        <f t="shared" si="7"/>
        <v>8121.5338021061734</v>
      </c>
      <c r="AV9" s="204">
        <f t="shared" si="7"/>
        <v>8121.5338021061734</v>
      </c>
      <c r="AW9" s="204">
        <f t="shared" si="7"/>
        <v>8121.5338021061734</v>
      </c>
      <c r="AX9" s="204">
        <f t="shared" si="1"/>
        <v>8121.5338021061734</v>
      </c>
      <c r="AY9" s="204">
        <f t="shared" si="1"/>
        <v>8121.5338021061734</v>
      </c>
      <c r="AZ9" s="204">
        <f t="shared" si="1"/>
        <v>8121.5338021061734</v>
      </c>
      <c r="BA9" s="204">
        <f t="shared" si="1"/>
        <v>8121.5338021061734</v>
      </c>
      <c r="BB9" s="204">
        <f t="shared" si="1"/>
        <v>8121.5338021061734</v>
      </c>
      <c r="BC9" s="204">
        <f t="shared" si="1"/>
        <v>8121.5338021061734</v>
      </c>
      <c r="BD9" s="204">
        <f t="shared" si="1"/>
        <v>8121.5338021061734</v>
      </c>
      <c r="BE9" s="204">
        <f t="shared" si="1"/>
        <v>8121.5338021061734</v>
      </c>
      <c r="BF9" s="204">
        <f t="shared" si="1"/>
        <v>8121.5338021061734</v>
      </c>
      <c r="BG9" s="204">
        <f t="shared" si="1"/>
        <v>8121.5338021061734</v>
      </c>
      <c r="BH9" s="204">
        <f t="shared" si="1"/>
        <v>8121.5338021061734</v>
      </c>
      <c r="BI9" s="204">
        <f t="shared" si="1"/>
        <v>8121.5338021061734</v>
      </c>
      <c r="BJ9" s="204">
        <f t="shared" si="1"/>
        <v>8121.5338021061734</v>
      </c>
      <c r="BK9" s="204">
        <f t="shared" si="1"/>
        <v>8121.5338021061734</v>
      </c>
      <c r="BL9" s="204">
        <f t="shared" si="1"/>
        <v>8121.5338021061734</v>
      </c>
      <c r="BM9" s="204">
        <f t="shared" si="1"/>
        <v>8121.5338021061734</v>
      </c>
      <c r="BN9" s="204">
        <f t="shared" si="1"/>
        <v>8121.5338021061734</v>
      </c>
      <c r="BO9" s="204">
        <f t="shared" si="1"/>
        <v>8121.5338021061734</v>
      </c>
      <c r="BP9" s="204">
        <f t="shared" si="1"/>
        <v>8121.5338021061734</v>
      </c>
      <c r="BQ9" s="204">
        <f t="shared" si="1"/>
        <v>8121.5338021061734</v>
      </c>
      <c r="BR9" s="204">
        <f t="shared" si="1"/>
        <v>8121.5338021061734</v>
      </c>
      <c r="BS9" s="204">
        <f t="shared" si="1"/>
        <v>8121.5338021061734</v>
      </c>
      <c r="BT9" s="204">
        <f t="shared" si="1"/>
        <v>8121.5338021061734</v>
      </c>
      <c r="BU9" s="204">
        <f t="shared" si="1"/>
        <v>8121.5338021061734</v>
      </c>
      <c r="BV9" s="204">
        <f t="shared" si="1"/>
        <v>8121.5338021061734</v>
      </c>
      <c r="BW9" s="204">
        <f t="shared" si="1"/>
        <v>8121.5338021061734</v>
      </c>
      <c r="BX9" s="204">
        <f t="shared" si="1"/>
        <v>46466.167947535898</v>
      </c>
      <c r="BY9" s="204">
        <f t="shared" si="1"/>
        <v>46466.167947535898</v>
      </c>
      <c r="BZ9" s="204">
        <f t="shared" si="1"/>
        <v>46466.167947535898</v>
      </c>
      <c r="CA9" s="204">
        <f t="shared" si="2"/>
        <v>46466.167947535898</v>
      </c>
      <c r="CB9" s="204">
        <f t="shared" si="2"/>
        <v>46466.167947535898</v>
      </c>
      <c r="CC9" s="204">
        <f t="shared" si="2"/>
        <v>46466.167947535898</v>
      </c>
      <c r="CD9" s="204">
        <f t="shared" si="2"/>
        <v>46466.167947535898</v>
      </c>
      <c r="CE9" s="204">
        <f t="shared" si="2"/>
        <v>46466.167947535898</v>
      </c>
      <c r="CF9" s="204">
        <f t="shared" si="2"/>
        <v>46466.167947535898</v>
      </c>
      <c r="CG9" s="204">
        <f t="shared" si="2"/>
        <v>46466.167947535898</v>
      </c>
      <c r="CH9" s="204">
        <f t="shared" si="2"/>
        <v>46466.167947535898</v>
      </c>
      <c r="CI9" s="204">
        <f t="shared" si="2"/>
        <v>46466.167947535898</v>
      </c>
      <c r="CJ9" s="204">
        <f t="shared" si="2"/>
        <v>46466.167947535898</v>
      </c>
      <c r="CK9" s="204">
        <f t="shared" si="2"/>
        <v>46466.167947535898</v>
      </c>
      <c r="CL9" s="204">
        <f t="shared" si="2"/>
        <v>46466.167947535898</v>
      </c>
      <c r="CM9" s="204">
        <f t="shared" si="2"/>
        <v>46466.167947535898</v>
      </c>
      <c r="CN9" s="204">
        <f t="shared" si="2"/>
        <v>46466.167947535898</v>
      </c>
      <c r="CO9" s="204">
        <f t="shared" si="2"/>
        <v>46466.167947535898</v>
      </c>
      <c r="CP9" s="204">
        <f t="shared" si="2"/>
        <v>46466.167947535898</v>
      </c>
      <c r="CQ9" s="204">
        <f t="shared" si="2"/>
        <v>46466.167947535898</v>
      </c>
      <c r="CR9" s="204">
        <f t="shared" si="2"/>
        <v>174655.97499374344</v>
      </c>
      <c r="CS9" s="204">
        <f t="shared" si="3"/>
        <v>174655.97499374344</v>
      </c>
      <c r="CT9" s="204">
        <f t="shared" si="3"/>
        <v>174655.97499374344</v>
      </c>
      <c r="CU9" s="204">
        <f t="shared" si="3"/>
        <v>174655.97499374344</v>
      </c>
      <c r="CV9" s="204">
        <f t="shared" si="3"/>
        <v>174655.97499374344</v>
      </c>
      <c r="CW9" s="204">
        <f t="shared" si="3"/>
        <v>174655.97499374344</v>
      </c>
      <c r="CX9" s="204">
        <f t="shared" si="3"/>
        <v>174655.97499374344</v>
      </c>
      <c r="CY9" s="204">
        <f t="shared" si="3"/>
        <v>174655.97499374344</v>
      </c>
      <c r="CZ9" s="204">
        <f t="shared" si="3"/>
        <v>174655.97499374344</v>
      </c>
      <c r="DA9" s="204">
        <f t="shared" si="3"/>
        <v>174655.97499374344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30848.328050842993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30848.328050842993</v>
      </c>
      <c r="BY10" s="204">
        <f t="shared" si="8"/>
        <v>30848.328050842993</v>
      </c>
      <c r="BZ10" s="204">
        <f t="shared" si="8"/>
        <v>30848.328050842993</v>
      </c>
      <c r="CA10" s="204">
        <f t="shared" si="2"/>
        <v>30848.328050842993</v>
      </c>
      <c r="CB10" s="204">
        <f t="shared" si="2"/>
        <v>30848.328050842993</v>
      </c>
      <c r="CC10" s="204">
        <f t="shared" si="2"/>
        <v>30848.328050842993</v>
      </c>
      <c r="CD10" s="204">
        <f t="shared" si="2"/>
        <v>30848.328050842993</v>
      </c>
      <c r="CE10" s="204">
        <f t="shared" si="2"/>
        <v>30848.328050842993</v>
      </c>
      <c r="CF10" s="204">
        <f t="shared" si="2"/>
        <v>30848.328050842993</v>
      </c>
      <c r="CG10" s="204">
        <f t="shared" si="2"/>
        <v>30848.328050842993</v>
      </c>
      <c r="CH10" s="204">
        <f t="shared" si="2"/>
        <v>30848.328050842993</v>
      </c>
      <c r="CI10" s="204">
        <f t="shared" si="2"/>
        <v>30848.328050842993</v>
      </c>
      <c r="CJ10" s="204">
        <f t="shared" si="2"/>
        <v>30848.328050842993</v>
      </c>
      <c r="CK10" s="204">
        <f t="shared" si="2"/>
        <v>30848.328050842993</v>
      </c>
      <c r="CL10" s="204">
        <f t="shared" si="2"/>
        <v>30848.328050842993</v>
      </c>
      <c r="CM10" s="204">
        <f t="shared" si="2"/>
        <v>30848.328050842993</v>
      </c>
      <c r="CN10" s="204">
        <f t="shared" si="2"/>
        <v>30848.328050842993</v>
      </c>
      <c r="CO10" s="204">
        <f t="shared" si="2"/>
        <v>30848.328050842993</v>
      </c>
      <c r="CP10" s="204">
        <f t="shared" si="2"/>
        <v>30848.328050842993</v>
      </c>
      <c r="CQ10" s="204">
        <f t="shared" si="2"/>
        <v>30848.328050842993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12702.252726817702</v>
      </c>
      <c r="E11" s="203">
        <f>Income!E81</f>
        <v>267654.61102937302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12702.252726817702</v>
      </c>
      <c r="BY11" s="204">
        <f t="shared" si="8"/>
        <v>12702.252726817702</v>
      </c>
      <c r="BZ11" s="204">
        <f t="shared" si="8"/>
        <v>12702.252726817702</v>
      </c>
      <c r="CA11" s="204">
        <f t="shared" si="2"/>
        <v>12702.252726817702</v>
      </c>
      <c r="CB11" s="204">
        <f t="shared" si="2"/>
        <v>12702.252726817702</v>
      </c>
      <c r="CC11" s="204">
        <f t="shared" si="2"/>
        <v>12702.252726817702</v>
      </c>
      <c r="CD11" s="204">
        <f t="shared" si="2"/>
        <v>12702.252726817702</v>
      </c>
      <c r="CE11" s="204">
        <f t="shared" si="2"/>
        <v>12702.252726817702</v>
      </c>
      <c r="CF11" s="204">
        <f t="shared" si="2"/>
        <v>12702.252726817702</v>
      </c>
      <c r="CG11" s="204">
        <f t="shared" si="2"/>
        <v>12702.252726817702</v>
      </c>
      <c r="CH11" s="204">
        <f t="shared" si="2"/>
        <v>12702.252726817702</v>
      </c>
      <c r="CI11" s="204">
        <f t="shared" si="2"/>
        <v>12702.252726817702</v>
      </c>
      <c r="CJ11" s="204">
        <f t="shared" si="2"/>
        <v>12702.252726817702</v>
      </c>
      <c r="CK11" s="204">
        <f t="shared" si="2"/>
        <v>12702.252726817702</v>
      </c>
      <c r="CL11" s="204">
        <f t="shared" si="2"/>
        <v>12702.252726817702</v>
      </c>
      <c r="CM11" s="204">
        <f t="shared" si="2"/>
        <v>12702.252726817702</v>
      </c>
      <c r="CN11" s="204">
        <f t="shared" si="2"/>
        <v>12702.252726817702</v>
      </c>
      <c r="CO11" s="204">
        <f t="shared" si="2"/>
        <v>12702.252726817702</v>
      </c>
      <c r="CP11" s="204">
        <f t="shared" si="2"/>
        <v>12702.252726817702</v>
      </c>
      <c r="CQ11" s="204">
        <f t="shared" si="2"/>
        <v>12702.252726817702</v>
      </c>
      <c r="CR11" s="204">
        <f t="shared" si="2"/>
        <v>267654.61102937302</v>
      </c>
      <c r="CS11" s="204">
        <f t="shared" si="3"/>
        <v>267654.61102937302</v>
      </c>
      <c r="CT11" s="204">
        <f t="shared" si="3"/>
        <v>267654.61102937302</v>
      </c>
      <c r="CU11" s="204">
        <f t="shared" si="3"/>
        <v>267654.61102937302</v>
      </c>
      <c r="CV11" s="204">
        <f t="shared" si="3"/>
        <v>267654.61102937302</v>
      </c>
      <c r="CW11" s="204">
        <f t="shared" si="3"/>
        <v>267654.61102937302</v>
      </c>
      <c r="CX11" s="204">
        <f t="shared" si="3"/>
        <v>267654.61102937302</v>
      </c>
      <c r="CY11" s="204">
        <f t="shared" si="3"/>
        <v>267654.61102937302</v>
      </c>
      <c r="CZ11" s="204">
        <f t="shared" si="3"/>
        <v>267654.61102937302</v>
      </c>
      <c r="DA11" s="204">
        <f t="shared" si="3"/>
        <v>267654.61102937302</v>
      </c>
      <c r="DB11" s="204"/>
    </row>
    <row r="12" spans="1:106">
      <c r="A12" s="201" t="str">
        <f>Income!A82</f>
        <v>Small business/petty trading</v>
      </c>
      <c r="B12" s="203">
        <f>Income!B82</f>
        <v>42824.737764699697</v>
      </c>
      <c r="C12" s="203">
        <f>Income!C82</f>
        <v>42824.737764699683</v>
      </c>
      <c r="D12" s="203">
        <f>Income!D82</f>
        <v>12883.713480057955</v>
      </c>
      <c r="E12" s="203">
        <f>Income!E82</f>
        <v>16104.641850072447</v>
      </c>
      <c r="F12" s="204">
        <f t="shared" si="4"/>
        <v>42824.737764699697</v>
      </c>
      <c r="G12" s="204">
        <f t="shared" si="4"/>
        <v>42824.737764699697</v>
      </c>
      <c r="H12" s="204">
        <f t="shared" si="4"/>
        <v>42824.737764699697</v>
      </c>
      <c r="I12" s="204">
        <f t="shared" si="4"/>
        <v>42824.737764699697</v>
      </c>
      <c r="J12" s="204">
        <f t="shared" si="4"/>
        <v>42824.737764699697</v>
      </c>
      <c r="K12" s="204">
        <f t="shared" si="4"/>
        <v>42824.737764699697</v>
      </c>
      <c r="L12" s="204">
        <f t="shared" si="4"/>
        <v>42824.737764699697</v>
      </c>
      <c r="M12" s="204">
        <f t="shared" si="4"/>
        <v>42824.737764699697</v>
      </c>
      <c r="N12" s="204">
        <f t="shared" si="4"/>
        <v>42824.737764699697</v>
      </c>
      <c r="O12" s="204">
        <f t="shared" si="4"/>
        <v>42824.737764699697</v>
      </c>
      <c r="P12" s="204">
        <f t="shared" si="4"/>
        <v>42824.737764699697</v>
      </c>
      <c r="Q12" s="204">
        <f t="shared" si="4"/>
        <v>42824.737764699697</v>
      </c>
      <c r="R12" s="204">
        <f t="shared" si="4"/>
        <v>42824.737764699697</v>
      </c>
      <c r="S12" s="204">
        <f t="shared" si="4"/>
        <v>42824.737764699697</v>
      </c>
      <c r="T12" s="204">
        <f t="shared" si="4"/>
        <v>42824.737764699697</v>
      </c>
      <c r="U12" s="204">
        <f t="shared" si="4"/>
        <v>42824.737764699697</v>
      </c>
      <c r="V12" s="204">
        <f t="shared" si="6"/>
        <v>42824.737764699697</v>
      </c>
      <c r="W12" s="204">
        <f t="shared" si="6"/>
        <v>42824.737764699697</v>
      </c>
      <c r="X12" s="204">
        <f t="shared" si="6"/>
        <v>42824.737764699697</v>
      </c>
      <c r="Y12" s="204">
        <f t="shared" si="6"/>
        <v>42824.737764699697</v>
      </c>
      <c r="Z12" s="204">
        <f t="shared" si="6"/>
        <v>42824.737764699697</v>
      </c>
      <c r="AA12" s="204">
        <f t="shared" si="6"/>
        <v>42824.737764699697</v>
      </c>
      <c r="AB12" s="204">
        <f t="shared" si="6"/>
        <v>42824.737764699697</v>
      </c>
      <c r="AC12" s="204">
        <f t="shared" si="6"/>
        <v>42824.737764699697</v>
      </c>
      <c r="AD12" s="204">
        <f t="shared" si="6"/>
        <v>42824.737764699697</v>
      </c>
      <c r="AE12" s="204">
        <f t="shared" si="6"/>
        <v>42824.737764699697</v>
      </c>
      <c r="AF12" s="204">
        <f t="shared" si="6"/>
        <v>42824.737764699697</v>
      </c>
      <c r="AG12" s="204">
        <f t="shared" si="6"/>
        <v>42824.737764699697</v>
      </c>
      <c r="AH12" s="204">
        <f t="shared" si="6"/>
        <v>42824.737764699697</v>
      </c>
      <c r="AI12" s="204">
        <f t="shared" si="6"/>
        <v>42824.737764699697</v>
      </c>
      <c r="AJ12" s="204">
        <f t="shared" si="6"/>
        <v>42824.737764699697</v>
      </c>
      <c r="AK12" s="204">
        <f t="shared" si="6"/>
        <v>42824.737764699697</v>
      </c>
      <c r="AL12" s="204">
        <f t="shared" si="7"/>
        <v>42824.737764699697</v>
      </c>
      <c r="AM12" s="204">
        <f t="shared" si="7"/>
        <v>42824.737764699697</v>
      </c>
      <c r="AN12" s="204">
        <f t="shared" si="7"/>
        <v>42824.737764699697</v>
      </c>
      <c r="AO12" s="204">
        <f t="shared" si="7"/>
        <v>42824.737764699683</v>
      </c>
      <c r="AP12" s="204">
        <f t="shared" si="7"/>
        <v>42824.737764699683</v>
      </c>
      <c r="AQ12" s="204">
        <f t="shared" si="7"/>
        <v>42824.737764699683</v>
      </c>
      <c r="AR12" s="204">
        <f t="shared" si="7"/>
        <v>42824.737764699683</v>
      </c>
      <c r="AS12" s="204">
        <f t="shared" si="7"/>
        <v>42824.737764699683</v>
      </c>
      <c r="AT12" s="204">
        <f t="shared" si="7"/>
        <v>42824.737764699683</v>
      </c>
      <c r="AU12" s="204">
        <f t="shared" si="7"/>
        <v>42824.737764699683</v>
      </c>
      <c r="AV12" s="204">
        <f t="shared" si="7"/>
        <v>42824.737764699683</v>
      </c>
      <c r="AW12" s="204">
        <f t="shared" si="7"/>
        <v>42824.737764699683</v>
      </c>
      <c r="AX12" s="204">
        <f t="shared" si="8"/>
        <v>42824.737764699683</v>
      </c>
      <c r="AY12" s="204">
        <f t="shared" si="8"/>
        <v>42824.737764699683</v>
      </c>
      <c r="AZ12" s="204">
        <f t="shared" si="8"/>
        <v>42824.737764699683</v>
      </c>
      <c r="BA12" s="204">
        <f t="shared" si="8"/>
        <v>42824.737764699683</v>
      </c>
      <c r="BB12" s="204">
        <f t="shared" si="8"/>
        <v>42824.737764699683</v>
      </c>
      <c r="BC12" s="204">
        <f t="shared" si="8"/>
        <v>42824.737764699683</v>
      </c>
      <c r="BD12" s="204">
        <f t="shared" si="8"/>
        <v>42824.737764699683</v>
      </c>
      <c r="BE12" s="204">
        <f t="shared" si="8"/>
        <v>42824.737764699683</v>
      </c>
      <c r="BF12" s="204">
        <f t="shared" si="8"/>
        <v>42824.737764699683</v>
      </c>
      <c r="BG12" s="204">
        <f t="shared" si="8"/>
        <v>42824.737764699683</v>
      </c>
      <c r="BH12" s="204">
        <f t="shared" si="8"/>
        <v>42824.737764699683</v>
      </c>
      <c r="BI12" s="204">
        <f t="shared" si="8"/>
        <v>42824.737764699683</v>
      </c>
      <c r="BJ12" s="204">
        <f t="shared" si="8"/>
        <v>42824.737764699683</v>
      </c>
      <c r="BK12" s="204">
        <f t="shared" si="8"/>
        <v>42824.737764699683</v>
      </c>
      <c r="BL12" s="204">
        <f t="shared" si="8"/>
        <v>42824.737764699683</v>
      </c>
      <c r="BM12" s="204">
        <f t="shared" si="8"/>
        <v>42824.737764699683</v>
      </c>
      <c r="BN12" s="204">
        <f t="shared" si="8"/>
        <v>42824.737764699683</v>
      </c>
      <c r="BO12" s="204">
        <f t="shared" si="8"/>
        <v>42824.737764699683</v>
      </c>
      <c r="BP12" s="204">
        <f t="shared" si="8"/>
        <v>42824.737764699683</v>
      </c>
      <c r="BQ12" s="204">
        <f t="shared" si="8"/>
        <v>42824.737764699683</v>
      </c>
      <c r="BR12" s="204">
        <f t="shared" si="8"/>
        <v>42824.737764699683</v>
      </c>
      <c r="BS12" s="204">
        <f t="shared" si="8"/>
        <v>42824.737764699683</v>
      </c>
      <c r="BT12" s="204">
        <f t="shared" si="8"/>
        <v>42824.737764699683</v>
      </c>
      <c r="BU12" s="204">
        <f t="shared" si="8"/>
        <v>42824.737764699683</v>
      </c>
      <c r="BV12" s="204">
        <f t="shared" si="8"/>
        <v>42824.737764699683</v>
      </c>
      <c r="BW12" s="204">
        <f t="shared" si="8"/>
        <v>42824.737764699683</v>
      </c>
      <c r="BX12" s="204">
        <f t="shared" si="8"/>
        <v>12883.713480057955</v>
      </c>
      <c r="BY12" s="204">
        <f t="shared" si="8"/>
        <v>12883.713480057955</v>
      </c>
      <c r="BZ12" s="204">
        <f t="shared" si="8"/>
        <v>12883.713480057955</v>
      </c>
      <c r="CA12" s="204">
        <f t="shared" si="2"/>
        <v>12883.713480057955</v>
      </c>
      <c r="CB12" s="204">
        <f t="shared" si="2"/>
        <v>12883.713480057955</v>
      </c>
      <c r="CC12" s="204">
        <f t="shared" si="2"/>
        <v>12883.713480057955</v>
      </c>
      <c r="CD12" s="204">
        <f t="shared" si="2"/>
        <v>12883.713480057955</v>
      </c>
      <c r="CE12" s="204">
        <f t="shared" si="2"/>
        <v>12883.713480057955</v>
      </c>
      <c r="CF12" s="204">
        <f t="shared" si="2"/>
        <v>12883.713480057955</v>
      </c>
      <c r="CG12" s="204">
        <f t="shared" si="2"/>
        <v>12883.713480057955</v>
      </c>
      <c r="CH12" s="204">
        <f t="shared" si="2"/>
        <v>12883.713480057955</v>
      </c>
      <c r="CI12" s="204">
        <f t="shared" si="2"/>
        <v>12883.713480057955</v>
      </c>
      <c r="CJ12" s="204">
        <f t="shared" si="2"/>
        <v>12883.713480057955</v>
      </c>
      <c r="CK12" s="204">
        <f t="shared" si="2"/>
        <v>12883.713480057955</v>
      </c>
      <c r="CL12" s="204">
        <f t="shared" si="2"/>
        <v>12883.713480057955</v>
      </c>
      <c r="CM12" s="204">
        <f t="shared" si="2"/>
        <v>12883.713480057955</v>
      </c>
      <c r="CN12" s="204">
        <f t="shared" si="2"/>
        <v>12883.713480057955</v>
      </c>
      <c r="CO12" s="204">
        <f t="shared" si="2"/>
        <v>12883.713480057955</v>
      </c>
      <c r="CP12" s="204">
        <f t="shared" si="2"/>
        <v>12883.713480057955</v>
      </c>
      <c r="CQ12" s="204">
        <f t="shared" si="2"/>
        <v>12883.713480057955</v>
      </c>
      <c r="CR12" s="204">
        <f t="shared" si="2"/>
        <v>16104.641850072447</v>
      </c>
      <c r="CS12" s="204">
        <f t="shared" si="3"/>
        <v>16104.641850072447</v>
      </c>
      <c r="CT12" s="204">
        <f t="shared" si="3"/>
        <v>16104.641850072447</v>
      </c>
      <c r="CU12" s="204">
        <f t="shared" si="3"/>
        <v>16104.641850072447</v>
      </c>
      <c r="CV12" s="204">
        <f t="shared" si="3"/>
        <v>16104.641850072447</v>
      </c>
      <c r="CW12" s="204">
        <f t="shared" si="3"/>
        <v>16104.641850072447</v>
      </c>
      <c r="CX12" s="204">
        <f t="shared" si="3"/>
        <v>16104.641850072447</v>
      </c>
      <c r="CY12" s="204">
        <f t="shared" si="3"/>
        <v>16104.641850072447</v>
      </c>
      <c r="CZ12" s="204">
        <f t="shared" si="3"/>
        <v>16104.641850072447</v>
      </c>
      <c r="DA12" s="204">
        <f t="shared" si="3"/>
        <v>16104.641850072447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18871.918336986302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18871.918336986302</v>
      </c>
      <c r="G14" s="204">
        <f t="shared" si="4"/>
        <v>18871.918336986302</v>
      </c>
      <c r="H14" s="204">
        <f t="shared" si="4"/>
        <v>18871.918336986302</v>
      </c>
      <c r="I14" s="204">
        <f t="shared" si="4"/>
        <v>18871.918336986302</v>
      </c>
      <c r="J14" s="204">
        <f t="shared" si="4"/>
        <v>18871.918336986302</v>
      </c>
      <c r="K14" s="204">
        <f t="shared" si="4"/>
        <v>18871.918336986302</v>
      </c>
      <c r="L14" s="204">
        <f t="shared" si="4"/>
        <v>18871.918336986302</v>
      </c>
      <c r="M14" s="204">
        <f t="shared" si="4"/>
        <v>18871.918336986302</v>
      </c>
      <c r="N14" s="204">
        <f t="shared" si="4"/>
        <v>18871.918336986302</v>
      </c>
      <c r="O14" s="204">
        <f t="shared" si="4"/>
        <v>18871.918336986302</v>
      </c>
      <c r="P14" s="204">
        <f t="shared" si="4"/>
        <v>18871.918336986302</v>
      </c>
      <c r="Q14" s="204">
        <f t="shared" si="4"/>
        <v>18871.918336986302</v>
      </c>
      <c r="R14" s="204">
        <f t="shared" si="4"/>
        <v>18871.918336986302</v>
      </c>
      <c r="S14" s="204">
        <f t="shared" si="4"/>
        <v>18871.918336986302</v>
      </c>
      <c r="T14" s="204">
        <f t="shared" si="4"/>
        <v>18871.918336986302</v>
      </c>
      <c r="U14" s="204">
        <f t="shared" si="4"/>
        <v>18871.918336986302</v>
      </c>
      <c r="V14" s="204">
        <f t="shared" si="6"/>
        <v>18871.918336986302</v>
      </c>
      <c r="W14" s="204">
        <f t="shared" si="6"/>
        <v>18871.918336986302</v>
      </c>
      <c r="X14" s="204">
        <f t="shared" si="6"/>
        <v>18871.918336986302</v>
      </c>
      <c r="Y14" s="204">
        <f t="shared" si="6"/>
        <v>18871.918336986302</v>
      </c>
      <c r="Z14" s="204">
        <f t="shared" si="6"/>
        <v>18871.918336986302</v>
      </c>
      <c r="AA14" s="204">
        <f t="shared" si="6"/>
        <v>18871.918336986302</v>
      </c>
      <c r="AB14" s="204">
        <f t="shared" si="6"/>
        <v>18871.918336986302</v>
      </c>
      <c r="AC14" s="204">
        <f t="shared" si="6"/>
        <v>18871.918336986302</v>
      </c>
      <c r="AD14" s="204">
        <f t="shared" si="6"/>
        <v>18871.918336986302</v>
      </c>
      <c r="AE14" s="204">
        <f t="shared" si="6"/>
        <v>18871.918336986302</v>
      </c>
      <c r="AF14" s="204">
        <f t="shared" si="6"/>
        <v>18871.918336986302</v>
      </c>
      <c r="AG14" s="204">
        <f t="shared" si="6"/>
        <v>18871.918336986302</v>
      </c>
      <c r="AH14" s="204">
        <f t="shared" si="6"/>
        <v>18871.918336986302</v>
      </c>
      <c r="AI14" s="204">
        <f t="shared" si="6"/>
        <v>18871.918336986302</v>
      </c>
      <c r="AJ14" s="204">
        <f t="shared" si="6"/>
        <v>18871.918336986302</v>
      </c>
      <c r="AK14" s="204">
        <f t="shared" si="6"/>
        <v>18871.918336986302</v>
      </c>
      <c r="AL14" s="204">
        <f t="shared" si="7"/>
        <v>18871.918336986302</v>
      </c>
      <c r="AM14" s="204">
        <f t="shared" si="7"/>
        <v>18871.918336986302</v>
      </c>
      <c r="AN14" s="204">
        <f t="shared" si="7"/>
        <v>18871.918336986302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17420.232311064276</v>
      </c>
      <c r="D30" s="203">
        <f>Income!D77</f>
        <v>2142.1689639188698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248.86046158663251</v>
      </c>
      <c r="Y30" s="210">
        <f t="shared" si="17"/>
        <v>746.58138475989756</v>
      </c>
      <c r="Z30" s="210">
        <f t="shared" si="18"/>
        <v>1244.3023079331626</v>
      </c>
      <c r="AA30" s="210">
        <f t="shared" si="18"/>
        <v>1742.0232311064276</v>
      </c>
      <c r="AB30" s="210">
        <f t="shared" si="18"/>
        <v>2239.7441542796923</v>
      </c>
      <c r="AC30" s="210">
        <f t="shared" si="18"/>
        <v>2737.4650774529578</v>
      </c>
      <c r="AD30" s="210">
        <f t="shared" si="18"/>
        <v>3235.1860006262223</v>
      </c>
      <c r="AE30" s="210">
        <f t="shared" si="18"/>
        <v>3732.9069237994877</v>
      </c>
      <c r="AF30" s="210">
        <f t="shared" si="18"/>
        <v>4230.6278469727522</v>
      </c>
      <c r="AG30" s="210">
        <f t="shared" si="18"/>
        <v>4728.3487701460181</v>
      </c>
      <c r="AH30" s="210">
        <f t="shared" si="18"/>
        <v>5226.0696933192821</v>
      </c>
      <c r="AI30" s="210">
        <f t="shared" si="18"/>
        <v>5723.790616492548</v>
      </c>
      <c r="AJ30" s="210">
        <f t="shared" si="19"/>
        <v>6221.5115396658121</v>
      </c>
      <c r="AK30" s="210">
        <f t="shared" si="19"/>
        <v>6719.2324628390779</v>
      </c>
      <c r="AL30" s="210">
        <f t="shared" si="19"/>
        <v>7216.9533860123429</v>
      </c>
      <c r="AM30" s="210">
        <f t="shared" si="19"/>
        <v>7714.6743091856079</v>
      </c>
      <c r="AN30" s="210">
        <f t="shared" si="19"/>
        <v>8212.3952323588728</v>
      </c>
      <c r="AO30" s="210">
        <f t="shared" si="19"/>
        <v>8710.1161555321378</v>
      </c>
      <c r="AP30" s="210">
        <f t="shared" si="19"/>
        <v>9207.8370787054027</v>
      </c>
      <c r="AQ30" s="210">
        <f t="shared" si="19"/>
        <v>9705.5580018786677</v>
      </c>
      <c r="AR30" s="210">
        <f t="shared" si="19"/>
        <v>10203.278925051933</v>
      </c>
      <c r="AS30" s="210">
        <f t="shared" si="19"/>
        <v>10700.999848225198</v>
      </c>
      <c r="AT30" s="210">
        <f t="shared" si="20"/>
        <v>11198.720771398463</v>
      </c>
      <c r="AU30" s="210">
        <f t="shared" si="20"/>
        <v>11696.441694571728</v>
      </c>
      <c r="AV30" s="210">
        <f t="shared" si="20"/>
        <v>12194.162617744993</v>
      </c>
      <c r="AW30" s="210">
        <f t="shared" si="20"/>
        <v>12691.883540918257</v>
      </c>
      <c r="AX30" s="210">
        <f t="shared" si="20"/>
        <v>13189.604464091524</v>
      </c>
      <c r="AY30" s="210">
        <f t="shared" si="20"/>
        <v>13687.325387264787</v>
      </c>
      <c r="AZ30" s="210">
        <f t="shared" si="20"/>
        <v>14185.046310438052</v>
      </c>
      <c r="BA30" s="210">
        <f t="shared" si="20"/>
        <v>14682.767233611317</v>
      </c>
      <c r="BB30" s="210">
        <f t="shared" si="20"/>
        <v>15180.488156784582</v>
      </c>
      <c r="BC30" s="210">
        <f t="shared" si="20"/>
        <v>15678.209079957847</v>
      </c>
      <c r="BD30" s="210">
        <f t="shared" si="21"/>
        <v>16175.930003131114</v>
      </c>
      <c r="BE30" s="210">
        <f t="shared" si="21"/>
        <v>16673.650926304381</v>
      </c>
      <c r="BF30" s="210">
        <f t="shared" si="21"/>
        <v>17171.371849477644</v>
      </c>
      <c r="BG30" s="210">
        <f t="shared" si="21"/>
        <v>17142.449341116178</v>
      </c>
      <c r="BH30" s="210">
        <f t="shared" si="21"/>
        <v>16586.88340121998</v>
      </c>
      <c r="BI30" s="210">
        <f t="shared" si="21"/>
        <v>16031.317461323784</v>
      </c>
      <c r="BJ30" s="210">
        <f t="shared" si="21"/>
        <v>15475.751521427588</v>
      </c>
      <c r="BK30" s="210">
        <f t="shared" si="21"/>
        <v>14920.18558153139</v>
      </c>
      <c r="BL30" s="210">
        <f t="shared" si="21"/>
        <v>14364.619641635194</v>
      </c>
      <c r="BM30" s="210">
        <f t="shared" si="21"/>
        <v>13809.053701738998</v>
      </c>
      <c r="BN30" s="210">
        <f t="shared" si="22"/>
        <v>13253.4877618428</v>
      </c>
      <c r="BO30" s="210">
        <f t="shared" si="22"/>
        <v>12697.921821946606</v>
      </c>
      <c r="BP30" s="210">
        <f t="shared" si="22"/>
        <v>12142.355882050408</v>
      </c>
      <c r="BQ30" s="210">
        <f t="shared" si="22"/>
        <v>11586.789942154212</v>
      </c>
      <c r="BR30" s="210">
        <f t="shared" si="22"/>
        <v>11031.224002258015</v>
      </c>
      <c r="BS30" s="210">
        <f t="shared" si="22"/>
        <v>10475.658062361817</v>
      </c>
      <c r="BT30" s="210">
        <f t="shared" si="22"/>
        <v>9920.0921224656213</v>
      </c>
      <c r="BU30" s="210">
        <f t="shared" si="22"/>
        <v>9364.5261825694251</v>
      </c>
      <c r="BV30" s="210">
        <f t="shared" si="22"/>
        <v>8808.960242673229</v>
      </c>
      <c r="BW30" s="210">
        <f t="shared" si="22"/>
        <v>8253.3943027770329</v>
      </c>
      <c r="BX30" s="210">
        <f t="shared" si="23"/>
        <v>7697.8283628808349</v>
      </c>
      <c r="BY30" s="210">
        <f t="shared" si="23"/>
        <v>7142.2624229846388</v>
      </c>
      <c r="BZ30" s="210">
        <f t="shared" si="23"/>
        <v>6586.6964830884426</v>
      </c>
      <c r="CA30" s="210">
        <f t="shared" si="23"/>
        <v>6031.1305431922447</v>
      </c>
      <c r="CB30" s="210">
        <f t="shared" si="23"/>
        <v>5475.5646032960485</v>
      </c>
      <c r="CC30" s="210">
        <f t="shared" si="23"/>
        <v>4919.9986633998524</v>
      </c>
      <c r="CD30" s="210">
        <f t="shared" si="23"/>
        <v>4364.4327235036562</v>
      </c>
      <c r="CE30" s="210">
        <f t="shared" si="23"/>
        <v>3808.8667836074583</v>
      </c>
      <c r="CF30" s="210">
        <f t="shared" si="23"/>
        <v>3253.3008437112621</v>
      </c>
      <c r="CG30" s="210">
        <f t="shared" si="23"/>
        <v>2697.734903815066</v>
      </c>
      <c r="CH30" s="210">
        <f t="shared" si="24"/>
        <v>2142.1689639188698</v>
      </c>
      <c r="CI30" s="210">
        <f t="shared" si="24"/>
        <v>1999.3576996576119</v>
      </c>
      <c r="CJ30" s="210">
        <f t="shared" si="24"/>
        <v>1856.5464353963539</v>
      </c>
      <c r="CK30" s="210">
        <f t="shared" si="24"/>
        <v>1713.7351711350959</v>
      </c>
      <c r="CL30" s="210">
        <f t="shared" si="24"/>
        <v>1570.923906873838</v>
      </c>
      <c r="CM30" s="210">
        <f t="shared" si="24"/>
        <v>1428.1126426125797</v>
      </c>
      <c r="CN30" s="210">
        <f t="shared" si="24"/>
        <v>1285.301378351322</v>
      </c>
      <c r="CO30" s="210">
        <f t="shared" si="24"/>
        <v>1142.4901140900638</v>
      </c>
      <c r="CP30" s="210">
        <f t="shared" si="24"/>
        <v>999.67884982880582</v>
      </c>
      <c r="CQ30" s="210">
        <f t="shared" si="24"/>
        <v>856.86758556754785</v>
      </c>
      <c r="CR30" s="210">
        <f t="shared" si="25"/>
        <v>714.05632130628987</v>
      </c>
      <c r="CS30" s="210">
        <f t="shared" si="25"/>
        <v>571.2450570450319</v>
      </c>
      <c r="CT30" s="210">
        <f t="shared" si="25"/>
        <v>428.43379278377392</v>
      </c>
      <c r="CU30" s="210">
        <f t="shared" si="25"/>
        <v>285.62252852251595</v>
      </c>
      <c r="CV30" s="210">
        <f t="shared" si="25"/>
        <v>142.81126426125797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8121.5338021061734</v>
      </c>
      <c r="D31" s="203">
        <f>Income!D78</f>
        <v>46466.167947535898</v>
      </c>
      <c r="E31" s="203">
        <f>Income!E78</f>
        <v>174655.97499374344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12358.767484335458</v>
      </c>
      <c r="Y31" s="210">
        <f t="shared" si="17"/>
        <v>12235.94911673461</v>
      </c>
      <c r="Z31" s="210">
        <f t="shared" si="18"/>
        <v>12113.130749133759</v>
      </c>
      <c r="AA31" s="210">
        <f t="shared" si="18"/>
        <v>11990.312381532911</v>
      </c>
      <c r="AB31" s="210">
        <f t="shared" si="18"/>
        <v>11867.494013932062</v>
      </c>
      <c r="AC31" s="210">
        <f t="shared" si="18"/>
        <v>11744.675646331214</v>
      </c>
      <c r="AD31" s="210">
        <f t="shared" si="18"/>
        <v>11621.857278730366</v>
      </c>
      <c r="AE31" s="210">
        <f t="shared" si="18"/>
        <v>11499.038911129515</v>
      </c>
      <c r="AF31" s="210">
        <f t="shared" si="18"/>
        <v>11376.220543528667</v>
      </c>
      <c r="AG31" s="210">
        <f t="shared" si="18"/>
        <v>11253.402175927818</v>
      </c>
      <c r="AH31" s="210">
        <f t="shared" si="18"/>
        <v>11130.58380832697</v>
      </c>
      <c r="AI31" s="210">
        <f t="shared" si="18"/>
        <v>11007.765440726122</v>
      </c>
      <c r="AJ31" s="210">
        <f t="shared" si="19"/>
        <v>10884.947073125271</v>
      </c>
      <c r="AK31" s="210">
        <f t="shared" si="19"/>
        <v>10762.128705524423</v>
      </c>
      <c r="AL31" s="210">
        <f t="shared" si="19"/>
        <v>10639.310337923574</v>
      </c>
      <c r="AM31" s="210">
        <f t="shared" si="19"/>
        <v>10516.491970322726</v>
      </c>
      <c r="AN31" s="210">
        <f t="shared" si="19"/>
        <v>10393.673602721878</v>
      </c>
      <c r="AO31" s="210">
        <f t="shared" si="19"/>
        <v>10270.855235121027</v>
      </c>
      <c r="AP31" s="210">
        <f t="shared" si="19"/>
        <v>10148.036867520179</v>
      </c>
      <c r="AQ31" s="210">
        <f t="shared" si="19"/>
        <v>10025.21849991933</v>
      </c>
      <c r="AR31" s="210">
        <f t="shared" si="19"/>
        <v>9902.4001323184821</v>
      </c>
      <c r="AS31" s="210">
        <f t="shared" si="19"/>
        <v>9779.5817647176336</v>
      </c>
      <c r="AT31" s="210">
        <f t="shared" si="20"/>
        <v>9656.7633971167834</v>
      </c>
      <c r="AU31" s="210">
        <f t="shared" si="20"/>
        <v>9533.9450295159349</v>
      </c>
      <c r="AV31" s="210">
        <f t="shared" si="20"/>
        <v>9411.1266619150865</v>
      </c>
      <c r="AW31" s="210">
        <f t="shared" si="20"/>
        <v>9288.3082943142363</v>
      </c>
      <c r="AX31" s="210">
        <f t="shared" si="20"/>
        <v>9165.4899267133878</v>
      </c>
      <c r="AY31" s="210">
        <f t="shared" si="20"/>
        <v>9042.6715591125394</v>
      </c>
      <c r="AZ31" s="210">
        <f t="shared" si="20"/>
        <v>8919.853191511691</v>
      </c>
      <c r="BA31" s="210">
        <f t="shared" si="20"/>
        <v>8797.0348239108425</v>
      </c>
      <c r="BB31" s="210">
        <f t="shared" si="20"/>
        <v>8674.2164563099941</v>
      </c>
      <c r="BC31" s="210">
        <f t="shared" si="20"/>
        <v>8551.3980887091438</v>
      </c>
      <c r="BD31" s="210">
        <f t="shared" si="21"/>
        <v>8428.5797211082954</v>
      </c>
      <c r="BE31" s="210">
        <f t="shared" si="21"/>
        <v>8305.7613535074452</v>
      </c>
      <c r="BF31" s="210">
        <f t="shared" si="21"/>
        <v>8182.9429859065976</v>
      </c>
      <c r="BG31" s="210">
        <f t="shared" si="21"/>
        <v>8818.7089683867143</v>
      </c>
      <c r="BH31" s="210">
        <f t="shared" si="21"/>
        <v>10213.059300947794</v>
      </c>
      <c r="BI31" s="210">
        <f t="shared" si="21"/>
        <v>11607.409633508876</v>
      </c>
      <c r="BJ31" s="210">
        <f t="shared" si="21"/>
        <v>13001.759966069956</v>
      </c>
      <c r="BK31" s="210">
        <f t="shared" si="21"/>
        <v>14396.110298631036</v>
      </c>
      <c r="BL31" s="210">
        <f t="shared" si="21"/>
        <v>15790.460631192118</v>
      </c>
      <c r="BM31" s="210">
        <f t="shared" si="21"/>
        <v>17184.8109637532</v>
      </c>
      <c r="BN31" s="210">
        <f t="shared" si="22"/>
        <v>18579.16129631428</v>
      </c>
      <c r="BO31" s="210">
        <f t="shared" si="22"/>
        <v>19973.51162887536</v>
      </c>
      <c r="BP31" s="210">
        <f t="shared" si="22"/>
        <v>21367.86196143644</v>
      </c>
      <c r="BQ31" s="210">
        <f t="shared" si="22"/>
        <v>22762.212293997523</v>
      </c>
      <c r="BR31" s="210">
        <f t="shared" si="22"/>
        <v>24156.562626558603</v>
      </c>
      <c r="BS31" s="210">
        <f t="shared" si="22"/>
        <v>25550.912959119683</v>
      </c>
      <c r="BT31" s="210">
        <f t="shared" si="22"/>
        <v>26945.263291680763</v>
      </c>
      <c r="BU31" s="210">
        <f t="shared" si="22"/>
        <v>28339.613624241843</v>
      </c>
      <c r="BV31" s="210">
        <f t="shared" si="22"/>
        <v>29733.963956802923</v>
      </c>
      <c r="BW31" s="210">
        <f t="shared" si="22"/>
        <v>31128.314289364007</v>
      </c>
      <c r="BX31" s="210">
        <f t="shared" si="23"/>
        <v>32522.664621925087</v>
      </c>
      <c r="BY31" s="210">
        <f t="shared" si="23"/>
        <v>33917.014954486171</v>
      </c>
      <c r="BZ31" s="210">
        <f t="shared" si="23"/>
        <v>35311.365287047251</v>
      </c>
      <c r="CA31" s="210">
        <f t="shared" si="23"/>
        <v>36705.715619608331</v>
      </c>
      <c r="CB31" s="210">
        <f t="shared" si="23"/>
        <v>38100.065952169411</v>
      </c>
      <c r="CC31" s="210">
        <f t="shared" si="23"/>
        <v>39494.416284730491</v>
      </c>
      <c r="CD31" s="210">
        <f t="shared" si="23"/>
        <v>40888.766617291571</v>
      </c>
      <c r="CE31" s="210">
        <f t="shared" si="23"/>
        <v>42283.116949852658</v>
      </c>
      <c r="CF31" s="210">
        <f t="shared" si="23"/>
        <v>43677.467282413738</v>
      </c>
      <c r="CG31" s="210">
        <f t="shared" si="23"/>
        <v>45071.817614974818</v>
      </c>
      <c r="CH31" s="210">
        <f t="shared" si="24"/>
        <v>46466.167947535898</v>
      </c>
      <c r="CI31" s="210">
        <f t="shared" si="24"/>
        <v>55012.155083949736</v>
      </c>
      <c r="CJ31" s="210">
        <f t="shared" si="24"/>
        <v>63558.142220363574</v>
      </c>
      <c r="CK31" s="210">
        <f t="shared" si="24"/>
        <v>72104.129356777412</v>
      </c>
      <c r="CL31" s="210">
        <f t="shared" si="24"/>
        <v>80650.11649319125</v>
      </c>
      <c r="CM31" s="210">
        <f t="shared" si="24"/>
        <v>89196.103629605088</v>
      </c>
      <c r="CN31" s="210">
        <f t="shared" si="24"/>
        <v>97742.090766018911</v>
      </c>
      <c r="CO31" s="210">
        <f t="shared" si="24"/>
        <v>106288.07790243275</v>
      </c>
      <c r="CP31" s="210">
        <f t="shared" si="24"/>
        <v>114834.06503884659</v>
      </c>
      <c r="CQ31" s="210">
        <f t="shared" si="24"/>
        <v>123380.05217526043</v>
      </c>
      <c r="CR31" s="210">
        <f t="shared" si="25"/>
        <v>131926.03931167425</v>
      </c>
      <c r="CS31" s="210">
        <f t="shared" si="25"/>
        <v>140472.02644808809</v>
      </c>
      <c r="CT31" s="210">
        <f t="shared" si="25"/>
        <v>149018.01358450192</v>
      </c>
      <c r="CU31" s="210">
        <f t="shared" si="25"/>
        <v>157564.00072091579</v>
      </c>
      <c r="CV31" s="210">
        <f t="shared" si="25"/>
        <v>166109.9878573296</v>
      </c>
      <c r="CW31" s="210">
        <f t="shared" si="25"/>
        <v>174655.97499374344</v>
      </c>
      <c r="CX31" s="210">
        <f t="shared" si="25"/>
        <v>174655.97499374344</v>
      </c>
      <c r="CY31" s="210">
        <f t="shared" si="25"/>
        <v>174655.97499374344</v>
      </c>
      <c r="CZ31" s="210">
        <f t="shared" si="25"/>
        <v>174655.97499374344</v>
      </c>
      <c r="DA31" s="210">
        <f t="shared" si="25"/>
        <v>174655.97499374344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30848.328050842993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560.87869183350892</v>
      </c>
      <c r="BH32" s="210">
        <f t="shared" si="21"/>
        <v>1682.6360755005269</v>
      </c>
      <c r="BI32" s="210">
        <f t="shared" si="21"/>
        <v>2804.3934591675447</v>
      </c>
      <c r="BJ32" s="210">
        <f t="shared" si="21"/>
        <v>3926.1508428345624</v>
      </c>
      <c r="BK32" s="210">
        <f t="shared" si="21"/>
        <v>5047.9082265015804</v>
      </c>
      <c r="BL32" s="210">
        <f t="shared" si="21"/>
        <v>6169.6656101685976</v>
      </c>
      <c r="BM32" s="210">
        <f t="shared" si="21"/>
        <v>7291.4229938356166</v>
      </c>
      <c r="BN32" s="210">
        <f t="shared" si="22"/>
        <v>8413.1803775026347</v>
      </c>
      <c r="BO32" s="210">
        <f t="shared" si="22"/>
        <v>9534.9377611696527</v>
      </c>
      <c r="BP32" s="210">
        <f t="shared" si="22"/>
        <v>10656.695144836671</v>
      </c>
      <c r="BQ32" s="210">
        <f t="shared" si="22"/>
        <v>11778.452528503687</v>
      </c>
      <c r="BR32" s="210">
        <f t="shared" si="22"/>
        <v>12900.209912170707</v>
      </c>
      <c r="BS32" s="210">
        <f t="shared" si="22"/>
        <v>14021.967295837723</v>
      </c>
      <c r="BT32" s="210">
        <f t="shared" si="22"/>
        <v>15143.724679504741</v>
      </c>
      <c r="BU32" s="210">
        <f t="shared" si="22"/>
        <v>16265.482063171761</v>
      </c>
      <c r="BV32" s="210">
        <f t="shared" si="22"/>
        <v>17387.239446838779</v>
      </c>
      <c r="BW32" s="210">
        <f t="shared" si="22"/>
        <v>18508.996830505796</v>
      </c>
      <c r="BX32" s="210">
        <f t="shared" si="23"/>
        <v>19630.754214172815</v>
      </c>
      <c r="BY32" s="210">
        <f t="shared" si="23"/>
        <v>20752.511597839832</v>
      </c>
      <c r="BZ32" s="210">
        <f t="shared" si="23"/>
        <v>21874.268981506848</v>
      </c>
      <c r="CA32" s="210">
        <f t="shared" si="23"/>
        <v>22996.026365173868</v>
      </c>
      <c r="CB32" s="210">
        <f t="shared" si="23"/>
        <v>24117.783748840884</v>
      </c>
      <c r="CC32" s="210">
        <f t="shared" si="23"/>
        <v>25239.541132507904</v>
      </c>
      <c r="CD32" s="210">
        <f t="shared" si="23"/>
        <v>26361.298516174924</v>
      </c>
      <c r="CE32" s="210">
        <f t="shared" si="23"/>
        <v>27483.05589984194</v>
      </c>
      <c r="CF32" s="210">
        <f t="shared" si="23"/>
        <v>28604.813283508956</v>
      </c>
      <c r="CG32" s="210">
        <f t="shared" si="23"/>
        <v>29726.570667175973</v>
      </c>
      <c r="CH32" s="210">
        <f t="shared" si="24"/>
        <v>30848.328050842993</v>
      </c>
      <c r="CI32" s="210">
        <f t="shared" si="24"/>
        <v>28791.77284745346</v>
      </c>
      <c r="CJ32" s="210">
        <f t="shared" si="24"/>
        <v>26735.217644063927</v>
      </c>
      <c r="CK32" s="210">
        <f t="shared" si="24"/>
        <v>24678.662440674394</v>
      </c>
      <c r="CL32" s="210">
        <f t="shared" si="24"/>
        <v>22622.107237284861</v>
      </c>
      <c r="CM32" s="210">
        <f t="shared" si="24"/>
        <v>20565.552033895328</v>
      </c>
      <c r="CN32" s="210">
        <f t="shared" si="24"/>
        <v>18508.996830505796</v>
      </c>
      <c r="CO32" s="210">
        <f t="shared" si="24"/>
        <v>16452.441627116263</v>
      </c>
      <c r="CP32" s="210">
        <f t="shared" si="24"/>
        <v>14395.88642372673</v>
      </c>
      <c r="CQ32" s="210">
        <f t="shared" si="24"/>
        <v>12339.331220337197</v>
      </c>
      <c r="CR32" s="210">
        <f t="shared" si="25"/>
        <v>10282.776016947664</v>
      </c>
      <c r="CS32" s="210">
        <f t="shared" si="25"/>
        <v>8226.2208135581313</v>
      </c>
      <c r="CT32" s="210">
        <f t="shared" si="25"/>
        <v>6169.6656101685985</v>
      </c>
      <c r="CU32" s="210">
        <f t="shared" si="25"/>
        <v>4113.1104067790657</v>
      </c>
      <c r="CV32" s="210">
        <f t="shared" si="25"/>
        <v>2056.5552033895328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12702.252726817702</v>
      </c>
      <c r="E33" s="203">
        <f>Income!E81</f>
        <v>267654.61102937302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230.95004957850367</v>
      </c>
      <c r="BH33" s="210">
        <f t="shared" si="21"/>
        <v>692.85014873551108</v>
      </c>
      <c r="BI33" s="210">
        <f t="shared" si="21"/>
        <v>1154.7502478925182</v>
      </c>
      <c r="BJ33" s="210">
        <f t="shared" si="21"/>
        <v>1616.6503470495256</v>
      </c>
      <c r="BK33" s="210">
        <f t="shared" si="21"/>
        <v>2078.5504462065333</v>
      </c>
      <c r="BL33" s="210">
        <f t="shared" si="21"/>
        <v>2540.4505453635402</v>
      </c>
      <c r="BM33" s="210">
        <f t="shared" si="21"/>
        <v>3002.350644520548</v>
      </c>
      <c r="BN33" s="210">
        <f t="shared" si="22"/>
        <v>3464.250743677555</v>
      </c>
      <c r="BO33" s="210">
        <f t="shared" si="22"/>
        <v>3926.1508428345624</v>
      </c>
      <c r="BP33" s="210">
        <f t="shared" si="22"/>
        <v>4388.0509419915697</v>
      </c>
      <c r="BQ33" s="210">
        <f t="shared" si="22"/>
        <v>4849.9510411485771</v>
      </c>
      <c r="BR33" s="210">
        <f t="shared" si="22"/>
        <v>5311.8511403055836</v>
      </c>
      <c r="BS33" s="210">
        <f t="shared" si="22"/>
        <v>5773.7512394625919</v>
      </c>
      <c r="BT33" s="210">
        <f t="shared" si="22"/>
        <v>6235.6513386195993</v>
      </c>
      <c r="BU33" s="210">
        <f t="shared" si="22"/>
        <v>6697.5514377766067</v>
      </c>
      <c r="BV33" s="210">
        <f t="shared" si="22"/>
        <v>7159.4515369336141</v>
      </c>
      <c r="BW33" s="210">
        <f t="shared" si="22"/>
        <v>7621.3516360906206</v>
      </c>
      <c r="BX33" s="210">
        <f t="shared" si="23"/>
        <v>8083.2517352476279</v>
      </c>
      <c r="BY33" s="210">
        <f t="shared" si="23"/>
        <v>8545.1518344046362</v>
      </c>
      <c r="BZ33" s="210">
        <f t="shared" si="23"/>
        <v>9007.0519335616427</v>
      </c>
      <c r="CA33" s="210">
        <f t="shared" si="23"/>
        <v>9468.952032718651</v>
      </c>
      <c r="CB33" s="210">
        <f t="shared" si="23"/>
        <v>9930.8521318756575</v>
      </c>
      <c r="CC33" s="210">
        <f t="shared" si="23"/>
        <v>10392.752231032666</v>
      </c>
      <c r="CD33" s="210">
        <f t="shared" si="23"/>
        <v>10854.652330189672</v>
      </c>
      <c r="CE33" s="210">
        <f t="shared" si="23"/>
        <v>11316.552429346679</v>
      </c>
      <c r="CF33" s="210">
        <f t="shared" si="23"/>
        <v>11778.452528503687</v>
      </c>
      <c r="CG33" s="210">
        <f t="shared" si="23"/>
        <v>12240.352627660694</v>
      </c>
      <c r="CH33" s="210">
        <f t="shared" si="24"/>
        <v>12702.252726817702</v>
      </c>
      <c r="CI33" s="210">
        <f t="shared" si="24"/>
        <v>29699.076613654724</v>
      </c>
      <c r="CJ33" s="210">
        <f t="shared" si="24"/>
        <v>46695.900500491742</v>
      </c>
      <c r="CK33" s="210">
        <f t="shared" si="24"/>
        <v>63692.724387328766</v>
      </c>
      <c r="CL33" s="210">
        <f t="shared" si="24"/>
        <v>80689.548274165791</v>
      </c>
      <c r="CM33" s="210">
        <f t="shared" si="24"/>
        <v>97686.372161002815</v>
      </c>
      <c r="CN33" s="210">
        <f t="shared" si="24"/>
        <v>114683.19604783984</v>
      </c>
      <c r="CO33" s="210">
        <f t="shared" si="24"/>
        <v>131680.01993467685</v>
      </c>
      <c r="CP33" s="210">
        <f t="shared" si="24"/>
        <v>148676.84382151387</v>
      </c>
      <c r="CQ33" s="210">
        <f t="shared" si="24"/>
        <v>165673.6677083509</v>
      </c>
      <c r="CR33" s="210">
        <f t="shared" si="25"/>
        <v>182670.49159518792</v>
      </c>
      <c r="CS33" s="210">
        <f t="shared" si="25"/>
        <v>199667.31548202492</v>
      </c>
      <c r="CT33" s="210">
        <f t="shared" si="25"/>
        <v>216664.13936886197</v>
      </c>
      <c r="CU33" s="210">
        <f t="shared" si="25"/>
        <v>233660.96325569897</v>
      </c>
      <c r="CV33" s="210">
        <f t="shared" si="25"/>
        <v>250657.78714253599</v>
      </c>
      <c r="CW33" s="210">
        <f t="shared" si="25"/>
        <v>267654.61102937302</v>
      </c>
      <c r="CX33" s="210">
        <f t="shared" si="25"/>
        <v>267654.61102937302</v>
      </c>
      <c r="CY33" s="210">
        <f t="shared" si="25"/>
        <v>267654.61102937302</v>
      </c>
      <c r="CZ33" s="210">
        <f t="shared" si="25"/>
        <v>267654.61102937302</v>
      </c>
      <c r="DA33" s="210">
        <f t="shared" si="25"/>
        <v>267654.61102937302</v>
      </c>
    </row>
    <row r="34" spans="1:105">
      <c r="A34" s="201" t="str">
        <f>Income!A82</f>
        <v>Small business/petty trading</v>
      </c>
      <c r="B34" s="203">
        <f>Income!B82</f>
        <v>42824.737764699697</v>
      </c>
      <c r="C34" s="203">
        <f>Income!C82</f>
        <v>42824.737764699683</v>
      </c>
      <c r="D34" s="203">
        <f>Income!D82</f>
        <v>12883.713480057955</v>
      </c>
      <c r="E34" s="203">
        <f>Income!E82</f>
        <v>16104.641850072447</v>
      </c>
      <c r="F34" s="210">
        <f t="shared" si="16"/>
        <v>42824.737764699697</v>
      </c>
      <c r="G34" s="210">
        <f t="shared" si="16"/>
        <v>42824.737764699697</v>
      </c>
      <c r="H34" s="210">
        <f t="shared" si="16"/>
        <v>42824.737764699697</v>
      </c>
      <c r="I34" s="210">
        <f t="shared" si="16"/>
        <v>42824.737764699697</v>
      </c>
      <c r="J34" s="210">
        <f t="shared" si="16"/>
        <v>42824.737764699697</v>
      </c>
      <c r="K34" s="210">
        <f t="shared" si="16"/>
        <v>42824.737764699697</v>
      </c>
      <c r="L34" s="210">
        <f t="shared" si="16"/>
        <v>42824.737764699697</v>
      </c>
      <c r="M34" s="210">
        <f t="shared" si="16"/>
        <v>42824.737764699697</v>
      </c>
      <c r="N34" s="210">
        <f t="shared" si="16"/>
        <v>42824.737764699697</v>
      </c>
      <c r="O34" s="210">
        <f t="shared" si="16"/>
        <v>42824.737764699697</v>
      </c>
      <c r="P34" s="210">
        <f t="shared" si="17"/>
        <v>42824.737764699697</v>
      </c>
      <c r="Q34" s="210">
        <f t="shared" si="17"/>
        <v>42824.737764699697</v>
      </c>
      <c r="R34" s="210">
        <f t="shared" si="17"/>
        <v>42824.737764699697</v>
      </c>
      <c r="S34" s="210">
        <f t="shared" si="17"/>
        <v>42824.737764699697</v>
      </c>
      <c r="T34" s="210">
        <f t="shared" si="17"/>
        <v>42824.737764699697</v>
      </c>
      <c r="U34" s="210">
        <f t="shared" si="17"/>
        <v>42824.737764699697</v>
      </c>
      <c r="V34" s="210">
        <f t="shared" si="17"/>
        <v>42824.737764699697</v>
      </c>
      <c r="W34" s="210">
        <f t="shared" si="17"/>
        <v>42824.737764699697</v>
      </c>
      <c r="X34" s="210">
        <f t="shared" si="17"/>
        <v>42824.737764699697</v>
      </c>
      <c r="Y34" s="210">
        <f t="shared" si="17"/>
        <v>42824.737764699697</v>
      </c>
      <c r="Z34" s="210">
        <f t="shared" si="18"/>
        <v>42824.737764699697</v>
      </c>
      <c r="AA34" s="210">
        <f t="shared" si="18"/>
        <v>42824.737764699697</v>
      </c>
      <c r="AB34" s="210">
        <f t="shared" si="18"/>
        <v>42824.737764699697</v>
      </c>
      <c r="AC34" s="210">
        <f t="shared" si="18"/>
        <v>42824.737764699697</v>
      </c>
      <c r="AD34" s="210">
        <f t="shared" si="18"/>
        <v>42824.737764699697</v>
      </c>
      <c r="AE34" s="210">
        <f t="shared" si="18"/>
        <v>42824.737764699697</v>
      </c>
      <c r="AF34" s="210">
        <f t="shared" si="18"/>
        <v>42824.737764699697</v>
      </c>
      <c r="AG34" s="210">
        <f t="shared" si="18"/>
        <v>42824.73776469969</v>
      </c>
      <c r="AH34" s="210">
        <f t="shared" si="18"/>
        <v>42824.73776469969</v>
      </c>
      <c r="AI34" s="210">
        <f t="shared" si="18"/>
        <v>42824.73776469969</v>
      </c>
      <c r="AJ34" s="210">
        <f t="shared" si="19"/>
        <v>42824.73776469969</v>
      </c>
      <c r="AK34" s="210">
        <f t="shared" si="19"/>
        <v>42824.73776469969</v>
      </c>
      <c r="AL34" s="210">
        <f t="shared" si="19"/>
        <v>42824.73776469969</v>
      </c>
      <c r="AM34" s="210">
        <f t="shared" si="19"/>
        <v>42824.73776469969</v>
      </c>
      <c r="AN34" s="210">
        <f t="shared" si="19"/>
        <v>42824.73776469969</v>
      </c>
      <c r="AO34" s="210">
        <f t="shared" si="19"/>
        <v>42824.73776469969</v>
      </c>
      <c r="AP34" s="210">
        <f t="shared" si="19"/>
        <v>42824.73776469969</v>
      </c>
      <c r="AQ34" s="210">
        <f t="shared" si="19"/>
        <v>42824.73776469969</v>
      </c>
      <c r="AR34" s="210">
        <f t="shared" si="19"/>
        <v>42824.73776469969</v>
      </c>
      <c r="AS34" s="210">
        <f t="shared" si="19"/>
        <v>42824.73776469969</v>
      </c>
      <c r="AT34" s="210">
        <f t="shared" si="20"/>
        <v>42824.73776469969</v>
      </c>
      <c r="AU34" s="210">
        <f t="shared" si="20"/>
        <v>42824.73776469969</v>
      </c>
      <c r="AV34" s="210">
        <f t="shared" si="20"/>
        <v>42824.73776469969</v>
      </c>
      <c r="AW34" s="210">
        <f t="shared" si="20"/>
        <v>42824.73776469969</v>
      </c>
      <c r="AX34" s="210">
        <f t="shared" si="20"/>
        <v>42824.737764699683</v>
      </c>
      <c r="AY34" s="210">
        <f t="shared" si="20"/>
        <v>42824.737764699683</v>
      </c>
      <c r="AZ34" s="210">
        <f t="shared" si="20"/>
        <v>42824.737764699683</v>
      </c>
      <c r="BA34" s="210">
        <f t="shared" si="20"/>
        <v>42824.737764699683</v>
      </c>
      <c r="BB34" s="210">
        <f t="shared" si="20"/>
        <v>42824.737764699683</v>
      </c>
      <c r="BC34" s="210">
        <f t="shared" si="20"/>
        <v>42824.737764699683</v>
      </c>
      <c r="BD34" s="210">
        <f t="shared" si="21"/>
        <v>42824.737764699683</v>
      </c>
      <c r="BE34" s="210">
        <f t="shared" si="21"/>
        <v>42824.737764699683</v>
      </c>
      <c r="BF34" s="210">
        <f t="shared" si="21"/>
        <v>42824.737764699683</v>
      </c>
      <c r="BG34" s="210">
        <f t="shared" si="21"/>
        <v>42280.355504978921</v>
      </c>
      <c r="BH34" s="210">
        <f t="shared" si="21"/>
        <v>41191.590985537405</v>
      </c>
      <c r="BI34" s="210">
        <f t="shared" si="21"/>
        <v>40102.826466095888</v>
      </c>
      <c r="BJ34" s="210">
        <f t="shared" si="21"/>
        <v>39014.061946654372</v>
      </c>
      <c r="BK34" s="210">
        <f t="shared" si="21"/>
        <v>37925.297427212856</v>
      </c>
      <c r="BL34" s="210">
        <f t="shared" si="21"/>
        <v>36836.53290777134</v>
      </c>
      <c r="BM34" s="210">
        <f t="shared" si="21"/>
        <v>35747.768388329816</v>
      </c>
      <c r="BN34" s="210">
        <f t="shared" si="22"/>
        <v>34659.0038688883</v>
      </c>
      <c r="BO34" s="210">
        <f t="shared" si="22"/>
        <v>33570.239349446783</v>
      </c>
      <c r="BP34" s="210">
        <f t="shared" si="22"/>
        <v>32481.474830005267</v>
      </c>
      <c r="BQ34" s="210">
        <f t="shared" si="22"/>
        <v>31392.710310563751</v>
      </c>
      <c r="BR34" s="210">
        <f t="shared" si="22"/>
        <v>30303.945791122234</v>
      </c>
      <c r="BS34" s="210">
        <f t="shared" si="22"/>
        <v>29215.181271680714</v>
      </c>
      <c r="BT34" s="210">
        <f t="shared" si="22"/>
        <v>28126.416752239198</v>
      </c>
      <c r="BU34" s="210">
        <f t="shared" si="22"/>
        <v>27037.652232797678</v>
      </c>
      <c r="BV34" s="210">
        <f t="shared" si="22"/>
        <v>25948.887713356162</v>
      </c>
      <c r="BW34" s="210">
        <f t="shared" si="22"/>
        <v>24860.123193914646</v>
      </c>
      <c r="BX34" s="210">
        <f t="shared" si="23"/>
        <v>23771.358674473129</v>
      </c>
      <c r="BY34" s="210">
        <f t="shared" si="23"/>
        <v>22682.594155031609</v>
      </c>
      <c r="BZ34" s="210">
        <f t="shared" si="23"/>
        <v>21593.829635590093</v>
      </c>
      <c r="CA34" s="210">
        <f t="shared" si="23"/>
        <v>20505.065116148577</v>
      </c>
      <c r="CB34" s="210">
        <f t="shared" si="23"/>
        <v>19416.300596707057</v>
      </c>
      <c r="CC34" s="210">
        <f t="shared" si="23"/>
        <v>18327.53607726554</v>
      </c>
      <c r="CD34" s="210">
        <f t="shared" si="23"/>
        <v>17238.771557824024</v>
      </c>
      <c r="CE34" s="210">
        <f t="shared" si="23"/>
        <v>16150.007038382508</v>
      </c>
      <c r="CF34" s="210">
        <f t="shared" si="23"/>
        <v>15061.242518940988</v>
      </c>
      <c r="CG34" s="210">
        <f t="shared" si="23"/>
        <v>13972.477999499471</v>
      </c>
      <c r="CH34" s="210">
        <f t="shared" si="24"/>
        <v>12883.713480057955</v>
      </c>
      <c r="CI34" s="210">
        <f t="shared" si="24"/>
        <v>13098.442038058922</v>
      </c>
      <c r="CJ34" s="210">
        <f t="shared" si="24"/>
        <v>13313.170596059887</v>
      </c>
      <c r="CK34" s="210">
        <f t="shared" si="24"/>
        <v>13527.899154060853</v>
      </c>
      <c r="CL34" s="210">
        <f t="shared" si="24"/>
        <v>13742.62771206182</v>
      </c>
      <c r="CM34" s="210">
        <f t="shared" si="24"/>
        <v>13957.356270062786</v>
      </c>
      <c r="CN34" s="210">
        <f t="shared" si="24"/>
        <v>14172.084828063751</v>
      </c>
      <c r="CO34" s="210">
        <f t="shared" si="24"/>
        <v>14386.813386064718</v>
      </c>
      <c r="CP34" s="210">
        <f t="shared" si="24"/>
        <v>14601.541944065684</v>
      </c>
      <c r="CQ34" s="210">
        <f t="shared" si="24"/>
        <v>14816.270502066651</v>
      </c>
      <c r="CR34" s="210">
        <f t="shared" si="25"/>
        <v>15030.999060067616</v>
      </c>
      <c r="CS34" s="210">
        <f t="shared" si="25"/>
        <v>15245.727618068582</v>
      </c>
      <c r="CT34" s="210">
        <f t="shared" si="25"/>
        <v>15460.456176069549</v>
      </c>
      <c r="CU34" s="210">
        <f t="shared" si="25"/>
        <v>15675.184734070514</v>
      </c>
      <c r="CV34" s="210">
        <f t="shared" si="25"/>
        <v>15889.91329207148</v>
      </c>
      <c r="CW34" s="210">
        <f t="shared" si="25"/>
        <v>16104.641850072447</v>
      </c>
      <c r="CX34" s="210">
        <f t="shared" si="25"/>
        <v>16104.641850072447</v>
      </c>
      <c r="CY34" s="210">
        <f t="shared" si="25"/>
        <v>16104.641850072447</v>
      </c>
      <c r="CZ34" s="210">
        <f t="shared" si="25"/>
        <v>16104.641850072447</v>
      </c>
      <c r="DA34" s="210">
        <f t="shared" si="25"/>
        <v>16104.641850072447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18871.918336986302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18871.918336986302</v>
      </c>
      <c r="G36" s="210">
        <f t="shared" si="16"/>
        <v>18871.918336986302</v>
      </c>
      <c r="H36" s="210">
        <f t="shared" si="16"/>
        <v>18871.918336986302</v>
      </c>
      <c r="I36" s="210">
        <f t="shared" si="16"/>
        <v>18871.918336986302</v>
      </c>
      <c r="J36" s="210">
        <f t="shared" si="16"/>
        <v>18871.918336986302</v>
      </c>
      <c r="K36" s="210">
        <f t="shared" si="16"/>
        <v>18871.918336986302</v>
      </c>
      <c r="L36" s="210">
        <f t="shared" si="16"/>
        <v>18871.918336986302</v>
      </c>
      <c r="M36" s="210">
        <f t="shared" si="16"/>
        <v>18871.918336986302</v>
      </c>
      <c r="N36" s="210">
        <f t="shared" si="16"/>
        <v>18871.918336986302</v>
      </c>
      <c r="O36" s="210">
        <f t="shared" si="16"/>
        <v>18871.918336986302</v>
      </c>
      <c r="P36" s="210">
        <f t="shared" si="16"/>
        <v>18871.918336986302</v>
      </c>
      <c r="Q36" s="210">
        <f t="shared" si="16"/>
        <v>18871.918336986302</v>
      </c>
      <c r="R36" s="210">
        <f t="shared" si="16"/>
        <v>18871.918336986302</v>
      </c>
      <c r="S36" s="210">
        <f t="shared" si="16"/>
        <v>18871.918336986302</v>
      </c>
      <c r="T36" s="210">
        <f t="shared" si="16"/>
        <v>18871.918336986302</v>
      </c>
      <c r="U36" s="210">
        <f t="shared" si="16"/>
        <v>18871.918336986302</v>
      </c>
      <c r="V36" s="210">
        <f t="shared" si="17"/>
        <v>18871.918336986302</v>
      </c>
      <c r="W36" s="210">
        <f t="shared" si="17"/>
        <v>18871.918336986302</v>
      </c>
      <c r="X36" s="210">
        <f t="shared" si="17"/>
        <v>18602.319503600782</v>
      </c>
      <c r="Y36" s="210">
        <f t="shared" si="17"/>
        <v>18063.121836829745</v>
      </c>
      <c r="Z36" s="210">
        <f t="shared" si="17"/>
        <v>17523.924170058708</v>
      </c>
      <c r="AA36" s="210">
        <f t="shared" si="17"/>
        <v>16984.726503287671</v>
      </c>
      <c r="AB36" s="210">
        <f t="shared" si="17"/>
        <v>16445.528836516634</v>
      </c>
      <c r="AC36" s="210">
        <f t="shared" si="17"/>
        <v>15906.331169745597</v>
      </c>
      <c r="AD36" s="210">
        <f t="shared" si="17"/>
        <v>15367.133502974561</v>
      </c>
      <c r="AE36" s="210">
        <f t="shared" si="17"/>
        <v>14827.935836203524</v>
      </c>
      <c r="AF36" s="210">
        <f t="shared" si="18"/>
        <v>14288.738169432487</v>
      </c>
      <c r="AG36" s="210">
        <f t="shared" si="18"/>
        <v>13749.54050266145</v>
      </c>
      <c r="AH36" s="210">
        <f t="shared" si="18"/>
        <v>13210.342835890411</v>
      </c>
      <c r="AI36" s="210">
        <f t="shared" si="18"/>
        <v>12671.145169119376</v>
      </c>
      <c r="AJ36" s="210">
        <f t="shared" si="18"/>
        <v>12131.947502348336</v>
      </c>
      <c r="AK36" s="210">
        <f t="shared" si="18"/>
        <v>11592.7498355773</v>
      </c>
      <c r="AL36" s="210">
        <f t="shared" si="18"/>
        <v>11053.552168806262</v>
      </c>
      <c r="AM36" s="210">
        <f t="shared" si="18"/>
        <v>10514.354502035227</v>
      </c>
      <c r="AN36" s="210">
        <f t="shared" si="18"/>
        <v>9975.156835264188</v>
      </c>
      <c r="AO36" s="210">
        <f t="shared" si="18"/>
        <v>9435.9591684931511</v>
      </c>
      <c r="AP36" s="210">
        <f t="shared" si="19"/>
        <v>8896.7615017221142</v>
      </c>
      <c r="AQ36" s="210">
        <f t="shared" si="19"/>
        <v>8357.5638349510773</v>
      </c>
      <c r="AR36" s="210">
        <f t="shared" si="19"/>
        <v>7818.3661681800386</v>
      </c>
      <c r="AS36" s="210">
        <f t="shared" si="19"/>
        <v>7279.1685014090035</v>
      </c>
      <c r="AT36" s="210">
        <f t="shared" si="19"/>
        <v>6739.9708346379648</v>
      </c>
      <c r="AU36" s="210">
        <f t="shared" si="19"/>
        <v>6200.7731678669279</v>
      </c>
      <c r="AV36" s="210">
        <f t="shared" si="19"/>
        <v>5661.575501095891</v>
      </c>
      <c r="AW36" s="210">
        <f t="shared" si="19"/>
        <v>5122.3778343248541</v>
      </c>
      <c r="AX36" s="210">
        <f t="shared" si="19"/>
        <v>4583.1801675538154</v>
      </c>
      <c r="AY36" s="210">
        <f t="shared" si="19"/>
        <v>4043.9825007827803</v>
      </c>
      <c r="AZ36" s="210">
        <f t="shared" si="20"/>
        <v>3504.7848340117416</v>
      </c>
      <c r="BA36" s="210">
        <f t="shared" si="20"/>
        <v>2965.5871672407029</v>
      </c>
      <c r="BB36" s="210">
        <f t="shared" si="20"/>
        <v>2426.3895004696678</v>
      </c>
      <c r="BC36" s="210">
        <f t="shared" si="20"/>
        <v>1887.1918336986309</v>
      </c>
      <c r="BD36" s="210">
        <f t="shared" si="20"/>
        <v>1347.9941669275941</v>
      </c>
      <c r="BE36" s="210">
        <f t="shared" si="20"/>
        <v>808.79650015655352</v>
      </c>
      <c r="BF36" s="210">
        <f t="shared" si="20"/>
        <v>269.59883338552027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84125.892034500212</v>
      </c>
      <c r="G38" s="204">
        <f t="shared" si="26"/>
        <v>84125.892034500212</v>
      </c>
      <c r="H38" s="204">
        <f t="shared" si="26"/>
        <v>84125.892034500212</v>
      </c>
      <c r="I38" s="204">
        <f t="shared" si="26"/>
        <v>84125.892034500212</v>
      </c>
      <c r="J38" s="204">
        <f t="shared" si="26"/>
        <v>84125.892034500212</v>
      </c>
      <c r="K38" s="204">
        <f t="shared" si="26"/>
        <v>84125.892034500212</v>
      </c>
      <c r="L38" s="204">
        <f t="shared" si="26"/>
        <v>84125.892034500212</v>
      </c>
      <c r="M38" s="204">
        <f t="shared" si="26"/>
        <v>84125.892034500212</v>
      </c>
      <c r="N38" s="204">
        <f t="shared" si="26"/>
        <v>84125.892034500212</v>
      </c>
      <c r="O38" s="204">
        <f t="shared" si="26"/>
        <v>84125.892034500212</v>
      </c>
      <c r="P38" s="204">
        <f t="shared" si="26"/>
        <v>84125.892034500212</v>
      </c>
      <c r="Q38" s="204">
        <f t="shared" si="26"/>
        <v>84125.892034500212</v>
      </c>
      <c r="R38" s="204">
        <f t="shared" si="26"/>
        <v>84125.892034500212</v>
      </c>
      <c r="S38" s="204">
        <f t="shared" si="26"/>
        <v>84125.892034500212</v>
      </c>
      <c r="T38" s="204">
        <f t="shared" si="26"/>
        <v>84125.892034500212</v>
      </c>
      <c r="U38" s="204">
        <f t="shared" si="26"/>
        <v>84125.892034500212</v>
      </c>
      <c r="V38" s="204">
        <f t="shared" si="26"/>
        <v>84125.892034500212</v>
      </c>
      <c r="W38" s="204">
        <f t="shared" si="26"/>
        <v>84125.892034500212</v>
      </c>
      <c r="X38" s="204">
        <f t="shared" si="26"/>
        <v>84167.218556758846</v>
      </c>
      <c r="Y38" s="204">
        <f t="shared" si="26"/>
        <v>84249.871601276143</v>
      </c>
      <c r="Z38" s="204">
        <f t="shared" si="26"/>
        <v>84332.524645793426</v>
      </c>
      <c r="AA38" s="204">
        <f t="shared" si="26"/>
        <v>84415.177690310738</v>
      </c>
      <c r="AB38" s="204">
        <f t="shared" si="26"/>
        <v>84497.830734828036</v>
      </c>
      <c r="AC38" s="204">
        <f t="shared" si="26"/>
        <v>84580.483779345319</v>
      </c>
      <c r="AD38" s="204">
        <f t="shared" si="26"/>
        <v>84663.136823862616</v>
      </c>
      <c r="AE38" s="204">
        <f t="shared" si="26"/>
        <v>84745.789868379914</v>
      </c>
      <c r="AF38" s="204">
        <f t="shared" si="26"/>
        <v>84828.442912897211</v>
      </c>
      <c r="AG38" s="204">
        <f t="shared" si="26"/>
        <v>84911.095957414494</v>
      </c>
      <c r="AH38" s="204">
        <f t="shared" si="26"/>
        <v>84993.749001931792</v>
      </c>
      <c r="AI38" s="204">
        <f t="shared" si="26"/>
        <v>85076.40204644909</v>
      </c>
      <c r="AJ38" s="204">
        <f t="shared" si="26"/>
        <v>85159.055090966373</v>
      </c>
      <c r="AK38" s="204">
        <f t="shared" si="26"/>
        <v>85241.70813548367</v>
      </c>
      <c r="AL38" s="204">
        <f t="shared" ref="AL38:BQ38" si="27">SUM(AL25:AL37)</f>
        <v>85324.361180000968</v>
      </c>
      <c r="AM38" s="204">
        <f t="shared" si="27"/>
        <v>85407.01422451828</v>
      </c>
      <c r="AN38" s="204">
        <f t="shared" si="27"/>
        <v>85489.667269035563</v>
      </c>
      <c r="AO38" s="204">
        <f t="shared" si="27"/>
        <v>85572.320313552846</v>
      </c>
      <c r="AP38" s="204">
        <f t="shared" si="27"/>
        <v>85654.973358070143</v>
      </c>
      <c r="AQ38" s="204">
        <f t="shared" si="27"/>
        <v>85737.626402587455</v>
      </c>
      <c r="AR38" s="204">
        <f t="shared" si="27"/>
        <v>85820.279447104738</v>
      </c>
      <c r="AS38" s="204">
        <f t="shared" si="27"/>
        <v>85902.932491622036</v>
      </c>
      <c r="AT38" s="204">
        <f t="shared" si="27"/>
        <v>85985.585536139319</v>
      </c>
      <c r="AU38" s="204">
        <f t="shared" si="27"/>
        <v>86068.238580656616</v>
      </c>
      <c r="AV38" s="204">
        <f t="shared" si="27"/>
        <v>86150.891625173928</v>
      </c>
      <c r="AW38" s="204">
        <f t="shared" si="27"/>
        <v>86233.544669691211</v>
      </c>
      <c r="AX38" s="204">
        <f t="shared" si="27"/>
        <v>86316.197714208494</v>
      </c>
      <c r="AY38" s="204">
        <f t="shared" si="27"/>
        <v>86398.850758725792</v>
      </c>
      <c r="AZ38" s="204">
        <f t="shared" si="27"/>
        <v>86481.503803243075</v>
      </c>
      <c r="BA38" s="204">
        <f t="shared" si="27"/>
        <v>86564.156847760372</v>
      </c>
      <c r="BB38" s="204">
        <f t="shared" si="27"/>
        <v>86646.80989227767</v>
      </c>
      <c r="BC38" s="204">
        <f t="shared" si="27"/>
        <v>86729.462936794967</v>
      </c>
      <c r="BD38" s="204">
        <f t="shared" si="27"/>
        <v>86812.115981312265</v>
      </c>
      <c r="BE38" s="204">
        <f t="shared" si="27"/>
        <v>86894.769025829562</v>
      </c>
      <c r="BF38" s="204">
        <f t="shared" si="27"/>
        <v>86977.42207034686</v>
      </c>
      <c r="BG38" s="204">
        <f t="shared" si="27"/>
        <v>88544.752608917712</v>
      </c>
      <c r="BH38" s="204">
        <f t="shared" si="27"/>
        <v>91596.760641542118</v>
      </c>
      <c r="BI38" s="204">
        <f t="shared" si="27"/>
        <v>94648.768674166509</v>
      </c>
      <c r="BJ38" s="204">
        <f t="shared" si="27"/>
        <v>97700.776706790901</v>
      </c>
      <c r="BK38" s="204">
        <f t="shared" si="27"/>
        <v>100752.78473941531</v>
      </c>
      <c r="BL38" s="204">
        <f t="shared" si="27"/>
        <v>103804.79277203971</v>
      </c>
      <c r="BM38" s="204">
        <f t="shared" si="27"/>
        <v>106856.80080466409</v>
      </c>
      <c r="BN38" s="204">
        <f t="shared" si="27"/>
        <v>109908.8088372885</v>
      </c>
      <c r="BO38" s="204">
        <f t="shared" si="27"/>
        <v>112960.8168699129</v>
      </c>
      <c r="BP38" s="204">
        <f t="shared" si="27"/>
        <v>116012.82490253729</v>
      </c>
      <c r="BQ38" s="204">
        <f t="shared" si="27"/>
        <v>119064.8329351617</v>
      </c>
      <c r="BR38" s="204">
        <f t="shared" ref="BR38:CW38" si="28">SUM(BR25:BR37)</f>
        <v>122116.84096778609</v>
      </c>
      <c r="BS38" s="204">
        <f t="shared" si="28"/>
        <v>125168.8490004105</v>
      </c>
      <c r="BT38" s="204">
        <f t="shared" si="28"/>
        <v>128220.8570330349</v>
      </c>
      <c r="BU38" s="204">
        <f t="shared" si="28"/>
        <v>131272.86506565931</v>
      </c>
      <c r="BV38" s="204">
        <f t="shared" si="28"/>
        <v>134324.87309828369</v>
      </c>
      <c r="BW38" s="204">
        <f t="shared" si="28"/>
        <v>137376.88113090809</v>
      </c>
      <c r="BX38" s="204">
        <f t="shared" si="28"/>
        <v>140428.8891635325</v>
      </c>
      <c r="BY38" s="204">
        <f t="shared" si="28"/>
        <v>143480.8971961569</v>
      </c>
      <c r="BZ38" s="204">
        <f t="shared" si="28"/>
        <v>146532.90522878131</v>
      </c>
      <c r="CA38" s="204">
        <f t="shared" si="28"/>
        <v>149584.91326140569</v>
      </c>
      <c r="CB38" s="204">
        <f t="shared" si="28"/>
        <v>152636.92129403009</v>
      </c>
      <c r="CC38" s="204">
        <f t="shared" si="28"/>
        <v>155688.9293266545</v>
      </c>
      <c r="CD38" s="204">
        <f t="shared" si="28"/>
        <v>158740.93735927888</v>
      </c>
      <c r="CE38" s="204">
        <f t="shared" si="28"/>
        <v>161792.94539190331</v>
      </c>
      <c r="CF38" s="204">
        <f t="shared" si="28"/>
        <v>164844.95342452772</v>
      </c>
      <c r="CG38" s="204">
        <f t="shared" si="28"/>
        <v>167896.96145715212</v>
      </c>
      <c r="CH38" s="204">
        <f t="shared" si="28"/>
        <v>170948.9694897765</v>
      </c>
      <c r="CI38" s="204">
        <f t="shared" si="28"/>
        <v>198442.9164830831</v>
      </c>
      <c r="CJ38" s="204">
        <f t="shared" si="28"/>
        <v>225936.86347638973</v>
      </c>
      <c r="CK38" s="204">
        <f t="shared" si="28"/>
        <v>253430.81046969636</v>
      </c>
      <c r="CL38" s="204">
        <f t="shared" si="28"/>
        <v>280924.75746300298</v>
      </c>
      <c r="CM38" s="204">
        <f t="shared" si="28"/>
        <v>308418.70445630967</v>
      </c>
      <c r="CN38" s="204">
        <f t="shared" si="28"/>
        <v>335912.65144961618</v>
      </c>
      <c r="CO38" s="204">
        <f t="shared" si="28"/>
        <v>363406.59844292281</v>
      </c>
      <c r="CP38" s="204">
        <f t="shared" si="28"/>
        <v>390900.5454362295</v>
      </c>
      <c r="CQ38" s="204">
        <f t="shared" si="28"/>
        <v>418394.49242953607</v>
      </c>
      <c r="CR38" s="204">
        <f t="shared" si="28"/>
        <v>445888.43942284276</v>
      </c>
      <c r="CS38" s="204">
        <f t="shared" si="28"/>
        <v>473382.38641614933</v>
      </c>
      <c r="CT38" s="204">
        <f t="shared" si="28"/>
        <v>500876.33340945601</v>
      </c>
      <c r="CU38" s="204">
        <f t="shared" si="28"/>
        <v>528370.2804027627</v>
      </c>
      <c r="CV38" s="204">
        <f t="shared" si="28"/>
        <v>555864.22739606921</v>
      </c>
      <c r="CW38" s="204">
        <f t="shared" si="28"/>
        <v>583358.17438937584</v>
      </c>
      <c r="CX38" s="204">
        <f>SUM(CX25:CX37)</f>
        <v>583358.17438937584</v>
      </c>
      <c r="CY38" s="204">
        <f>SUM(CY25:CY37)</f>
        <v>583358.17438937584</v>
      </c>
      <c r="CZ38" s="204">
        <f>SUM(CZ25:CZ37)</f>
        <v>583358.17438937584</v>
      </c>
      <c r="DA38" s="204">
        <f>SUM(DA25:DA37)</f>
        <v>583358.17438937584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497.72092317326502</v>
      </c>
      <c r="Y47" s="210">
        <f t="shared" si="51"/>
        <v>497.72092317326502</v>
      </c>
      <c r="Z47" s="210">
        <f t="shared" si="51"/>
        <v>497.72092317326502</v>
      </c>
      <c r="AA47" s="210">
        <f t="shared" si="51"/>
        <v>497.72092317326502</v>
      </c>
      <c r="AB47" s="210">
        <f t="shared" si="51"/>
        <v>497.72092317326502</v>
      </c>
      <c r="AC47" s="210">
        <f t="shared" si="51"/>
        <v>497.72092317326502</v>
      </c>
      <c r="AD47" s="210">
        <f t="shared" si="51"/>
        <v>497.72092317326502</v>
      </c>
      <c r="AE47" s="210">
        <f t="shared" si="51"/>
        <v>497.72092317326502</v>
      </c>
      <c r="AF47" s="210">
        <f t="shared" si="51"/>
        <v>497.72092317326502</v>
      </c>
      <c r="AG47" s="210">
        <f t="shared" si="51"/>
        <v>497.72092317326502</v>
      </c>
      <c r="AH47" s="210">
        <f t="shared" si="51"/>
        <v>497.72092317326502</v>
      </c>
      <c r="AI47" s="210">
        <f t="shared" si="51"/>
        <v>497.72092317326502</v>
      </c>
      <c r="AJ47" s="210">
        <f t="shared" si="51"/>
        <v>497.72092317326502</v>
      </c>
      <c r="AK47" s="210">
        <f t="shared" si="51"/>
        <v>497.72092317326502</v>
      </c>
      <c r="AL47" s="210">
        <f t="shared" ref="AL47:BQ47" si="52">IF(AL$22&lt;=$E$24,IF(AL$22&lt;=$D$24,IF(AL$22&lt;=$C$24,IF(AL$22&lt;=$B$24,$B113,($C30-$B30)/($C$24-$B$24)),($D30-$C30)/($D$24-$C$24)),($E30-$D30)/($E$24-$D$24)),$F113)</f>
        <v>497.72092317326502</v>
      </c>
      <c r="AM47" s="210">
        <f t="shared" si="52"/>
        <v>497.72092317326502</v>
      </c>
      <c r="AN47" s="210">
        <f t="shared" si="52"/>
        <v>497.72092317326502</v>
      </c>
      <c r="AO47" s="210">
        <f t="shared" si="52"/>
        <v>497.72092317326502</v>
      </c>
      <c r="AP47" s="210">
        <f t="shared" si="52"/>
        <v>497.72092317326502</v>
      </c>
      <c r="AQ47" s="210">
        <f t="shared" si="52"/>
        <v>497.72092317326502</v>
      </c>
      <c r="AR47" s="210">
        <f t="shared" si="52"/>
        <v>497.72092317326502</v>
      </c>
      <c r="AS47" s="210">
        <f t="shared" si="52"/>
        <v>497.72092317326502</v>
      </c>
      <c r="AT47" s="210">
        <f t="shared" si="52"/>
        <v>497.72092317326502</v>
      </c>
      <c r="AU47" s="210">
        <f t="shared" si="52"/>
        <v>497.72092317326502</v>
      </c>
      <c r="AV47" s="210">
        <f t="shared" si="52"/>
        <v>497.72092317326502</v>
      </c>
      <c r="AW47" s="210">
        <f t="shared" si="52"/>
        <v>497.72092317326502</v>
      </c>
      <c r="AX47" s="210">
        <f t="shared" si="52"/>
        <v>497.72092317326502</v>
      </c>
      <c r="AY47" s="210">
        <f t="shared" si="52"/>
        <v>497.72092317326502</v>
      </c>
      <c r="AZ47" s="210">
        <f t="shared" si="52"/>
        <v>497.72092317326502</v>
      </c>
      <c r="BA47" s="210">
        <f t="shared" si="52"/>
        <v>497.72092317326502</v>
      </c>
      <c r="BB47" s="210">
        <f t="shared" si="52"/>
        <v>497.72092317326502</v>
      </c>
      <c r="BC47" s="210">
        <f t="shared" si="52"/>
        <v>497.72092317326502</v>
      </c>
      <c r="BD47" s="210">
        <f t="shared" si="52"/>
        <v>497.72092317326502</v>
      </c>
      <c r="BE47" s="210">
        <f t="shared" si="52"/>
        <v>497.72092317326502</v>
      </c>
      <c r="BF47" s="210">
        <f t="shared" si="52"/>
        <v>497.72092317326502</v>
      </c>
      <c r="BG47" s="210">
        <f t="shared" si="52"/>
        <v>-555.5659398961966</v>
      </c>
      <c r="BH47" s="210">
        <f t="shared" si="52"/>
        <v>-555.5659398961966</v>
      </c>
      <c r="BI47" s="210">
        <f t="shared" si="52"/>
        <v>-555.5659398961966</v>
      </c>
      <c r="BJ47" s="210">
        <f t="shared" si="52"/>
        <v>-555.5659398961966</v>
      </c>
      <c r="BK47" s="210">
        <f t="shared" si="52"/>
        <v>-555.5659398961966</v>
      </c>
      <c r="BL47" s="210">
        <f t="shared" si="52"/>
        <v>-555.5659398961966</v>
      </c>
      <c r="BM47" s="210">
        <f t="shared" si="52"/>
        <v>-555.5659398961966</v>
      </c>
      <c r="BN47" s="210">
        <f t="shared" si="52"/>
        <v>-555.5659398961966</v>
      </c>
      <c r="BO47" s="210">
        <f t="shared" si="52"/>
        <v>-555.5659398961966</v>
      </c>
      <c r="BP47" s="210">
        <f t="shared" si="52"/>
        <v>-555.5659398961966</v>
      </c>
      <c r="BQ47" s="210">
        <f t="shared" si="52"/>
        <v>-555.5659398961966</v>
      </c>
      <c r="BR47" s="210">
        <f t="shared" ref="BR47:DA47" si="53">IF(BR$22&lt;=$E$24,IF(BR$22&lt;=$D$24,IF(BR$22&lt;=$C$24,IF(BR$22&lt;=$B$24,$B113,($C30-$B30)/($C$24-$B$24)),($D30-$C30)/($D$24-$C$24)),($E30-$D30)/($E$24-$D$24)),$F113)</f>
        <v>-555.5659398961966</v>
      </c>
      <c r="BS47" s="210">
        <f t="shared" si="53"/>
        <v>-555.5659398961966</v>
      </c>
      <c r="BT47" s="210">
        <f t="shared" si="53"/>
        <v>-555.5659398961966</v>
      </c>
      <c r="BU47" s="210">
        <f t="shared" si="53"/>
        <v>-555.5659398961966</v>
      </c>
      <c r="BV47" s="210">
        <f t="shared" si="53"/>
        <v>-555.5659398961966</v>
      </c>
      <c r="BW47" s="210">
        <f t="shared" si="53"/>
        <v>-555.5659398961966</v>
      </c>
      <c r="BX47" s="210">
        <f t="shared" si="53"/>
        <v>-555.5659398961966</v>
      </c>
      <c r="BY47" s="210">
        <f t="shared" si="53"/>
        <v>-555.5659398961966</v>
      </c>
      <c r="BZ47" s="210">
        <f t="shared" si="53"/>
        <v>-555.5659398961966</v>
      </c>
      <c r="CA47" s="210">
        <f t="shared" si="53"/>
        <v>-555.5659398961966</v>
      </c>
      <c r="CB47" s="210">
        <f t="shared" si="53"/>
        <v>-555.5659398961966</v>
      </c>
      <c r="CC47" s="210">
        <f t="shared" si="53"/>
        <v>-555.5659398961966</v>
      </c>
      <c r="CD47" s="210">
        <f t="shared" si="53"/>
        <v>-555.5659398961966</v>
      </c>
      <c r="CE47" s="210">
        <f t="shared" si="53"/>
        <v>-555.5659398961966</v>
      </c>
      <c r="CF47" s="210">
        <f t="shared" si="53"/>
        <v>-555.5659398961966</v>
      </c>
      <c r="CG47" s="210">
        <f t="shared" si="53"/>
        <v>-555.5659398961966</v>
      </c>
      <c r="CH47" s="210">
        <f t="shared" si="53"/>
        <v>-555.5659398961966</v>
      </c>
      <c r="CI47" s="210">
        <f t="shared" si="53"/>
        <v>-142.811264261258</v>
      </c>
      <c r="CJ47" s="210">
        <f t="shared" si="53"/>
        <v>-142.811264261258</v>
      </c>
      <c r="CK47" s="210">
        <f t="shared" si="53"/>
        <v>-142.811264261258</v>
      </c>
      <c r="CL47" s="210">
        <f t="shared" si="53"/>
        <v>-142.811264261258</v>
      </c>
      <c r="CM47" s="210">
        <f t="shared" si="53"/>
        <v>-142.811264261258</v>
      </c>
      <c r="CN47" s="210">
        <f t="shared" si="53"/>
        <v>-142.811264261258</v>
      </c>
      <c r="CO47" s="210">
        <f t="shared" si="53"/>
        <v>-142.811264261258</v>
      </c>
      <c r="CP47" s="210">
        <f t="shared" si="53"/>
        <v>-142.811264261258</v>
      </c>
      <c r="CQ47" s="210">
        <f t="shared" si="53"/>
        <v>-142.811264261258</v>
      </c>
      <c r="CR47" s="210">
        <f t="shared" si="53"/>
        <v>-142.811264261258</v>
      </c>
      <c r="CS47" s="210">
        <f t="shared" si="53"/>
        <v>-142.811264261258</v>
      </c>
      <c r="CT47" s="210">
        <f t="shared" si="53"/>
        <v>-142.811264261258</v>
      </c>
      <c r="CU47" s="210">
        <f t="shared" si="53"/>
        <v>-142.811264261258</v>
      </c>
      <c r="CV47" s="210">
        <f t="shared" si="53"/>
        <v>-142.811264261258</v>
      </c>
      <c r="CW47" s="210">
        <f t="shared" si="53"/>
        <v>-142.811264261258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-122.81836760084882</v>
      </c>
      <c r="Y48" s="210">
        <f t="shared" si="54"/>
        <v>-122.81836760084882</v>
      </c>
      <c r="Z48" s="210">
        <f t="shared" si="54"/>
        <v>-122.81836760084882</v>
      </c>
      <c r="AA48" s="210">
        <f t="shared" si="54"/>
        <v>-122.81836760084882</v>
      </c>
      <c r="AB48" s="210">
        <f t="shared" si="54"/>
        <v>-122.81836760084882</v>
      </c>
      <c r="AC48" s="210">
        <f t="shared" si="54"/>
        <v>-122.81836760084882</v>
      </c>
      <c r="AD48" s="210">
        <f t="shared" si="54"/>
        <v>-122.81836760084882</v>
      </c>
      <c r="AE48" s="210">
        <f t="shared" si="54"/>
        <v>-122.81836760084882</v>
      </c>
      <c r="AF48" s="210">
        <f t="shared" si="54"/>
        <v>-122.81836760084882</v>
      </c>
      <c r="AG48" s="210">
        <f t="shared" si="54"/>
        <v>-122.81836760084882</v>
      </c>
      <c r="AH48" s="210">
        <f t="shared" si="54"/>
        <v>-122.81836760084882</v>
      </c>
      <c r="AI48" s="210">
        <f t="shared" si="54"/>
        <v>-122.81836760084882</v>
      </c>
      <c r="AJ48" s="210">
        <f t="shared" si="54"/>
        <v>-122.81836760084882</v>
      </c>
      <c r="AK48" s="210">
        <f t="shared" si="54"/>
        <v>-122.81836760084882</v>
      </c>
      <c r="AL48" s="210">
        <f t="shared" ref="AL48:BQ48" si="55">IF(AL$22&lt;=$E$24,IF(AL$22&lt;=$D$24,IF(AL$22&lt;=$C$24,IF(AL$22&lt;=$B$24,$B114,($C31-$B31)/($C$24-$B$24)),($D31-$C31)/($D$24-$C$24)),($E31-$D31)/($E$24-$D$24)),$F114)</f>
        <v>-122.81836760084882</v>
      </c>
      <c r="AM48" s="210">
        <f t="shared" si="55"/>
        <v>-122.81836760084882</v>
      </c>
      <c r="AN48" s="210">
        <f t="shared" si="55"/>
        <v>-122.81836760084882</v>
      </c>
      <c r="AO48" s="210">
        <f t="shared" si="55"/>
        <v>-122.81836760084882</v>
      </c>
      <c r="AP48" s="210">
        <f t="shared" si="55"/>
        <v>-122.81836760084882</v>
      </c>
      <c r="AQ48" s="210">
        <f t="shared" si="55"/>
        <v>-122.81836760084882</v>
      </c>
      <c r="AR48" s="210">
        <f t="shared" si="55"/>
        <v>-122.81836760084882</v>
      </c>
      <c r="AS48" s="210">
        <f t="shared" si="55"/>
        <v>-122.81836760084882</v>
      </c>
      <c r="AT48" s="210">
        <f t="shared" si="55"/>
        <v>-122.81836760084882</v>
      </c>
      <c r="AU48" s="210">
        <f t="shared" si="55"/>
        <v>-122.81836760084882</v>
      </c>
      <c r="AV48" s="210">
        <f t="shared" si="55"/>
        <v>-122.81836760084882</v>
      </c>
      <c r="AW48" s="210">
        <f t="shared" si="55"/>
        <v>-122.81836760084882</v>
      </c>
      <c r="AX48" s="210">
        <f t="shared" si="55"/>
        <v>-122.81836760084882</v>
      </c>
      <c r="AY48" s="210">
        <f t="shared" si="55"/>
        <v>-122.81836760084882</v>
      </c>
      <c r="AZ48" s="210">
        <f t="shared" si="55"/>
        <v>-122.81836760084882</v>
      </c>
      <c r="BA48" s="210">
        <f t="shared" si="55"/>
        <v>-122.81836760084882</v>
      </c>
      <c r="BB48" s="210">
        <f t="shared" si="55"/>
        <v>-122.81836760084882</v>
      </c>
      <c r="BC48" s="210">
        <f t="shared" si="55"/>
        <v>-122.81836760084882</v>
      </c>
      <c r="BD48" s="210">
        <f t="shared" si="55"/>
        <v>-122.81836760084882</v>
      </c>
      <c r="BE48" s="210">
        <f t="shared" si="55"/>
        <v>-122.81836760084882</v>
      </c>
      <c r="BF48" s="210">
        <f t="shared" si="55"/>
        <v>-122.81836760084882</v>
      </c>
      <c r="BG48" s="210">
        <f t="shared" si="55"/>
        <v>1394.3503325610807</v>
      </c>
      <c r="BH48" s="210">
        <f t="shared" si="55"/>
        <v>1394.3503325610807</v>
      </c>
      <c r="BI48" s="210">
        <f t="shared" si="55"/>
        <v>1394.3503325610807</v>
      </c>
      <c r="BJ48" s="210">
        <f t="shared" si="55"/>
        <v>1394.3503325610807</v>
      </c>
      <c r="BK48" s="210">
        <f t="shared" si="55"/>
        <v>1394.3503325610807</v>
      </c>
      <c r="BL48" s="210">
        <f t="shared" si="55"/>
        <v>1394.3503325610807</v>
      </c>
      <c r="BM48" s="210">
        <f t="shared" si="55"/>
        <v>1394.3503325610807</v>
      </c>
      <c r="BN48" s="210">
        <f t="shared" si="55"/>
        <v>1394.3503325610807</v>
      </c>
      <c r="BO48" s="210">
        <f t="shared" si="55"/>
        <v>1394.3503325610807</v>
      </c>
      <c r="BP48" s="210">
        <f t="shared" si="55"/>
        <v>1394.3503325610807</v>
      </c>
      <c r="BQ48" s="210">
        <f t="shared" si="55"/>
        <v>1394.3503325610807</v>
      </c>
      <c r="BR48" s="210">
        <f t="shared" ref="BR48:DA48" si="56">IF(BR$22&lt;=$E$24,IF(BR$22&lt;=$D$24,IF(BR$22&lt;=$C$24,IF(BR$22&lt;=$B$24,$B114,($C31-$B31)/($C$24-$B$24)),($D31-$C31)/($D$24-$C$24)),($E31-$D31)/($E$24-$D$24)),$F114)</f>
        <v>1394.3503325610807</v>
      </c>
      <c r="BS48" s="210">
        <f t="shared" si="56"/>
        <v>1394.3503325610807</v>
      </c>
      <c r="BT48" s="210">
        <f t="shared" si="56"/>
        <v>1394.3503325610807</v>
      </c>
      <c r="BU48" s="210">
        <f t="shared" si="56"/>
        <v>1394.3503325610807</v>
      </c>
      <c r="BV48" s="210">
        <f t="shared" si="56"/>
        <v>1394.3503325610807</v>
      </c>
      <c r="BW48" s="210">
        <f t="shared" si="56"/>
        <v>1394.3503325610807</v>
      </c>
      <c r="BX48" s="210">
        <f t="shared" si="56"/>
        <v>1394.3503325610807</v>
      </c>
      <c r="BY48" s="210">
        <f t="shared" si="56"/>
        <v>1394.3503325610807</v>
      </c>
      <c r="BZ48" s="210">
        <f t="shared" si="56"/>
        <v>1394.3503325610807</v>
      </c>
      <c r="CA48" s="210">
        <f t="shared" si="56"/>
        <v>1394.3503325610807</v>
      </c>
      <c r="CB48" s="210">
        <f t="shared" si="56"/>
        <v>1394.3503325610807</v>
      </c>
      <c r="CC48" s="210">
        <f t="shared" si="56"/>
        <v>1394.3503325610807</v>
      </c>
      <c r="CD48" s="210">
        <f t="shared" si="56"/>
        <v>1394.3503325610807</v>
      </c>
      <c r="CE48" s="210">
        <f t="shared" si="56"/>
        <v>1394.3503325610807</v>
      </c>
      <c r="CF48" s="210">
        <f t="shared" si="56"/>
        <v>1394.3503325610807</v>
      </c>
      <c r="CG48" s="210">
        <f t="shared" si="56"/>
        <v>1394.3503325610807</v>
      </c>
      <c r="CH48" s="210">
        <f t="shared" si="56"/>
        <v>1394.3503325610807</v>
      </c>
      <c r="CI48" s="210">
        <f t="shared" si="56"/>
        <v>8545.9871364138362</v>
      </c>
      <c r="CJ48" s="210">
        <f t="shared" si="56"/>
        <v>8545.9871364138362</v>
      </c>
      <c r="CK48" s="210">
        <f t="shared" si="56"/>
        <v>8545.9871364138362</v>
      </c>
      <c r="CL48" s="210">
        <f t="shared" si="56"/>
        <v>8545.9871364138362</v>
      </c>
      <c r="CM48" s="210">
        <f t="shared" si="56"/>
        <v>8545.9871364138362</v>
      </c>
      <c r="CN48" s="210">
        <f t="shared" si="56"/>
        <v>8545.9871364138362</v>
      </c>
      <c r="CO48" s="210">
        <f t="shared" si="56"/>
        <v>8545.9871364138362</v>
      </c>
      <c r="CP48" s="210">
        <f t="shared" si="56"/>
        <v>8545.9871364138362</v>
      </c>
      <c r="CQ48" s="210">
        <f t="shared" si="56"/>
        <v>8545.9871364138362</v>
      </c>
      <c r="CR48" s="210">
        <f t="shared" si="56"/>
        <v>8545.9871364138362</v>
      </c>
      <c r="CS48" s="210">
        <f t="shared" si="56"/>
        <v>8545.9871364138362</v>
      </c>
      <c r="CT48" s="210">
        <f t="shared" si="56"/>
        <v>8545.9871364138362</v>
      </c>
      <c r="CU48" s="210">
        <f t="shared" si="56"/>
        <v>8545.9871364138362</v>
      </c>
      <c r="CV48" s="210">
        <f t="shared" si="56"/>
        <v>8545.9871364138362</v>
      </c>
      <c r="CW48" s="210">
        <f t="shared" si="56"/>
        <v>8545.9871364138362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1121.7573836670178</v>
      </c>
      <c r="BH49" s="210">
        <f t="shared" si="58"/>
        <v>1121.7573836670178</v>
      </c>
      <c r="BI49" s="210">
        <f t="shared" si="58"/>
        <v>1121.7573836670178</v>
      </c>
      <c r="BJ49" s="210">
        <f t="shared" si="58"/>
        <v>1121.7573836670178</v>
      </c>
      <c r="BK49" s="210">
        <f t="shared" si="58"/>
        <v>1121.7573836670178</v>
      </c>
      <c r="BL49" s="210">
        <f t="shared" si="58"/>
        <v>1121.7573836670178</v>
      </c>
      <c r="BM49" s="210">
        <f t="shared" si="58"/>
        <v>1121.7573836670178</v>
      </c>
      <c r="BN49" s="210">
        <f t="shared" si="58"/>
        <v>1121.7573836670178</v>
      </c>
      <c r="BO49" s="210">
        <f t="shared" si="58"/>
        <v>1121.7573836670178</v>
      </c>
      <c r="BP49" s="210">
        <f t="shared" si="58"/>
        <v>1121.7573836670178</v>
      </c>
      <c r="BQ49" s="210">
        <f t="shared" si="58"/>
        <v>1121.7573836670178</v>
      </c>
      <c r="BR49" s="210">
        <f t="shared" ref="BR49:DA49" si="59">IF(BR$22&lt;=$E$24,IF(BR$22&lt;=$D$24,IF(BR$22&lt;=$C$24,IF(BR$22&lt;=$B$24,$B115,($C32-$B32)/($C$24-$B$24)),($D32-$C32)/($D$24-$C$24)),($E32-$D32)/($E$24-$D$24)),$F115)</f>
        <v>1121.7573836670178</v>
      </c>
      <c r="BS49" s="210">
        <f t="shared" si="59"/>
        <v>1121.7573836670178</v>
      </c>
      <c r="BT49" s="210">
        <f t="shared" si="59"/>
        <v>1121.7573836670178</v>
      </c>
      <c r="BU49" s="210">
        <f t="shared" si="59"/>
        <v>1121.7573836670178</v>
      </c>
      <c r="BV49" s="210">
        <f t="shared" si="59"/>
        <v>1121.7573836670178</v>
      </c>
      <c r="BW49" s="210">
        <f t="shared" si="59"/>
        <v>1121.7573836670178</v>
      </c>
      <c r="BX49" s="210">
        <f t="shared" si="59"/>
        <v>1121.7573836670178</v>
      </c>
      <c r="BY49" s="210">
        <f t="shared" si="59"/>
        <v>1121.7573836670178</v>
      </c>
      <c r="BZ49" s="210">
        <f t="shared" si="59"/>
        <v>1121.7573836670178</v>
      </c>
      <c r="CA49" s="210">
        <f t="shared" si="59"/>
        <v>1121.7573836670178</v>
      </c>
      <c r="CB49" s="210">
        <f t="shared" si="59"/>
        <v>1121.7573836670178</v>
      </c>
      <c r="CC49" s="210">
        <f t="shared" si="59"/>
        <v>1121.7573836670178</v>
      </c>
      <c r="CD49" s="210">
        <f t="shared" si="59"/>
        <v>1121.7573836670178</v>
      </c>
      <c r="CE49" s="210">
        <f t="shared" si="59"/>
        <v>1121.7573836670178</v>
      </c>
      <c r="CF49" s="210">
        <f t="shared" si="59"/>
        <v>1121.7573836670178</v>
      </c>
      <c r="CG49" s="210">
        <f t="shared" si="59"/>
        <v>1121.7573836670178</v>
      </c>
      <c r="CH49" s="210">
        <f t="shared" si="59"/>
        <v>1121.7573836670178</v>
      </c>
      <c r="CI49" s="210">
        <f t="shared" si="59"/>
        <v>-2056.5552033895328</v>
      </c>
      <c r="CJ49" s="210">
        <f t="shared" si="59"/>
        <v>-2056.5552033895328</v>
      </c>
      <c r="CK49" s="210">
        <f t="shared" si="59"/>
        <v>-2056.5552033895328</v>
      </c>
      <c r="CL49" s="210">
        <f t="shared" si="59"/>
        <v>-2056.5552033895328</v>
      </c>
      <c r="CM49" s="210">
        <f t="shared" si="59"/>
        <v>-2056.5552033895328</v>
      </c>
      <c r="CN49" s="210">
        <f t="shared" si="59"/>
        <v>-2056.5552033895328</v>
      </c>
      <c r="CO49" s="210">
        <f t="shared" si="59"/>
        <v>-2056.5552033895328</v>
      </c>
      <c r="CP49" s="210">
        <f t="shared" si="59"/>
        <v>-2056.5552033895328</v>
      </c>
      <c r="CQ49" s="210">
        <f t="shared" si="59"/>
        <v>-2056.5552033895328</v>
      </c>
      <c r="CR49" s="210">
        <f t="shared" si="59"/>
        <v>-2056.5552033895328</v>
      </c>
      <c r="CS49" s="210">
        <f t="shared" si="59"/>
        <v>-2056.5552033895328</v>
      </c>
      <c r="CT49" s="210">
        <f t="shared" si="59"/>
        <v>-2056.5552033895328</v>
      </c>
      <c r="CU49" s="210">
        <f t="shared" si="59"/>
        <v>-2056.5552033895328</v>
      </c>
      <c r="CV49" s="210">
        <f t="shared" si="59"/>
        <v>-2056.5552033895328</v>
      </c>
      <c r="CW49" s="210">
        <f t="shared" si="59"/>
        <v>-2056.5552033895328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461.90009915700733</v>
      </c>
      <c r="BH50" s="210">
        <f t="shared" si="61"/>
        <v>461.90009915700733</v>
      </c>
      <c r="BI50" s="210">
        <f t="shared" si="61"/>
        <v>461.90009915700733</v>
      </c>
      <c r="BJ50" s="210">
        <f t="shared" si="61"/>
        <v>461.90009915700733</v>
      </c>
      <c r="BK50" s="210">
        <f t="shared" si="61"/>
        <v>461.90009915700733</v>
      </c>
      <c r="BL50" s="210">
        <f t="shared" si="61"/>
        <v>461.90009915700733</v>
      </c>
      <c r="BM50" s="210">
        <f t="shared" si="61"/>
        <v>461.90009915700733</v>
      </c>
      <c r="BN50" s="210">
        <f t="shared" si="61"/>
        <v>461.90009915700733</v>
      </c>
      <c r="BO50" s="210">
        <f t="shared" si="61"/>
        <v>461.90009915700733</v>
      </c>
      <c r="BP50" s="210">
        <f t="shared" si="61"/>
        <v>461.90009915700733</v>
      </c>
      <c r="BQ50" s="210">
        <f t="shared" si="61"/>
        <v>461.90009915700733</v>
      </c>
      <c r="BR50" s="210">
        <f t="shared" ref="BR50:DA50" si="62">IF(BR$22&lt;=$E$24,IF(BR$22&lt;=$D$24,IF(BR$22&lt;=$C$24,IF(BR$22&lt;=$B$24,$B116,($C33-$B33)/($C$24-$B$24)),($D33-$C33)/($D$24-$C$24)),($E33-$D33)/($E$24-$D$24)),$F116)</f>
        <v>461.90009915700733</v>
      </c>
      <c r="BS50" s="210">
        <f t="shared" si="62"/>
        <v>461.90009915700733</v>
      </c>
      <c r="BT50" s="210">
        <f t="shared" si="62"/>
        <v>461.90009915700733</v>
      </c>
      <c r="BU50" s="210">
        <f t="shared" si="62"/>
        <v>461.90009915700733</v>
      </c>
      <c r="BV50" s="210">
        <f t="shared" si="62"/>
        <v>461.90009915700733</v>
      </c>
      <c r="BW50" s="210">
        <f t="shared" si="62"/>
        <v>461.90009915700733</v>
      </c>
      <c r="BX50" s="210">
        <f t="shared" si="62"/>
        <v>461.90009915700733</v>
      </c>
      <c r="BY50" s="210">
        <f t="shared" si="62"/>
        <v>461.90009915700733</v>
      </c>
      <c r="BZ50" s="210">
        <f t="shared" si="62"/>
        <v>461.90009915700733</v>
      </c>
      <c r="CA50" s="210">
        <f t="shared" si="62"/>
        <v>461.90009915700733</v>
      </c>
      <c r="CB50" s="210">
        <f t="shared" si="62"/>
        <v>461.90009915700733</v>
      </c>
      <c r="CC50" s="210">
        <f t="shared" si="62"/>
        <v>461.90009915700733</v>
      </c>
      <c r="CD50" s="210">
        <f t="shared" si="62"/>
        <v>461.90009915700733</v>
      </c>
      <c r="CE50" s="210">
        <f t="shared" si="62"/>
        <v>461.90009915700733</v>
      </c>
      <c r="CF50" s="210">
        <f t="shared" si="62"/>
        <v>461.90009915700733</v>
      </c>
      <c r="CG50" s="210">
        <f t="shared" si="62"/>
        <v>461.90009915700733</v>
      </c>
      <c r="CH50" s="210">
        <f t="shared" si="62"/>
        <v>461.90009915700733</v>
      </c>
      <c r="CI50" s="210">
        <f t="shared" si="62"/>
        <v>16996.823886837021</v>
      </c>
      <c r="CJ50" s="210">
        <f t="shared" si="62"/>
        <v>16996.823886837021</v>
      </c>
      <c r="CK50" s="210">
        <f t="shared" si="62"/>
        <v>16996.823886837021</v>
      </c>
      <c r="CL50" s="210">
        <f t="shared" si="62"/>
        <v>16996.823886837021</v>
      </c>
      <c r="CM50" s="210">
        <f t="shared" si="62"/>
        <v>16996.823886837021</v>
      </c>
      <c r="CN50" s="210">
        <f t="shared" si="62"/>
        <v>16996.823886837021</v>
      </c>
      <c r="CO50" s="210">
        <f t="shared" si="62"/>
        <v>16996.823886837021</v>
      </c>
      <c r="CP50" s="210">
        <f t="shared" si="62"/>
        <v>16996.823886837021</v>
      </c>
      <c r="CQ50" s="210">
        <f t="shared" si="62"/>
        <v>16996.823886837021</v>
      </c>
      <c r="CR50" s="210">
        <f t="shared" si="62"/>
        <v>16996.823886837021</v>
      </c>
      <c r="CS50" s="210">
        <f t="shared" si="62"/>
        <v>16996.823886837021</v>
      </c>
      <c r="CT50" s="210">
        <f t="shared" si="62"/>
        <v>16996.823886837021</v>
      </c>
      <c r="CU50" s="210">
        <f t="shared" si="62"/>
        <v>16996.823886837021</v>
      </c>
      <c r="CV50" s="210">
        <f t="shared" si="62"/>
        <v>16996.823886837021</v>
      </c>
      <c r="CW50" s="210">
        <f t="shared" si="62"/>
        <v>16996.823886837021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-4.1576900652476718E-13</v>
      </c>
      <c r="Y51" s="210">
        <f t="shared" si="63"/>
        <v>-4.1576900652476718E-13</v>
      </c>
      <c r="Z51" s="210">
        <f t="shared" si="63"/>
        <v>-4.1576900652476718E-13</v>
      </c>
      <c r="AA51" s="210">
        <f t="shared" si="63"/>
        <v>-4.1576900652476718E-13</v>
      </c>
      <c r="AB51" s="210">
        <f t="shared" si="63"/>
        <v>-4.1576900652476718E-13</v>
      </c>
      <c r="AC51" s="210">
        <f t="shared" si="63"/>
        <v>-4.1576900652476718E-13</v>
      </c>
      <c r="AD51" s="210">
        <f t="shared" si="63"/>
        <v>-4.1576900652476718E-13</v>
      </c>
      <c r="AE51" s="210">
        <f t="shared" si="63"/>
        <v>-4.1576900652476718E-13</v>
      </c>
      <c r="AF51" s="210">
        <f t="shared" si="63"/>
        <v>-4.1576900652476718E-13</v>
      </c>
      <c r="AG51" s="210">
        <f t="shared" si="63"/>
        <v>-4.1576900652476718E-13</v>
      </c>
      <c r="AH51" s="210">
        <f t="shared" si="63"/>
        <v>-4.1576900652476718E-13</v>
      </c>
      <c r="AI51" s="210">
        <f t="shared" si="63"/>
        <v>-4.1576900652476718E-13</v>
      </c>
      <c r="AJ51" s="210">
        <f t="shared" si="63"/>
        <v>-4.1576900652476718E-13</v>
      </c>
      <c r="AK51" s="210">
        <f t="shared" si="63"/>
        <v>-4.1576900652476718E-13</v>
      </c>
      <c r="AL51" s="210">
        <f t="shared" ref="AL51:BQ51" si="64">IF(AL$22&lt;=$E$24,IF(AL$22&lt;=$D$24,IF(AL$22&lt;=$C$24,IF(AL$22&lt;=$B$24,$B117,($C34-$B34)/($C$24-$B$24)),($D34-$C34)/($D$24-$C$24)),($E34-$D34)/($E$24-$D$24)),$F117)</f>
        <v>-4.1576900652476718E-13</v>
      </c>
      <c r="AM51" s="210">
        <f t="shared" si="64"/>
        <v>-4.1576900652476718E-13</v>
      </c>
      <c r="AN51" s="210">
        <f t="shared" si="64"/>
        <v>-4.1576900652476718E-13</v>
      </c>
      <c r="AO51" s="210">
        <f t="shared" si="64"/>
        <v>-4.1576900652476718E-13</v>
      </c>
      <c r="AP51" s="210">
        <f t="shared" si="64"/>
        <v>-4.1576900652476718E-13</v>
      </c>
      <c r="AQ51" s="210">
        <f t="shared" si="64"/>
        <v>-4.1576900652476718E-13</v>
      </c>
      <c r="AR51" s="210">
        <f t="shared" si="64"/>
        <v>-4.1576900652476718E-13</v>
      </c>
      <c r="AS51" s="210">
        <f t="shared" si="64"/>
        <v>-4.1576900652476718E-13</v>
      </c>
      <c r="AT51" s="210">
        <f t="shared" si="64"/>
        <v>-4.1576900652476718E-13</v>
      </c>
      <c r="AU51" s="210">
        <f t="shared" si="64"/>
        <v>-4.1576900652476718E-13</v>
      </c>
      <c r="AV51" s="210">
        <f t="shared" si="64"/>
        <v>-4.1576900652476718E-13</v>
      </c>
      <c r="AW51" s="210">
        <f t="shared" si="64"/>
        <v>-4.1576900652476718E-13</v>
      </c>
      <c r="AX51" s="210">
        <f t="shared" si="64"/>
        <v>-4.1576900652476718E-13</v>
      </c>
      <c r="AY51" s="210">
        <f t="shared" si="64"/>
        <v>-4.1576900652476718E-13</v>
      </c>
      <c r="AZ51" s="210">
        <f t="shared" si="64"/>
        <v>-4.1576900652476718E-13</v>
      </c>
      <c r="BA51" s="210">
        <f t="shared" si="64"/>
        <v>-4.1576900652476718E-13</v>
      </c>
      <c r="BB51" s="210">
        <f t="shared" si="64"/>
        <v>-4.1576900652476718E-13</v>
      </c>
      <c r="BC51" s="210">
        <f t="shared" si="64"/>
        <v>-4.1576900652476718E-13</v>
      </c>
      <c r="BD51" s="210">
        <f t="shared" si="64"/>
        <v>-4.1576900652476718E-13</v>
      </c>
      <c r="BE51" s="210">
        <f t="shared" si="64"/>
        <v>-4.1576900652476718E-13</v>
      </c>
      <c r="BF51" s="210">
        <f t="shared" si="64"/>
        <v>-4.1576900652476718E-13</v>
      </c>
      <c r="BG51" s="210">
        <f t="shared" si="64"/>
        <v>-1088.7645194415175</v>
      </c>
      <c r="BH51" s="210">
        <f t="shared" si="64"/>
        <v>-1088.7645194415175</v>
      </c>
      <c r="BI51" s="210">
        <f t="shared" si="64"/>
        <v>-1088.7645194415175</v>
      </c>
      <c r="BJ51" s="210">
        <f t="shared" si="64"/>
        <v>-1088.7645194415175</v>
      </c>
      <c r="BK51" s="210">
        <f t="shared" si="64"/>
        <v>-1088.7645194415175</v>
      </c>
      <c r="BL51" s="210">
        <f t="shared" si="64"/>
        <v>-1088.7645194415175</v>
      </c>
      <c r="BM51" s="210">
        <f t="shared" si="64"/>
        <v>-1088.7645194415175</v>
      </c>
      <c r="BN51" s="210">
        <f t="shared" si="64"/>
        <v>-1088.7645194415175</v>
      </c>
      <c r="BO51" s="210">
        <f t="shared" si="64"/>
        <v>-1088.7645194415175</v>
      </c>
      <c r="BP51" s="210">
        <f t="shared" si="64"/>
        <v>-1088.7645194415175</v>
      </c>
      <c r="BQ51" s="210">
        <f t="shared" si="64"/>
        <v>-1088.7645194415175</v>
      </c>
      <c r="BR51" s="210">
        <f t="shared" ref="BR51:DA51" si="65">IF(BR$22&lt;=$E$24,IF(BR$22&lt;=$D$24,IF(BR$22&lt;=$C$24,IF(BR$22&lt;=$B$24,$B117,($C34-$B34)/($C$24-$B$24)),($D34-$C34)/($D$24-$C$24)),($E34-$D34)/($E$24-$D$24)),$F117)</f>
        <v>-1088.7645194415175</v>
      </c>
      <c r="BS51" s="210">
        <f t="shared" si="65"/>
        <v>-1088.7645194415175</v>
      </c>
      <c r="BT51" s="210">
        <f t="shared" si="65"/>
        <v>-1088.7645194415175</v>
      </c>
      <c r="BU51" s="210">
        <f t="shared" si="65"/>
        <v>-1088.7645194415175</v>
      </c>
      <c r="BV51" s="210">
        <f t="shared" si="65"/>
        <v>-1088.7645194415175</v>
      </c>
      <c r="BW51" s="210">
        <f t="shared" si="65"/>
        <v>-1088.7645194415175</v>
      </c>
      <c r="BX51" s="210">
        <f t="shared" si="65"/>
        <v>-1088.7645194415175</v>
      </c>
      <c r="BY51" s="210">
        <f t="shared" si="65"/>
        <v>-1088.7645194415175</v>
      </c>
      <c r="BZ51" s="210">
        <f t="shared" si="65"/>
        <v>-1088.7645194415175</v>
      </c>
      <c r="CA51" s="210">
        <f t="shared" si="65"/>
        <v>-1088.7645194415175</v>
      </c>
      <c r="CB51" s="210">
        <f t="shared" si="65"/>
        <v>-1088.7645194415175</v>
      </c>
      <c r="CC51" s="210">
        <f t="shared" si="65"/>
        <v>-1088.7645194415175</v>
      </c>
      <c r="CD51" s="210">
        <f t="shared" si="65"/>
        <v>-1088.7645194415175</v>
      </c>
      <c r="CE51" s="210">
        <f t="shared" si="65"/>
        <v>-1088.7645194415175</v>
      </c>
      <c r="CF51" s="210">
        <f t="shared" si="65"/>
        <v>-1088.7645194415175</v>
      </c>
      <c r="CG51" s="210">
        <f t="shared" si="65"/>
        <v>-1088.7645194415175</v>
      </c>
      <c r="CH51" s="210">
        <f t="shared" si="65"/>
        <v>-1088.7645194415175</v>
      </c>
      <c r="CI51" s="210">
        <f t="shared" si="65"/>
        <v>214.7285580009661</v>
      </c>
      <c r="CJ51" s="210">
        <f t="shared" si="65"/>
        <v>214.7285580009661</v>
      </c>
      <c r="CK51" s="210">
        <f t="shared" si="65"/>
        <v>214.7285580009661</v>
      </c>
      <c r="CL51" s="210">
        <f t="shared" si="65"/>
        <v>214.7285580009661</v>
      </c>
      <c r="CM51" s="210">
        <f t="shared" si="65"/>
        <v>214.7285580009661</v>
      </c>
      <c r="CN51" s="210">
        <f t="shared" si="65"/>
        <v>214.7285580009661</v>
      </c>
      <c r="CO51" s="210">
        <f t="shared" si="65"/>
        <v>214.7285580009661</v>
      </c>
      <c r="CP51" s="210">
        <f t="shared" si="65"/>
        <v>214.7285580009661</v>
      </c>
      <c r="CQ51" s="210">
        <f t="shared" si="65"/>
        <v>214.7285580009661</v>
      </c>
      <c r="CR51" s="210">
        <f t="shared" si="65"/>
        <v>214.7285580009661</v>
      </c>
      <c r="CS51" s="210">
        <f t="shared" si="65"/>
        <v>214.7285580009661</v>
      </c>
      <c r="CT51" s="210">
        <f t="shared" si="65"/>
        <v>214.7285580009661</v>
      </c>
      <c r="CU51" s="210">
        <f t="shared" si="65"/>
        <v>214.7285580009661</v>
      </c>
      <c r="CV51" s="210">
        <f t="shared" si="65"/>
        <v>214.7285580009661</v>
      </c>
      <c r="CW51" s="210">
        <f t="shared" si="65"/>
        <v>214.7285580009661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-539.19766677103723</v>
      </c>
      <c r="Y53" s="210">
        <f t="shared" si="69"/>
        <v>-539.19766677103723</v>
      </c>
      <c r="Z53" s="210">
        <f t="shared" si="69"/>
        <v>-539.19766677103723</v>
      </c>
      <c r="AA53" s="210">
        <f t="shared" si="69"/>
        <v>-539.19766677103723</v>
      </c>
      <c r="AB53" s="210">
        <f t="shared" si="69"/>
        <v>-539.19766677103723</v>
      </c>
      <c r="AC53" s="210">
        <f t="shared" si="69"/>
        <v>-539.19766677103723</v>
      </c>
      <c r="AD53" s="210">
        <f t="shared" si="69"/>
        <v>-539.19766677103723</v>
      </c>
      <c r="AE53" s="210">
        <f t="shared" si="69"/>
        <v>-539.19766677103723</v>
      </c>
      <c r="AF53" s="210">
        <f t="shared" si="69"/>
        <v>-539.19766677103723</v>
      </c>
      <c r="AG53" s="210">
        <f t="shared" si="69"/>
        <v>-539.19766677103723</v>
      </c>
      <c r="AH53" s="210">
        <f t="shared" si="69"/>
        <v>-539.19766677103723</v>
      </c>
      <c r="AI53" s="210">
        <f t="shared" si="69"/>
        <v>-539.19766677103723</v>
      </c>
      <c r="AJ53" s="210">
        <f t="shared" si="69"/>
        <v>-539.19766677103723</v>
      </c>
      <c r="AK53" s="210">
        <f t="shared" si="69"/>
        <v>-539.19766677103723</v>
      </c>
      <c r="AL53" s="210">
        <f t="shared" ref="AL53:BQ53" si="70">IF(AL$22&lt;=$E$24,IF(AL$22&lt;=$D$24,IF(AL$22&lt;=$C$24,IF(AL$22&lt;=$B$24,$B119,($C36-$B36)/($C$24-$B$24)),($D36-$C36)/($D$24-$C$24)),($E36-$D36)/($E$24-$D$24)),$F119)</f>
        <v>-539.19766677103723</v>
      </c>
      <c r="AM53" s="210">
        <f t="shared" si="70"/>
        <v>-539.19766677103723</v>
      </c>
      <c r="AN53" s="210">
        <f t="shared" si="70"/>
        <v>-539.19766677103723</v>
      </c>
      <c r="AO53" s="210">
        <f t="shared" si="70"/>
        <v>-539.19766677103723</v>
      </c>
      <c r="AP53" s="210">
        <f t="shared" si="70"/>
        <v>-539.19766677103723</v>
      </c>
      <c r="AQ53" s="210">
        <f t="shared" si="70"/>
        <v>-539.19766677103723</v>
      </c>
      <c r="AR53" s="210">
        <f t="shared" si="70"/>
        <v>-539.19766677103723</v>
      </c>
      <c r="AS53" s="210">
        <f t="shared" si="70"/>
        <v>-539.19766677103723</v>
      </c>
      <c r="AT53" s="210">
        <f t="shared" si="70"/>
        <v>-539.19766677103723</v>
      </c>
      <c r="AU53" s="210">
        <f t="shared" si="70"/>
        <v>-539.19766677103723</v>
      </c>
      <c r="AV53" s="210">
        <f t="shared" si="70"/>
        <v>-539.19766677103723</v>
      </c>
      <c r="AW53" s="210">
        <f t="shared" si="70"/>
        <v>-539.19766677103723</v>
      </c>
      <c r="AX53" s="210">
        <f t="shared" si="70"/>
        <v>-539.19766677103723</v>
      </c>
      <c r="AY53" s="210">
        <f t="shared" si="70"/>
        <v>-539.19766677103723</v>
      </c>
      <c r="AZ53" s="210">
        <f t="shared" si="70"/>
        <v>-539.19766677103723</v>
      </c>
      <c r="BA53" s="210">
        <f t="shared" si="70"/>
        <v>-539.19766677103723</v>
      </c>
      <c r="BB53" s="210">
        <f t="shared" si="70"/>
        <v>-539.19766677103723</v>
      </c>
      <c r="BC53" s="210">
        <f t="shared" si="70"/>
        <v>-539.19766677103723</v>
      </c>
      <c r="BD53" s="210">
        <f t="shared" si="70"/>
        <v>-539.19766677103723</v>
      </c>
      <c r="BE53" s="210">
        <f t="shared" si="70"/>
        <v>-539.19766677103723</v>
      </c>
      <c r="BF53" s="210">
        <f t="shared" si="70"/>
        <v>-539.19766677103723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248.86046158663251</v>
      </c>
      <c r="Y64" s="204">
        <f t="shared" si="90"/>
        <v>746.58138475989756</v>
      </c>
      <c r="Z64" s="204">
        <f t="shared" si="90"/>
        <v>1244.3023079331626</v>
      </c>
      <c r="AA64" s="204">
        <f t="shared" si="90"/>
        <v>1742.0232311064276</v>
      </c>
      <c r="AB64" s="204">
        <f t="shared" si="90"/>
        <v>2239.7441542796928</v>
      </c>
      <c r="AC64" s="204">
        <f t="shared" si="90"/>
        <v>2737.4650774529578</v>
      </c>
      <c r="AD64" s="204">
        <f t="shared" si="90"/>
        <v>3235.1860006262227</v>
      </c>
      <c r="AE64" s="204">
        <f t="shared" si="90"/>
        <v>3732.9069237994877</v>
      </c>
      <c r="AF64" s="204">
        <f t="shared" si="90"/>
        <v>4230.6278469727531</v>
      </c>
      <c r="AG64" s="204">
        <f t="shared" si="90"/>
        <v>4728.3487701460181</v>
      </c>
      <c r="AH64" s="204">
        <f t="shared" si="90"/>
        <v>5226.069693319283</v>
      </c>
      <c r="AI64" s="204">
        <f t="shared" si="90"/>
        <v>5723.790616492548</v>
      </c>
      <c r="AJ64" s="204">
        <f t="shared" si="90"/>
        <v>6221.511539665813</v>
      </c>
      <c r="AK64" s="204">
        <f t="shared" si="90"/>
        <v>6719.2324628390779</v>
      </c>
      <c r="AL64" s="204">
        <f t="shared" si="90"/>
        <v>7216.9533860123429</v>
      </c>
      <c r="AM64" s="204">
        <f t="shared" si="90"/>
        <v>7714.6743091856079</v>
      </c>
      <c r="AN64" s="204">
        <f t="shared" si="90"/>
        <v>8212.3952323588728</v>
      </c>
      <c r="AO64" s="204">
        <f t="shared" si="90"/>
        <v>8710.1161555321378</v>
      </c>
      <c r="AP64" s="204">
        <f t="shared" si="90"/>
        <v>9207.8370787054027</v>
      </c>
      <c r="AQ64" s="204">
        <f t="shared" si="90"/>
        <v>9705.5580018786677</v>
      </c>
      <c r="AR64" s="204">
        <f t="shared" si="90"/>
        <v>10203.278925051933</v>
      </c>
      <c r="AS64" s="204">
        <f t="shared" si="90"/>
        <v>10700.999848225198</v>
      </c>
      <c r="AT64" s="204">
        <f t="shared" si="90"/>
        <v>11198.720771398463</v>
      </c>
      <c r="AU64" s="204">
        <f t="shared" si="90"/>
        <v>11696.441694571728</v>
      </c>
      <c r="AV64" s="204">
        <f t="shared" si="90"/>
        <v>12194.162617744993</v>
      </c>
      <c r="AW64" s="204">
        <f t="shared" si="90"/>
        <v>12691.883540918257</v>
      </c>
      <c r="AX64" s="204">
        <f t="shared" si="90"/>
        <v>13189.604464091522</v>
      </c>
      <c r="AY64" s="204">
        <f t="shared" si="90"/>
        <v>13687.325387264787</v>
      </c>
      <c r="AZ64" s="204">
        <f t="shared" si="90"/>
        <v>14185.046310438052</v>
      </c>
      <c r="BA64" s="204">
        <f t="shared" si="90"/>
        <v>14682.767233611317</v>
      </c>
      <c r="BB64" s="204">
        <f t="shared" si="90"/>
        <v>15180.488156784582</v>
      </c>
      <c r="BC64" s="204">
        <f t="shared" si="90"/>
        <v>15678.209079957847</v>
      </c>
      <c r="BD64" s="204">
        <f t="shared" si="90"/>
        <v>16175.930003131114</v>
      </c>
      <c r="BE64" s="204">
        <f t="shared" si="90"/>
        <v>16673.650926304377</v>
      </c>
      <c r="BF64" s="204">
        <f t="shared" si="90"/>
        <v>17171.371849477644</v>
      </c>
      <c r="BG64" s="204">
        <f t="shared" si="90"/>
        <v>17142.449341116178</v>
      </c>
      <c r="BH64" s="204">
        <f t="shared" si="90"/>
        <v>16586.88340121998</v>
      </c>
      <c r="BI64" s="204">
        <f t="shared" si="90"/>
        <v>16031.317461323784</v>
      </c>
      <c r="BJ64" s="204">
        <f t="shared" si="90"/>
        <v>15475.751521427588</v>
      </c>
      <c r="BK64" s="204">
        <f t="shared" si="90"/>
        <v>14920.18558153139</v>
      </c>
      <c r="BL64" s="204">
        <f t="shared" si="90"/>
        <v>14364.619641635194</v>
      </c>
      <c r="BM64" s="204">
        <f t="shared" si="90"/>
        <v>13809.053701738998</v>
      </c>
      <c r="BN64" s="204">
        <f t="shared" si="90"/>
        <v>13253.4877618428</v>
      </c>
      <c r="BO64" s="204">
        <f t="shared" si="90"/>
        <v>12697.921821946606</v>
      </c>
      <c r="BP64" s="204">
        <f t="shared" si="90"/>
        <v>12142.355882050408</v>
      </c>
      <c r="BQ64" s="204">
        <f t="shared" si="90"/>
        <v>11586.789942154212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11031.224002258015</v>
      </c>
      <c r="BS64" s="204">
        <f t="shared" si="91"/>
        <v>10475.658062361817</v>
      </c>
      <c r="BT64" s="204">
        <f t="shared" si="91"/>
        <v>9920.0921224656213</v>
      </c>
      <c r="BU64" s="204">
        <f t="shared" si="91"/>
        <v>9364.5261825694251</v>
      </c>
      <c r="BV64" s="204">
        <f t="shared" si="91"/>
        <v>8808.960242673229</v>
      </c>
      <c r="BW64" s="204">
        <f t="shared" si="91"/>
        <v>8253.394302777031</v>
      </c>
      <c r="BX64" s="204">
        <f t="shared" si="91"/>
        <v>7697.8283628808349</v>
      </c>
      <c r="BY64" s="204">
        <f t="shared" si="91"/>
        <v>7142.2624229846388</v>
      </c>
      <c r="BZ64" s="204">
        <f t="shared" si="91"/>
        <v>6586.6964830884426</v>
      </c>
      <c r="CA64" s="204">
        <f t="shared" si="91"/>
        <v>6031.1305431922447</v>
      </c>
      <c r="CB64" s="204">
        <f t="shared" si="91"/>
        <v>5475.5646032960485</v>
      </c>
      <c r="CC64" s="204">
        <f t="shared" si="91"/>
        <v>4919.9986633998524</v>
      </c>
      <c r="CD64" s="204">
        <f t="shared" si="91"/>
        <v>4364.4327235036562</v>
      </c>
      <c r="CE64" s="204">
        <f t="shared" si="91"/>
        <v>3808.8667836074583</v>
      </c>
      <c r="CF64" s="204">
        <f t="shared" si="91"/>
        <v>3253.3008437112621</v>
      </c>
      <c r="CG64" s="204">
        <f t="shared" si="91"/>
        <v>2697.734903815066</v>
      </c>
      <c r="CH64" s="204">
        <f t="shared" si="91"/>
        <v>2142.1689639188698</v>
      </c>
      <c r="CI64" s="204">
        <f t="shared" si="91"/>
        <v>1999.3576996576119</v>
      </c>
      <c r="CJ64" s="204">
        <f t="shared" si="91"/>
        <v>1856.5464353963539</v>
      </c>
      <c r="CK64" s="204">
        <f t="shared" si="91"/>
        <v>1713.7351711350957</v>
      </c>
      <c r="CL64" s="204">
        <f t="shared" si="91"/>
        <v>1570.923906873838</v>
      </c>
      <c r="CM64" s="204">
        <f t="shared" si="91"/>
        <v>1428.1126426125797</v>
      </c>
      <c r="CN64" s="204">
        <f t="shared" si="91"/>
        <v>1285.3013783513218</v>
      </c>
      <c r="CO64" s="204">
        <f t="shared" si="91"/>
        <v>1142.4901140900638</v>
      </c>
      <c r="CP64" s="204">
        <f t="shared" si="91"/>
        <v>999.67884982880582</v>
      </c>
      <c r="CQ64" s="204">
        <f t="shared" si="91"/>
        <v>856.86758556754785</v>
      </c>
      <c r="CR64" s="204">
        <f t="shared" si="91"/>
        <v>714.05632130628987</v>
      </c>
      <c r="CS64" s="204">
        <f t="shared" si="91"/>
        <v>571.2450570450319</v>
      </c>
      <c r="CT64" s="204">
        <f t="shared" si="91"/>
        <v>428.4337927837737</v>
      </c>
      <c r="CU64" s="204">
        <f t="shared" si="91"/>
        <v>285.62252852251572</v>
      </c>
      <c r="CV64" s="204">
        <f t="shared" si="91"/>
        <v>142.81126426125775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12358.767484335458</v>
      </c>
      <c r="Y65" s="204">
        <f t="shared" si="92"/>
        <v>12235.94911673461</v>
      </c>
      <c r="Z65" s="204">
        <f t="shared" si="92"/>
        <v>12113.130749133759</v>
      </c>
      <c r="AA65" s="204">
        <f t="shared" si="92"/>
        <v>11990.312381532911</v>
      </c>
      <c r="AB65" s="204">
        <f t="shared" si="92"/>
        <v>11867.494013932062</v>
      </c>
      <c r="AC65" s="204">
        <f t="shared" si="92"/>
        <v>11744.675646331214</v>
      </c>
      <c r="AD65" s="204">
        <f t="shared" si="92"/>
        <v>11621.857278730366</v>
      </c>
      <c r="AE65" s="204">
        <f t="shared" si="92"/>
        <v>11499.038911129515</v>
      </c>
      <c r="AF65" s="204">
        <f t="shared" si="92"/>
        <v>11376.220543528667</v>
      </c>
      <c r="AG65" s="204">
        <f t="shared" si="92"/>
        <v>11253.402175927818</v>
      </c>
      <c r="AH65" s="204">
        <f t="shared" si="92"/>
        <v>11130.58380832697</v>
      </c>
      <c r="AI65" s="204">
        <f t="shared" si="92"/>
        <v>11007.765440726122</v>
      </c>
      <c r="AJ65" s="204">
        <f t="shared" si="92"/>
        <v>10884.947073125271</v>
      </c>
      <c r="AK65" s="204">
        <f t="shared" si="92"/>
        <v>10762.128705524423</v>
      </c>
      <c r="AL65" s="204">
        <f t="shared" si="92"/>
        <v>10639.310337923574</v>
      </c>
      <c r="AM65" s="204">
        <f t="shared" si="92"/>
        <v>10516.491970322726</v>
      </c>
      <c r="AN65" s="204">
        <f t="shared" si="92"/>
        <v>10393.673602721876</v>
      </c>
      <c r="AO65" s="204">
        <f t="shared" si="92"/>
        <v>10270.855235121027</v>
      </c>
      <c r="AP65" s="204">
        <f t="shared" si="92"/>
        <v>10148.036867520179</v>
      </c>
      <c r="AQ65" s="204">
        <f t="shared" si="92"/>
        <v>10025.21849991933</v>
      </c>
      <c r="AR65" s="204">
        <f t="shared" si="92"/>
        <v>9902.4001323184821</v>
      </c>
      <c r="AS65" s="204">
        <f t="shared" si="92"/>
        <v>9779.5817647176336</v>
      </c>
      <c r="AT65" s="204">
        <f t="shared" si="92"/>
        <v>9656.7633971167834</v>
      </c>
      <c r="AU65" s="204">
        <f t="shared" si="92"/>
        <v>9533.9450295159349</v>
      </c>
      <c r="AV65" s="204">
        <f t="shared" si="92"/>
        <v>9411.1266619150865</v>
      </c>
      <c r="AW65" s="204">
        <f t="shared" si="92"/>
        <v>9288.3082943142363</v>
      </c>
      <c r="AX65" s="204">
        <f t="shared" si="92"/>
        <v>9165.4899267133878</v>
      </c>
      <c r="AY65" s="204">
        <f t="shared" si="92"/>
        <v>9042.6715591125394</v>
      </c>
      <c r="AZ65" s="204">
        <f t="shared" si="92"/>
        <v>8919.853191511691</v>
      </c>
      <c r="BA65" s="204">
        <f t="shared" si="92"/>
        <v>8797.0348239108425</v>
      </c>
      <c r="BB65" s="204">
        <f t="shared" si="92"/>
        <v>8674.2164563099941</v>
      </c>
      <c r="BC65" s="204">
        <f t="shared" si="92"/>
        <v>8551.3980887091438</v>
      </c>
      <c r="BD65" s="204">
        <f t="shared" si="92"/>
        <v>8428.5797211082954</v>
      </c>
      <c r="BE65" s="204">
        <f t="shared" si="92"/>
        <v>8305.761353507447</v>
      </c>
      <c r="BF65" s="204">
        <f t="shared" si="92"/>
        <v>8182.9429859065976</v>
      </c>
      <c r="BG65" s="204">
        <f t="shared" si="92"/>
        <v>8818.7089683867143</v>
      </c>
      <c r="BH65" s="204">
        <f t="shared" si="92"/>
        <v>10213.059300947794</v>
      </c>
      <c r="BI65" s="204">
        <f t="shared" si="92"/>
        <v>11607.409633508876</v>
      </c>
      <c r="BJ65" s="204">
        <f t="shared" si="92"/>
        <v>13001.759966069956</v>
      </c>
      <c r="BK65" s="204">
        <f t="shared" si="92"/>
        <v>14396.110298631036</v>
      </c>
      <c r="BL65" s="204">
        <f t="shared" si="92"/>
        <v>15790.460631192116</v>
      </c>
      <c r="BM65" s="204">
        <f t="shared" si="92"/>
        <v>17184.810963753196</v>
      </c>
      <c r="BN65" s="204">
        <f t="shared" si="92"/>
        <v>18579.16129631428</v>
      </c>
      <c r="BO65" s="204">
        <f t="shared" si="92"/>
        <v>19973.51162887536</v>
      </c>
      <c r="BP65" s="204">
        <f t="shared" si="92"/>
        <v>21367.86196143644</v>
      </c>
      <c r="BQ65" s="204">
        <f t="shared" si="92"/>
        <v>22762.21229399752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24156.5626265586</v>
      </c>
      <c r="BS65" s="204">
        <f t="shared" si="93"/>
        <v>25550.91295911968</v>
      </c>
      <c r="BT65" s="204">
        <f t="shared" si="93"/>
        <v>26945.263291680763</v>
      </c>
      <c r="BU65" s="204">
        <f t="shared" si="93"/>
        <v>28339.613624241843</v>
      </c>
      <c r="BV65" s="204">
        <f t="shared" si="93"/>
        <v>29733.963956802923</v>
      </c>
      <c r="BW65" s="204">
        <f t="shared" si="93"/>
        <v>31128.314289364003</v>
      </c>
      <c r="BX65" s="204">
        <f t="shared" si="93"/>
        <v>32522.664621925083</v>
      </c>
      <c r="BY65" s="204">
        <f t="shared" si="93"/>
        <v>33917.014954486163</v>
      </c>
      <c r="BZ65" s="204">
        <f t="shared" si="93"/>
        <v>35311.365287047251</v>
      </c>
      <c r="CA65" s="204">
        <f t="shared" si="93"/>
        <v>36705.715619608331</v>
      </c>
      <c r="CB65" s="204">
        <f t="shared" si="93"/>
        <v>38100.065952169411</v>
      </c>
      <c r="CC65" s="204">
        <f t="shared" si="93"/>
        <v>39494.416284730491</v>
      </c>
      <c r="CD65" s="204">
        <f t="shared" si="93"/>
        <v>40888.766617291571</v>
      </c>
      <c r="CE65" s="204">
        <f t="shared" si="93"/>
        <v>42283.116949852651</v>
      </c>
      <c r="CF65" s="204">
        <f t="shared" si="93"/>
        <v>43677.467282413731</v>
      </c>
      <c r="CG65" s="204">
        <f t="shared" si="93"/>
        <v>45071.817614974811</v>
      </c>
      <c r="CH65" s="204">
        <f t="shared" si="93"/>
        <v>46466.167947535898</v>
      </c>
      <c r="CI65" s="204">
        <f t="shared" si="93"/>
        <v>55012.155083949736</v>
      </c>
      <c r="CJ65" s="204">
        <f t="shared" si="93"/>
        <v>63558.142220363574</v>
      </c>
      <c r="CK65" s="204">
        <f t="shared" si="93"/>
        <v>72104.129356777412</v>
      </c>
      <c r="CL65" s="204">
        <f t="shared" si="93"/>
        <v>80650.11649319125</v>
      </c>
      <c r="CM65" s="204">
        <f t="shared" si="93"/>
        <v>89196.103629605088</v>
      </c>
      <c r="CN65" s="204">
        <f t="shared" si="93"/>
        <v>97742.090766018911</v>
      </c>
      <c r="CO65" s="204">
        <f t="shared" si="93"/>
        <v>106288.07790243275</v>
      </c>
      <c r="CP65" s="204">
        <f t="shared" si="93"/>
        <v>114834.06503884659</v>
      </c>
      <c r="CQ65" s="204">
        <f t="shared" si="93"/>
        <v>123380.05217526043</v>
      </c>
      <c r="CR65" s="204">
        <f t="shared" si="93"/>
        <v>131926.03931167425</v>
      </c>
      <c r="CS65" s="204">
        <f t="shared" si="93"/>
        <v>140472.02644808812</v>
      </c>
      <c r="CT65" s="204">
        <f t="shared" si="93"/>
        <v>149018.01358450192</v>
      </c>
      <c r="CU65" s="204">
        <f t="shared" si="93"/>
        <v>157564.00072091576</v>
      </c>
      <c r="CV65" s="204">
        <f t="shared" si="93"/>
        <v>166109.9878573296</v>
      </c>
      <c r="CW65" s="204">
        <f t="shared" si="93"/>
        <v>174655.97499374344</v>
      </c>
      <c r="CX65" s="204">
        <f t="shared" si="93"/>
        <v>174655.97499374344</v>
      </c>
      <c r="CY65" s="204">
        <f t="shared" si="93"/>
        <v>174655.97499374344</v>
      </c>
      <c r="CZ65" s="204">
        <f t="shared" si="93"/>
        <v>174655.97499374344</v>
      </c>
      <c r="DA65" s="204">
        <f t="shared" si="93"/>
        <v>174655.97499374344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560.87869183350892</v>
      </c>
      <c r="BH66" s="204">
        <f t="shared" si="94"/>
        <v>1682.6360755005267</v>
      </c>
      <c r="BI66" s="204">
        <f t="shared" si="94"/>
        <v>2804.3934591675447</v>
      </c>
      <c r="BJ66" s="204">
        <f t="shared" si="94"/>
        <v>3926.1508428345624</v>
      </c>
      <c r="BK66" s="204">
        <f t="shared" si="94"/>
        <v>5047.9082265015804</v>
      </c>
      <c r="BL66" s="204">
        <f t="shared" si="94"/>
        <v>6169.6656101685985</v>
      </c>
      <c r="BM66" s="204">
        <f t="shared" si="94"/>
        <v>7291.4229938356157</v>
      </c>
      <c r="BN66" s="204">
        <f t="shared" si="94"/>
        <v>8413.1803775026347</v>
      </c>
      <c r="BO66" s="204">
        <f t="shared" si="94"/>
        <v>9534.9377611696509</v>
      </c>
      <c r="BP66" s="204">
        <f t="shared" si="94"/>
        <v>10656.695144836669</v>
      </c>
      <c r="BQ66" s="204">
        <f t="shared" si="94"/>
        <v>11778.452528503687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12900.209912170705</v>
      </c>
      <c r="BS66" s="204">
        <f t="shared" si="95"/>
        <v>14021.967295837723</v>
      </c>
      <c r="BT66" s="204">
        <f t="shared" si="95"/>
        <v>15143.724679504741</v>
      </c>
      <c r="BU66" s="204">
        <f t="shared" si="95"/>
        <v>16265.482063171759</v>
      </c>
      <c r="BV66" s="204">
        <f t="shared" si="95"/>
        <v>17387.239446838776</v>
      </c>
      <c r="BW66" s="204">
        <f t="shared" si="95"/>
        <v>18508.996830505796</v>
      </c>
      <c r="BX66" s="204">
        <f t="shared" si="95"/>
        <v>19630.754214172812</v>
      </c>
      <c r="BY66" s="204">
        <f t="shared" si="95"/>
        <v>20752.511597839832</v>
      </c>
      <c r="BZ66" s="204">
        <f t="shared" si="95"/>
        <v>21874.268981506848</v>
      </c>
      <c r="CA66" s="204">
        <f t="shared" si="95"/>
        <v>22996.026365173864</v>
      </c>
      <c r="CB66" s="204">
        <f t="shared" si="95"/>
        <v>24117.783748840884</v>
      </c>
      <c r="CC66" s="204">
        <f t="shared" si="95"/>
        <v>25239.5411325079</v>
      </c>
      <c r="CD66" s="204">
        <f t="shared" si="95"/>
        <v>26361.29851617492</v>
      </c>
      <c r="CE66" s="204">
        <f t="shared" si="95"/>
        <v>27483.055899841936</v>
      </c>
      <c r="CF66" s="204">
        <f t="shared" si="95"/>
        <v>28604.813283508956</v>
      </c>
      <c r="CG66" s="204">
        <f t="shared" si="95"/>
        <v>29726.570667175973</v>
      </c>
      <c r="CH66" s="204">
        <f t="shared" si="95"/>
        <v>30848.328050842993</v>
      </c>
      <c r="CI66" s="204">
        <f t="shared" si="95"/>
        <v>28791.77284745346</v>
      </c>
      <c r="CJ66" s="204">
        <f t="shared" si="95"/>
        <v>26735.217644063927</v>
      </c>
      <c r="CK66" s="204">
        <f t="shared" si="95"/>
        <v>24678.662440674394</v>
      </c>
      <c r="CL66" s="204">
        <f t="shared" si="95"/>
        <v>22622.107237284861</v>
      </c>
      <c r="CM66" s="204">
        <f t="shared" si="95"/>
        <v>20565.552033895328</v>
      </c>
      <c r="CN66" s="204">
        <f t="shared" si="95"/>
        <v>18508.996830505796</v>
      </c>
      <c r="CO66" s="204">
        <f t="shared" si="95"/>
        <v>16452.441627116263</v>
      </c>
      <c r="CP66" s="204">
        <f t="shared" si="95"/>
        <v>14395.88642372673</v>
      </c>
      <c r="CQ66" s="204">
        <f t="shared" si="95"/>
        <v>12339.331220337197</v>
      </c>
      <c r="CR66" s="204">
        <f t="shared" si="95"/>
        <v>10282.776016947664</v>
      </c>
      <c r="CS66" s="204">
        <f t="shared" si="95"/>
        <v>8226.2208135581313</v>
      </c>
      <c r="CT66" s="204">
        <f t="shared" si="95"/>
        <v>6169.6656101685985</v>
      </c>
      <c r="CU66" s="204">
        <f t="shared" si="95"/>
        <v>4113.1104067790657</v>
      </c>
      <c r="CV66" s="204">
        <f t="shared" si="95"/>
        <v>2056.5552033895328</v>
      </c>
      <c r="CW66" s="204">
        <f t="shared" si="95"/>
        <v>0</v>
      </c>
      <c r="CX66" s="204">
        <f t="shared" si="95"/>
        <v>2671.7</v>
      </c>
      <c r="CY66" s="204">
        <f t="shared" si="95"/>
        <v>5343.4</v>
      </c>
      <c r="CZ66" s="204">
        <f t="shared" si="95"/>
        <v>8015.0999999999995</v>
      </c>
      <c r="DA66" s="204">
        <f t="shared" si="95"/>
        <v>10686.8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230.95004957850367</v>
      </c>
      <c r="BH67" s="204">
        <f t="shared" si="96"/>
        <v>692.85014873551097</v>
      </c>
      <c r="BI67" s="204">
        <f t="shared" si="96"/>
        <v>1154.7502478925182</v>
      </c>
      <c r="BJ67" s="204">
        <f t="shared" si="96"/>
        <v>1616.6503470495256</v>
      </c>
      <c r="BK67" s="204">
        <f t="shared" si="96"/>
        <v>2078.5504462065328</v>
      </c>
      <c r="BL67" s="204">
        <f t="shared" si="96"/>
        <v>2540.4505453635402</v>
      </c>
      <c r="BM67" s="204">
        <f t="shared" si="96"/>
        <v>3002.3506445205476</v>
      </c>
      <c r="BN67" s="204">
        <f t="shared" si="96"/>
        <v>3464.250743677555</v>
      </c>
      <c r="BO67" s="204">
        <f t="shared" si="96"/>
        <v>3926.1508428345624</v>
      </c>
      <c r="BP67" s="204">
        <f t="shared" si="96"/>
        <v>4388.0509419915697</v>
      </c>
      <c r="BQ67" s="204">
        <f t="shared" si="96"/>
        <v>4849.9510411485771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5311.8511403055845</v>
      </c>
      <c r="BS67" s="204">
        <f t="shared" si="97"/>
        <v>5773.7512394625919</v>
      </c>
      <c r="BT67" s="204">
        <f t="shared" si="97"/>
        <v>6235.6513386195993</v>
      </c>
      <c r="BU67" s="204">
        <f t="shared" si="97"/>
        <v>6697.5514377766067</v>
      </c>
      <c r="BV67" s="204">
        <f t="shared" si="97"/>
        <v>7159.4515369336141</v>
      </c>
      <c r="BW67" s="204">
        <f t="shared" si="97"/>
        <v>7621.3516360906206</v>
      </c>
      <c r="BX67" s="204">
        <f t="shared" si="97"/>
        <v>8083.2517352476279</v>
      </c>
      <c r="BY67" s="204">
        <f t="shared" si="97"/>
        <v>8545.1518344046362</v>
      </c>
      <c r="BZ67" s="204">
        <f t="shared" si="97"/>
        <v>9007.0519335616427</v>
      </c>
      <c r="CA67" s="204">
        <f t="shared" si="97"/>
        <v>9468.952032718651</v>
      </c>
      <c r="CB67" s="204">
        <f t="shared" si="97"/>
        <v>9930.8521318756575</v>
      </c>
      <c r="CC67" s="204">
        <f t="shared" si="97"/>
        <v>10392.752231032666</v>
      </c>
      <c r="CD67" s="204">
        <f t="shared" si="97"/>
        <v>10854.652330189672</v>
      </c>
      <c r="CE67" s="204">
        <f t="shared" si="97"/>
        <v>11316.552429346679</v>
      </c>
      <c r="CF67" s="204">
        <f t="shared" si="97"/>
        <v>11778.452528503687</v>
      </c>
      <c r="CG67" s="204">
        <f t="shared" si="97"/>
        <v>12240.352627660694</v>
      </c>
      <c r="CH67" s="204">
        <f t="shared" si="97"/>
        <v>12702.252726817702</v>
      </c>
      <c r="CI67" s="204">
        <f t="shared" si="97"/>
        <v>29699.076613654724</v>
      </c>
      <c r="CJ67" s="204">
        <f t="shared" si="97"/>
        <v>46695.900500491742</v>
      </c>
      <c r="CK67" s="204">
        <f t="shared" si="97"/>
        <v>63692.724387328759</v>
      </c>
      <c r="CL67" s="204">
        <f t="shared" si="97"/>
        <v>80689.548274165791</v>
      </c>
      <c r="CM67" s="204">
        <f t="shared" si="97"/>
        <v>97686.372161002815</v>
      </c>
      <c r="CN67" s="204">
        <f t="shared" si="97"/>
        <v>114683.19604783983</v>
      </c>
      <c r="CO67" s="204">
        <f t="shared" si="97"/>
        <v>131680.01993467685</v>
      </c>
      <c r="CP67" s="204">
        <f t="shared" si="97"/>
        <v>148676.84382151387</v>
      </c>
      <c r="CQ67" s="204">
        <f t="shared" si="97"/>
        <v>165673.6677083509</v>
      </c>
      <c r="CR67" s="204">
        <f t="shared" si="97"/>
        <v>182670.49159518792</v>
      </c>
      <c r="CS67" s="204">
        <f t="shared" si="97"/>
        <v>199667.31548202495</v>
      </c>
      <c r="CT67" s="204">
        <f t="shared" si="97"/>
        <v>216664.13936886194</v>
      </c>
      <c r="CU67" s="204">
        <f t="shared" si="97"/>
        <v>233660.96325569897</v>
      </c>
      <c r="CV67" s="204">
        <f t="shared" si="97"/>
        <v>250657.78714253599</v>
      </c>
      <c r="CW67" s="204">
        <f t="shared" si="97"/>
        <v>267654.61102937302</v>
      </c>
      <c r="CX67" s="204">
        <f t="shared" si="97"/>
        <v>268484.14102937304</v>
      </c>
      <c r="CY67" s="204">
        <f t="shared" si="97"/>
        <v>269313.67102937301</v>
      </c>
      <c r="CZ67" s="204">
        <f t="shared" si="97"/>
        <v>270143.20102937304</v>
      </c>
      <c r="DA67" s="204">
        <f t="shared" si="97"/>
        <v>270972.73102937301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42824.737764699697</v>
      </c>
      <c r="G68" s="204">
        <f t="shared" si="98"/>
        <v>42824.737764699697</v>
      </c>
      <c r="H68" s="204">
        <f t="shared" si="98"/>
        <v>42824.737764699697</v>
      </c>
      <c r="I68" s="204">
        <f t="shared" si="98"/>
        <v>42824.737764699697</v>
      </c>
      <c r="J68" s="204">
        <f t="shared" si="98"/>
        <v>42824.737764699697</v>
      </c>
      <c r="K68" s="204">
        <f t="shared" si="98"/>
        <v>42824.737764699697</v>
      </c>
      <c r="L68" s="204">
        <f t="shared" si="88"/>
        <v>42824.737764699697</v>
      </c>
      <c r="M68" s="204">
        <f t="shared" si="98"/>
        <v>42824.737764699697</v>
      </c>
      <c r="N68" s="204">
        <f t="shared" si="98"/>
        <v>42824.737764699697</v>
      </c>
      <c r="O68" s="204">
        <f t="shared" si="98"/>
        <v>42824.737764699697</v>
      </c>
      <c r="P68" s="204">
        <f t="shared" si="98"/>
        <v>42824.737764699697</v>
      </c>
      <c r="Q68" s="204">
        <f t="shared" si="98"/>
        <v>42824.737764699697</v>
      </c>
      <c r="R68" s="204">
        <f t="shared" si="98"/>
        <v>42824.737764699697</v>
      </c>
      <c r="S68" s="204">
        <f t="shared" si="98"/>
        <v>42824.737764699697</v>
      </c>
      <c r="T68" s="204">
        <f t="shared" si="98"/>
        <v>42824.737764699697</v>
      </c>
      <c r="U68" s="204">
        <f t="shared" si="98"/>
        <v>42824.737764699697</v>
      </c>
      <c r="V68" s="204">
        <f t="shared" si="98"/>
        <v>42824.737764699697</v>
      </c>
      <c r="W68" s="204">
        <f t="shared" si="98"/>
        <v>42824.737764699697</v>
      </c>
      <c r="X68" s="204">
        <f t="shared" si="98"/>
        <v>42824.737764699697</v>
      </c>
      <c r="Y68" s="204">
        <f t="shared" si="98"/>
        <v>42824.737764699697</v>
      </c>
      <c r="Z68" s="204">
        <f t="shared" si="98"/>
        <v>42824.737764699697</v>
      </c>
      <c r="AA68" s="204">
        <f t="shared" si="98"/>
        <v>42824.737764699697</v>
      </c>
      <c r="AB68" s="204">
        <f t="shared" si="98"/>
        <v>42824.737764699697</v>
      </c>
      <c r="AC68" s="204">
        <f t="shared" si="98"/>
        <v>42824.737764699697</v>
      </c>
      <c r="AD68" s="204">
        <f t="shared" si="98"/>
        <v>42824.737764699697</v>
      </c>
      <c r="AE68" s="204">
        <f t="shared" si="98"/>
        <v>42824.737764699697</v>
      </c>
      <c r="AF68" s="204">
        <f t="shared" si="98"/>
        <v>42824.737764699697</v>
      </c>
      <c r="AG68" s="204">
        <f t="shared" si="98"/>
        <v>42824.73776469969</v>
      </c>
      <c r="AH68" s="204">
        <f t="shared" si="98"/>
        <v>42824.73776469969</v>
      </c>
      <c r="AI68" s="204">
        <f t="shared" si="98"/>
        <v>42824.73776469969</v>
      </c>
      <c r="AJ68" s="204">
        <f t="shared" si="98"/>
        <v>42824.73776469969</v>
      </c>
      <c r="AK68" s="204">
        <f t="shared" si="98"/>
        <v>42824.73776469969</v>
      </c>
      <c r="AL68" s="204">
        <f t="shared" si="98"/>
        <v>42824.73776469969</v>
      </c>
      <c r="AM68" s="204">
        <f t="shared" si="98"/>
        <v>42824.73776469969</v>
      </c>
      <c r="AN68" s="204">
        <f t="shared" si="98"/>
        <v>42824.73776469969</v>
      </c>
      <c r="AO68" s="204">
        <f t="shared" si="98"/>
        <v>42824.73776469969</v>
      </c>
      <c r="AP68" s="204">
        <f t="shared" si="98"/>
        <v>42824.73776469969</v>
      </c>
      <c r="AQ68" s="204">
        <f t="shared" si="98"/>
        <v>42824.73776469969</v>
      </c>
      <c r="AR68" s="204">
        <f t="shared" si="98"/>
        <v>42824.73776469969</v>
      </c>
      <c r="AS68" s="204">
        <f t="shared" si="98"/>
        <v>42824.73776469969</v>
      </c>
      <c r="AT68" s="204">
        <f t="shared" si="98"/>
        <v>42824.73776469969</v>
      </c>
      <c r="AU68" s="204">
        <f t="shared" si="98"/>
        <v>42824.73776469969</v>
      </c>
      <c r="AV68" s="204">
        <f t="shared" si="98"/>
        <v>42824.73776469969</v>
      </c>
      <c r="AW68" s="204">
        <f t="shared" si="98"/>
        <v>42824.73776469969</v>
      </c>
      <c r="AX68" s="204">
        <f t="shared" si="98"/>
        <v>42824.737764699683</v>
      </c>
      <c r="AY68" s="204">
        <f t="shared" si="98"/>
        <v>42824.737764699683</v>
      </c>
      <c r="AZ68" s="204">
        <f t="shared" si="98"/>
        <v>42824.737764699683</v>
      </c>
      <c r="BA68" s="204">
        <f t="shared" si="98"/>
        <v>42824.737764699683</v>
      </c>
      <c r="BB68" s="204">
        <f t="shared" si="98"/>
        <v>42824.737764699683</v>
      </c>
      <c r="BC68" s="204">
        <f t="shared" si="98"/>
        <v>42824.737764699683</v>
      </c>
      <c r="BD68" s="204">
        <f t="shared" si="98"/>
        <v>42824.737764699683</v>
      </c>
      <c r="BE68" s="204">
        <f t="shared" si="98"/>
        <v>42824.737764699683</v>
      </c>
      <c r="BF68" s="204">
        <f t="shared" si="98"/>
        <v>42824.737764699683</v>
      </c>
      <c r="BG68" s="204">
        <f t="shared" si="98"/>
        <v>42280.355504978921</v>
      </c>
      <c r="BH68" s="204">
        <f t="shared" si="98"/>
        <v>41191.590985537405</v>
      </c>
      <c r="BI68" s="204">
        <f t="shared" si="98"/>
        <v>40102.826466095888</v>
      </c>
      <c r="BJ68" s="204">
        <f t="shared" si="98"/>
        <v>39014.061946654372</v>
      </c>
      <c r="BK68" s="204">
        <f t="shared" si="98"/>
        <v>37925.297427212856</v>
      </c>
      <c r="BL68" s="204">
        <f t="shared" si="98"/>
        <v>36836.53290777134</v>
      </c>
      <c r="BM68" s="204">
        <f t="shared" si="98"/>
        <v>35747.768388329816</v>
      </c>
      <c r="BN68" s="204">
        <f t="shared" si="98"/>
        <v>34659.0038688883</v>
      </c>
      <c r="BO68" s="204">
        <f t="shared" si="98"/>
        <v>33570.239349446783</v>
      </c>
      <c r="BP68" s="204">
        <f t="shared" si="98"/>
        <v>32481.474830005267</v>
      </c>
      <c r="BQ68" s="204">
        <f t="shared" si="98"/>
        <v>31392.710310563751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30303.945791122234</v>
      </c>
      <c r="BS68" s="204">
        <f t="shared" si="99"/>
        <v>29215.181271680714</v>
      </c>
      <c r="BT68" s="204">
        <f t="shared" si="99"/>
        <v>28126.416752239198</v>
      </c>
      <c r="BU68" s="204">
        <f t="shared" si="99"/>
        <v>27037.652232797678</v>
      </c>
      <c r="BV68" s="204">
        <f t="shared" si="99"/>
        <v>25948.887713356162</v>
      </c>
      <c r="BW68" s="204">
        <f t="shared" si="99"/>
        <v>24860.123193914646</v>
      </c>
      <c r="BX68" s="204">
        <f t="shared" si="99"/>
        <v>23771.358674473129</v>
      </c>
      <c r="BY68" s="204">
        <f t="shared" si="99"/>
        <v>22682.594155031609</v>
      </c>
      <c r="BZ68" s="204">
        <f t="shared" si="99"/>
        <v>21593.829635590093</v>
      </c>
      <c r="CA68" s="204">
        <f t="shared" si="99"/>
        <v>20505.065116148577</v>
      </c>
      <c r="CB68" s="204">
        <f t="shared" si="99"/>
        <v>19416.300596707057</v>
      </c>
      <c r="CC68" s="204">
        <f t="shared" si="99"/>
        <v>18327.53607726554</v>
      </c>
      <c r="CD68" s="204">
        <f t="shared" si="99"/>
        <v>17238.771557824024</v>
      </c>
      <c r="CE68" s="204">
        <f t="shared" si="99"/>
        <v>16150.007038382504</v>
      </c>
      <c r="CF68" s="204">
        <f t="shared" si="99"/>
        <v>15061.242518940988</v>
      </c>
      <c r="CG68" s="204">
        <f t="shared" si="99"/>
        <v>13972.477999499471</v>
      </c>
      <c r="CH68" s="204">
        <f t="shared" si="99"/>
        <v>12883.713480057952</v>
      </c>
      <c r="CI68" s="204">
        <f t="shared" si="99"/>
        <v>13098.442038058922</v>
      </c>
      <c r="CJ68" s="204">
        <f t="shared" si="99"/>
        <v>13313.170596059887</v>
      </c>
      <c r="CK68" s="204">
        <f t="shared" si="99"/>
        <v>13527.899154060853</v>
      </c>
      <c r="CL68" s="204">
        <f t="shared" si="99"/>
        <v>13742.62771206182</v>
      </c>
      <c r="CM68" s="204">
        <f t="shared" si="99"/>
        <v>13957.356270062786</v>
      </c>
      <c r="CN68" s="204">
        <f t="shared" si="99"/>
        <v>14172.084828063751</v>
      </c>
      <c r="CO68" s="204">
        <f t="shared" si="99"/>
        <v>14386.813386064718</v>
      </c>
      <c r="CP68" s="204">
        <f t="shared" si="99"/>
        <v>14601.541944065684</v>
      </c>
      <c r="CQ68" s="204">
        <f t="shared" si="99"/>
        <v>14816.270502066651</v>
      </c>
      <c r="CR68" s="204">
        <f t="shared" si="99"/>
        <v>15030.999060067616</v>
      </c>
      <c r="CS68" s="204">
        <f t="shared" si="99"/>
        <v>15245.727618068582</v>
      </c>
      <c r="CT68" s="204">
        <f t="shared" si="99"/>
        <v>15460.456176069549</v>
      </c>
      <c r="CU68" s="204">
        <f t="shared" si="99"/>
        <v>15675.184734070514</v>
      </c>
      <c r="CV68" s="204">
        <f t="shared" si="99"/>
        <v>15889.91329207148</v>
      </c>
      <c r="CW68" s="204">
        <f t="shared" si="99"/>
        <v>16104.641850072447</v>
      </c>
      <c r="CX68" s="204">
        <f t="shared" si="99"/>
        <v>22308.141850072447</v>
      </c>
      <c r="CY68" s="204">
        <f t="shared" si="99"/>
        <v>28511.641850072447</v>
      </c>
      <c r="CZ68" s="204">
        <f t="shared" si="99"/>
        <v>34715.141850072447</v>
      </c>
      <c r="DA68" s="204">
        <f t="shared" si="99"/>
        <v>40918.641850072447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18871.918336986302</v>
      </c>
      <c r="G70" s="204">
        <f t="shared" si="100"/>
        <v>18871.918336986302</v>
      </c>
      <c r="H70" s="204">
        <f t="shared" si="100"/>
        <v>18871.918336986302</v>
      </c>
      <c r="I70" s="204">
        <f t="shared" si="100"/>
        <v>18871.918336986302</v>
      </c>
      <c r="J70" s="204">
        <f t="shared" si="100"/>
        <v>18871.918336986302</v>
      </c>
      <c r="K70" s="204">
        <f t="shared" si="100"/>
        <v>18871.918336986302</v>
      </c>
      <c r="L70" s="204">
        <f t="shared" si="100"/>
        <v>18871.918336986302</v>
      </c>
      <c r="M70" s="204">
        <f t="shared" si="100"/>
        <v>18871.918336986302</v>
      </c>
      <c r="N70" s="204">
        <f t="shared" si="100"/>
        <v>18871.918336986302</v>
      </c>
      <c r="O70" s="204">
        <f t="shared" si="100"/>
        <v>18871.918336986302</v>
      </c>
      <c r="P70" s="204">
        <f t="shared" si="100"/>
        <v>18871.918336986302</v>
      </c>
      <c r="Q70" s="204">
        <f t="shared" si="100"/>
        <v>18871.918336986302</v>
      </c>
      <c r="R70" s="204">
        <f t="shared" si="100"/>
        <v>18871.918336986302</v>
      </c>
      <c r="S70" s="204">
        <f t="shared" si="100"/>
        <v>18871.918336986302</v>
      </c>
      <c r="T70" s="204">
        <f t="shared" si="100"/>
        <v>18871.918336986302</v>
      </c>
      <c r="U70" s="204">
        <f t="shared" si="100"/>
        <v>18871.918336986302</v>
      </c>
      <c r="V70" s="204">
        <f t="shared" si="100"/>
        <v>18871.918336986302</v>
      </c>
      <c r="W70" s="204">
        <f t="shared" si="100"/>
        <v>18871.918336986302</v>
      </c>
      <c r="X70" s="204">
        <f t="shared" si="100"/>
        <v>18602.319503600782</v>
      </c>
      <c r="Y70" s="204">
        <f t="shared" si="100"/>
        <v>18063.121836829745</v>
      </c>
      <c r="Z70" s="204">
        <f t="shared" si="100"/>
        <v>17523.924170058708</v>
      </c>
      <c r="AA70" s="204">
        <f t="shared" si="100"/>
        <v>16984.726503287671</v>
      </c>
      <c r="AB70" s="204">
        <f t="shared" si="100"/>
        <v>16445.528836516634</v>
      </c>
      <c r="AC70" s="204">
        <f t="shared" si="100"/>
        <v>15906.331169745597</v>
      </c>
      <c r="AD70" s="204">
        <f t="shared" si="100"/>
        <v>15367.133502974561</v>
      </c>
      <c r="AE70" s="204">
        <f t="shared" si="100"/>
        <v>14827.935836203524</v>
      </c>
      <c r="AF70" s="204">
        <f t="shared" si="100"/>
        <v>14288.738169432487</v>
      </c>
      <c r="AG70" s="204">
        <f t="shared" si="100"/>
        <v>13749.540502661448</v>
      </c>
      <c r="AH70" s="204">
        <f t="shared" si="100"/>
        <v>13210.342835890411</v>
      </c>
      <c r="AI70" s="204">
        <f t="shared" si="100"/>
        <v>12671.145169119374</v>
      </c>
      <c r="AJ70" s="204">
        <f t="shared" si="100"/>
        <v>12131.947502348336</v>
      </c>
      <c r="AK70" s="204">
        <f t="shared" si="100"/>
        <v>11592.749835577299</v>
      </c>
      <c r="AL70" s="204">
        <f t="shared" si="100"/>
        <v>11053.552168806262</v>
      </c>
      <c r="AM70" s="204">
        <f t="shared" si="100"/>
        <v>10514.354502035225</v>
      </c>
      <c r="AN70" s="204">
        <f t="shared" si="100"/>
        <v>9975.156835264188</v>
      </c>
      <c r="AO70" s="204">
        <f t="shared" si="100"/>
        <v>9435.9591684931511</v>
      </c>
      <c r="AP70" s="204">
        <f t="shared" si="100"/>
        <v>8896.7615017221142</v>
      </c>
      <c r="AQ70" s="204">
        <f t="shared" si="100"/>
        <v>8357.5638349510755</v>
      </c>
      <c r="AR70" s="204">
        <f t="shared" si="100"/>
        <v>7818.3661681800386</v>
      </c>
      <c r="AS70" s="204">
        <f t="shared" si="100"/>
        <v>7279.1685014090017</v>
      </c>
      <c r="AT70" s="204">
        <f t="shared" si="100"/>
        <v>6739.9708346379648</v>
      </c>
      <c r="AU70" s="204">
        <f t="shared" si="100"/>
        <v>6200.7731678669279</v>
      </c>
      <c r="AV70" s="204">
        <f t="shared" si="100"/>
        <v>5661.5755010958892</v>
      </c>
      <c r="AW70" s="204">
        <f t="shared" si="100"/>
        <v>5122.3778343248523</v>
      </c>
      <c r="AX70" s="204">
        <f t="shared" si="100"/>
        <v>4583.1801675538154</v>
      </c>
      <c r="AY70" s="204">
        <f t="shared" si="100"/>
        <v>4043.9825007827785</v>
      </c>
      <c r="AZ70" s="204">
        <f t="shared" si="100"/>
        <v>3504.7848340117416</v>
      </c>
      <c r="BA70" s="204">
        <f t="shared" si="100"/>
        <v>2965.5871672407029</v>
      </c>
      <c r="BB70" s="204">
        <f t="shared" si="100"/>
        <v>2426.3895004696678</v>
      </c>
      <c r="BC70" s="204">
        <f t="shared" si="100"/>
        <v>1887.1918336986309</v>
      </c>
      <c r="BD70" s="204">
        <f t="shared" si="100"/>
        <v>1347.9941669275904</v>
      </c>
      <c r="BE70" s="204">
        <f t="shared" si="100"/>
        <v>808.79650015655352</v>
      </c>
      <c r="BF70" s="204">
        <f t="shared" si="100"/>
        <v>269.59883338551663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90080.442034500215</v>
      </c>
      <c r="G72" s="204">
        <f t="shared" ref="G72:BR72" si="105">SUM(G59:G71)</f>
        <v>89740.182034500205</v>
      </c>
      <c r="H72" s="204">
        <f t="shared" si="105"/>
        <v>89399.922034500196</v>
      </c>
      <c r="I72" s="204">
        <f t="shared" si="105"/>
        <v>89059.662034500201</v>
      </c>
      <c r="J72" s="204">
        <f t="shared" si="105"/>
        <v>88719.402034500206</v>
      </c>
      <c r="K72" s="204">
        <f t="shared" si="105"/>
        <v>88379.142034500197</v>
      </c>
      <c r="L72" s="204">
        <f t="shared" si="105"/>
        <v>88038.882034500202</v>
      </c>
      <c r="M72" s="204">
        <f t="shared" si="105"/>
        <v>87698.622034500208</v>
      </c>
      <c r="N72" s="204">
        <f t="shared" si="105"/>
        <v>87358.362034500213</v>
      </c>
      <c r="O72" s="204">
        <f t="shared" si="105"/>
        <v>87018.102034500203</v>
      </c>
      <c r="P72" s="204">
        <f t="shared" si="105"/>
        <v>86677.842034500209</v>
      </c>
      <c r="Q72" s="204">
        <f t="shared" si="105"/>
        <v>86337.582034500199</v>
      </c>
      <c r="R72" s="204">
        <f t="shared" si="105"/>
        <v>85997.322034500205</v>
      </c>
      <c r="S72" s="204">
        <f t="shared" si="105"/>
        <v>85657.06203450021</v>
      </c>
      <c r="T72" s="204">
        <f t="shared" si="105"/>
        <v>85316.802034500201</v>
      </c>
      <c r="U72" s="204">
        <f t="shared" si="105"/>
        <v>84976.542034500206</v>
      </c>
      <c r="V72" s="204">
        <f t="shared" si="105"/>
        <v>84636.282034500211</v>
      </c>
      <c r="W72" s="204">
        <f t="shared" si="105"/>
        <v>84296.022034500202</v>
      </c>
      <c r="X72" s="204">
        <f t="shared" si="105"/>
        <v>84167.218556758846</v>
      </c>
      <c r="Y72" s="204">
        <f t="shared" si="105"/>
        <v>84249.871601276143</v>
      </c>
      <c r="Z72" s="204">
        <f t="shared" si="105"/>
        <v>84332.524645793426</v>
      </c>
      <c r="AA72" s="204">
        <f t="shared" si="105"/>
        <v>84415.177690310738</v>
      </c>
      <c r="AB72" s="204">
        <f t="shared" si="105"/>
        <v>84497.830734828036</v>
      </c>
      <c r="AC72" s="204">
        <f t="shared" si="105"/>
        <v>84580.483779345319</v>
      </c>
      <c r="AD72" s="204">
        <f t="shared" si="105"/>
        <v>84663.136823862616</v>
      </c>
      <c r="AE72" s="204">
        <f t="shared" si="105"/>
        <v>84745.789868379914</v>
      </c>
      <c r="AF72" s="204">
        <f t="shared" si="105"/>
        <v>84828.442912897211</v>
      </c>
      <c r="AG72" s="204">
        <f t="shared" si="105"/>
        <v>84911.095957414494</v>
      </c>
      <c r="AH72" s="204">
        <f t="shared" si="105"/>
        <v>84993.749001931792</v>
      </c>
      <c r="AI72" s="204">
        <f t="shared" si="105"/>
        <v>85076.40204644909</v>
      </c>
      <c r="AJ72" s="204">
        <f t="shared" si="105"/>
        <v>85159.055090966373</v>
      </c>
      <c r="AK72" s="204">
        <f t="shared" si="105"/>
        <v>85241.70813548367</v>
      </c>
      <c r="AL72" s="204">
        <f t="shared" si="105"/>
        <v>85324.361180000968</v>
      </c>
      <c r="AM72" s="204">
        <f t="shared" si="105"/>
        <v>85407.014224518265</v>
      </c>
      <c r="AN72" s="204">
        <f t="shared" si="105"/>
        <v>85489.667269035563</v>
      </c>
      <c r="AO72" s="204">
        <f t="shared" si="105"/>
        <v>85572.320313552846</v>
      </c>
      <c r="AP72" s="204">
        <f t="shared" si="105"/>
        <v>85654.973358070143</v>
      </c>
      <c r="AQ72" s="204">
        <f t="shared" si="105"/>
        <v>85737.626402587441</v>
      </c>
      <c r="AR72" s="204">
        <f t="shared" si="105"/>
        <v>85820.279447104738</v>
      </c>
      <c r="AS72" s="204">
        <f t="shared" si="105"/>
        <v>85902.932491622036</v>
      </c>
      <c r="AT72" s="204">
        <f t="shared" si="105"/>
        <v>85985.585536139319</v>
      </c>
      <c r="AU72" s="204">
        <f t="shared" si="105"/>
        <v>86068.238580656616</v>
      </c>
      <c r="AV72" s="204">
        <f t="shared" si="105"/>
        <v>86150.891625173914</v>
      </c>
      <c r="AW72" s="204">
        <f t="shared" si="105"/>
        <v>86233.544669691211</v>
      </c>
      <c r="AX72" s="204">
        <f t="shared" si="105"/>
        <v>86316.197714208494</v>
      </c>
      <c r="AY72" s="204">
        <f t="shared" si="105"/>
        <v>86398.850758725792</v>
      </c>
      <c r="AZ72" s="204">
        <f t="shared" si="105"/>
        <v>86481.503803243104</v>
      </c>
      <c r="BA72" s="204">
        <f t="shared" si="105"/>
        <v>86564.156847760372</v>
      </c>
      <c r="BB72" s="204">
        <f t="shared" si="105"/>
        <v>86646.80989227767</v>
      </c>
      <c r="BC72" s="204">
        <f t="shared" si="105"/>
        <v>86729.462936794967</v>
      </c>
      <c r="BD72" s="204">
        <f t="shared" si="105"/>
        <v>86812.115981312265</v>
      </c>
      <c r="BE72" s="204">
        <f t="shared" si="105"/>
        <v>86894.769025829562</v>
      </c>
      <c r="BF72" s="204">
        <f t="shared" si="105"/>
        <v>86977.42207034686</v>
      </c>
      <c r="BG72" s="204">
        <f t="shared" si="105"/>
        <v>88544.752608917712</v>
      </c>
      <c r="BH72" s="204">
        <f t="shared" si="105"/>
        <v>91596.760641542118</v>
      </c>
      <c r="BI72" s="204">
        <f t="shared" si="105"/>
        <v>94648.768674166509</v>
      </c>
      <c r="BJ72" s="204">
        <f t="shared" si="105"/>
        <v>97700.776706790901</v>
      </c>
      <c r="BK72" s="204">
        <f t="shared" si="105"/>
        <v>100752.78473941529</v>
      </c>
      <c r="BL72" s="204">
        <f t="shared" si="105"/>
        <v>103804.79277203973</v>
      </c>
      <c r="BM72" s="204">
        <f t="shared" si="105"/>
        <v>106856.80080466409</v>
      </c>
      <c r="BN72" s="204">
        <f t="shared" si="105"/>
        <v>109908.8088372885</v>
      </c>
      <c r="BO72" s="204">
        <f t="shared" si="105"/>
        <v>112960.8168699129</v>
      </c>
      <c r="BP72" s="204">
        <f t="shared" si="105"/>
        <v>116012.82490253729</v>
      </c>
      <c r="BQ72" s="204">
        <f t="shared" si="105"/>
        <v>119064.8329351617</v>
      </c>
      <c r="BR72" s="204">
        <f t="shared" si="105"/>
        <v>122116.84096778609</v>
      </c>
      <c r="BS72" s="204">
        <f t="shared" ref="BS72:DA72" si="106">SUM(BS59:BS71)</f>
        <v>125168.8490004105</v>
      </c>
      <c r="BT72" s="204">
        <f t="shared" si="106"/>
        <v>128220.8570330349</v>
      </c>
      <c r="BU72" s="204">
        <f t="shared" si="106"/>
        <v>131272.86506565931</v>
      </c>
      <c r="BV72" s="204">
        <f t="shared" si="106"/>
        <v>134324.87309828369</v>
      </c>
      <c r="BW72" s="204">
        <f t="shared" si="106"/>
        <v>137376.88113090809</v>
      </c>
      <c r="BX72" s="204">
        <f t="shared" si="106"/>
        <v>140428.88916353247</v>
      </c>
      <c r="BY72" s="204">
        <f t="shared" si="106"/>
        <v>143480.8971961569</v>
      </c>
      <c r="BZ72" s="204">
        <f t="shared" si="106"/>
        <v>146532.90522878131</v>
      </c>
      <c r="CA72" s="204">
        <f t="shared" si="106"/>
        <v>149584.91326140569</v>
      </c>
      <c r="CB72" s="204">
        <f t="shared" si="106"/>
        <v>152636.92129403009</v>
      </c>
      <c r="CC72" s="204">
        <f t="shared" si="106"/>
        <v>155688.9293266545</v>
      </c>
      <c r="CD72" s="204">
        <f t="shared" si="106"/>
        <v>158740.93735927888</v>
      </c>
      <c r="CE72" s="204">
        <f t="shared" si="106"/>
        <v>161792.94539190328</v>
      </c>
      <c r="CF72" s="204">
        <f t="shared" si="106"/>
        <v>164844.95342452772</v>
      </c>
      <c r="CG72" s="204">
        <f t="shared" si="106"/>
        <v>167896.96145715209</v>
      </c>
      <c r="CH72" s="204">
        <f t="shared" si="106"/>
        <v>170948.9694897765</v>
      </c>
      <c r="CI72" s="204">
        <f t="shared" si="106"/>
        <v>198442.9164830831</v>
      </c>
      <c r="CJ72" s="204">
        <f t="shared" si="106"/>
        <v>225936.86347638973</v>
      </c>
      <c r="CK72" s="204">
        <f t="shared" si="106"/>
        <v>253430.81046969633</v>
      </c>
      <c r="CL72" s="204">
        <f t="shared" si="106"/>
        <v>280924.75746300298</v>
      </c>
      <c r="CM72" s="204">
        <f t="shared" si="106"/>
        <v>308418.70445630967</v>
      </c>
      <c r="CN72" s="204">
        <f t="shared" si="106"/>
        <v>335912.65144961618</v>
      </c>
      <c r="CO72" s="204">
        <f t="shared" si="106"/>
        <v>363406.59844292281</v>
      </c>
      <c r="CP72" s="204">
        <f t="shared" si="106"/>
        <v>390900.5454362295</v>
      </c>
      <c r="CQ72" s="204">
        <f t="shared" si="106"/>
        <v>418394.49242953607</v>
      </c>
      <c r="CR72" s="204">
        <f t="shared" si="106"/>
        <v>445888.43942284276</v>
      </c>
      <c r="CS72" s="204">
        <f t="shared" si="106"/>
        <v>473382.38641614933</v>
      </c>
      <c r="CT72" s="204">
        <f t="shared" si="106"/>
        <v>500876.33340945601</v>
      </c>
      <c r="CU72" s="204">
        <f t="shared" si="106"/>
        <v>528370.28040276258</v>
      </c>
      <c r="CV72" s="204">
        <f t="shared" si="106"/>
        <v>555864.22739606921</v>
      </c>
      <c r="CW72" s="204">
        <f t="shared" si="106"/>
        <v>583358.17438937584</v>
      </c>
      <c r="CX72" s="204">
        <f t="shared" si="106"/>
        <v>594265.80538937578</v>
      </c>
      <c r="CY72" s="204">
        <f t="shared" si="106"/>
        <v>605173.43638937583</v>
      </c>
      <c r="CZ72" s="204">
        <f t="shared" si="106"/>
        <v>616081.06738937576</v>
      </c>
      <c r="DA72" s="204">
        <f t="shared" si="106"/>
        <v>626988.69838937582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268454.12817743781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4.9731556432576172E-2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497.72092317326502</v>
      </c>
      <c r="D113" s="212">
        <f t="shared" si="108"/>
        <v>-555.5659398961966</v>
      </c>
      <c r="E113" s="212">
        <f t="shared" si="109"/>
        <v>-142.811264261258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-122.81836760084882</v>
      </c>
      <c r="D114" s="212">
        <f t="shared" si="108"/>
        <v>1394.3503325610807</v>
      </c>
      <c r="E114" s="212">
        <f t="shared" si="109"/>
        <v>8545.9871364138362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1121.7573836670178</v>
      </c>
      <c r="E115" s="212">
        <f t="shared" si="109"/>
        <v>-2056.5552033895328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461.90009915700733</v>
      </c>
      <c r="E116" s="212">
        <f t="shared" si="109"/>
        <v>16996.823886837021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-4.1576900652476718E-13</v>
      </c>
      <c r="D117" s="212">
        <f t="shared" si="108"/>
        <v>-1088.7645194415175</v>
      </c>
      <c r="E117" s="212">
        <f t="shared" si="109"/>
        <v>214.7285580009661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-539.19766677103723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2016-06-04T22:49:57Z</dcterms:modified>
  <cp:category/>
</cp:coreProperties>
</file>