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<sst xmlns="http://schemas.openxmlformats.org/spreadsheetml/2006/main" count="790" uniqueCount="145">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</sst>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721864"/>
        <c:axId val="-2121723448"/>
      </c:barChart>
      <c:catAx>
        <c:axId val="-21217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72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72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72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0.00710130024129485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0.182815469502143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8891800"/>
        <c:axId val="-2088897208"/>
      </c:barChart>
      <c:catAx>
        <c:axId val="-208889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89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9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89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0.00558520489961051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0.00436316407052293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77640"/>
        <c:axId val="-2089181048"/>
      </c:barChart>
      <c:catAx>
        <c:axId val="-20891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8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8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7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481480"/>
        <c:axId val="-2089484552"/>
      </c:barChart>
      <c:catAx>
        <c:axId val="-208948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48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48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48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1694.444925065297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1781.809238508223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6276.507579518348</c:v>
                </c:pt>
                <c:pt idx="7">
                  <c:v>12476.06075339694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2247.75</c:v>
                </c:pt>
                <c:pt idx="5">
                  <c:v>4037.625000000001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2637.36</c:v>
                </c:pt>
                <c:pt idx="5">
                  <c:v>3130.2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24881.71615383053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656056"/>
        <c:axId val="-208966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56056"/>
        <c:axId val="-2089664776"/>
      </c:lineChart>
      <c:catAx>
        <c:axId val="-20896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66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66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65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84120"/>
        <c:axId val="-20463175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84120"/>
        <c:axId val="-2046317592"/>
      </c:lineChart>
      <c:catAx>
        <c:axId val="-204678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1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31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78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9685960"/>
        <c:axId val="-20892160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85960"/>
        <c:axId val="-2089216072"/>
      </c:lineChart>
      <c:catAx>
        <c:axId val="-2089685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21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21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68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0.382437510326186</c:v>
                </c:pt>
                <c:pt idx="2">
                  <c:v>0.400860389062324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-0.399515431239362</c:v>
                </c:pt>
                <c:pt idx="2">
                  <c:v>-0.399515431239362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432936"/>
        <c:axId val="-2046441592"/>
      </c:barChart>
      <c:catAx>
        <c:axId val="-204643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4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44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4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0.194596513776543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0.0218881945347176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0.024193930747243</c:v>
                </c:pt>
                <c:pt idx="2">
                  <c:v>0.0567348976797342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509560"/>
        <c:axId val="-2046506200"/>
      </c:barChart>
      <c:catAx>
        <c:axId val="-204650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50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50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50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0.384084844355996</c:v>
                </c:pt>
                <c:pt idx="2">
                  <c:v>0.375499405991133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0.00838372285194944</c:v>
                </c:pt>
                <c:pt idx="2">
                  <c:v>0.0169267247611992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590760"/>
        <c:axId val="-2046587240"/>
      </c:barChart>
      <c:catAx>
        <c:axId val="-204659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5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58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59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0.274947433698611</c:v>
                </c:pt>
                <c:pt idx="2">
                  <c:v>0.302310097247214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-0.714610618915747</c:v>
                </c:pt>
                <c:pt idx="2">
                  <c:v>-0.714610618915747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675880"/>
        <c:axId val="-2046687448"/>
      </c:barChart>
      <c:catAx>
        <c:axId val="-20466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68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8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67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0.00815986984351876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0.00233476044655595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0.199007150724957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0.23897525982762</c:v>
                </c:pt>
                <c:pt idx="2" formatCode="0.0%">
                  <c:v>0.56039826913421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929464"/>
        <c:axId val="-2121932824"/>
      </c:barChart>
      <c:catAx>
        <c:axId val="-212192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93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93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92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536280"/>
        <c:axId val="21463109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36280"/>
        <c:axId val="21463109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6280"/>
        <c:axId val="2146310904"/>
      </c:scatterChart>
      <c:catAx>
        <c:axId val="2145536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310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6310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36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35144"/>
        <c:axId val="-20194884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35144"/>
        <c:axId val="-2019488472"/>
      </c:lineChart>
      <c:catAx>
        <c:axId val="-2107535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488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488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5351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452888"/>
        <c:axId val="-20396478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44264"/>
        <c:axId val="-2039641272"/>
      </c:scatterChart>
      <c:valAx>
        <c:axId val="-20394528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47880"/>
        <c:crosses val="autoZero"/>
        <c:crossBetween val="midCat"/>
      </c:valAx>
      <c:valAx>
        <c:axId val="-2039647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452888"/>
        <c:crosses val="autoZero"/>
        <c:crossBetween val="midCat"/>
      </c:valAx>
      <c:valAx>
        <c:axId val="-2039644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641272"/>
        <c:crosses val="autoZero"/>
        <c:crossBetween val="midCat"/>
      </c:valAx>
      <c:valAx>
        <c:axId val="-20396412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442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10776"/>
        <c:axId val="21424051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10776"/>
        <c:axId val="2142405128"/>
      </c:lineChart>
      <c:catAx>
        <c:axId val="214551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05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405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10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0.0389634365373499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0.00304145422365714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0.332757818947179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0.248470992692553</c:v>
                </c:pt>
                <c:pt idx="2" formatCode="0.0%">
                  <c:v>0.501662588174753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147016"/>
        <c:axId val="-2122160568"/>
      </c:barChart>
      <c:catAx>
        <c:axId val="-212214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216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16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214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79224"/>
        <c:axId val="2095583304"/>
      </c:barChart>
      <c:catAx>
        <c:axId val="209567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58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58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79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0.271838204937171</c:v>
                </c:pt>
                <c:pt idx="2">
                  <c:v>-0.168815225759187</c:v>
                </c:pt>
                <c:pt idx="3">
                  <c:v>-0.475360394613125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03720"/>
        <c:axId val="2095338440"/>
      </c:barChart>
      <c:catAx>
        <c:axId val="2095603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38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33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0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-0.163127479659547</c:v>
                </c:pt>
                <c:pt idx="1">
                  <c:v>-0.354530389126749</c:v>
                </c:pt>
                <c:pt idx="2">
                  <c:v>0.0282754298076548</c:v>
                </c:pt>
                <c:pt idx="3">
                  <c:v>0.489382438978641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926872"/>
        <c:axId val="2095923144"/>
      </c:barChart>
      <c:catAx>
        <c:axId val="2095926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23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92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2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0.00466952089311189</c:v>
                </c:pt>
                <c:pt idx="3">
                  <c:v>0.00466952089311189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0.199007150724957</c:v>
                </c:pt>
                <c:pt idx="1">
                  <c:v>0.199007150724957</c:v>
                </c:pt>
                <c:pt idx="2">
                  <c:v>0.199007150724957</c:v>
                </c:pt>
                <c:pt idx="3">
                  <c:v>0.199007150724957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0.227064320290604</c:v>
                </c:pt>
                <c:pt idx="1">
                  <c:v>0.708362402482385</c:v>
                </c:pt>
                <c:pt idx="2">
                  <c:v>0.647570469982797</c:v>
                </c:pt>
                <c:pt idx="3">
                  <c:v>0.658595883781054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473784"/>
        <c:axId val="2095469928"/>
      </c:barChart>
      <c:catAx>
        <c:axId val="2095473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46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46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47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0.1558537461494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0.00608290844731428</c:v>
                </c:pt>
                <c:pt idx="3">
                  <c:v>0.00608290844731428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0.332757818947179</c:v>
                </c:pt>
                <c:pt idx="1">
                  <c:v>0.332757818947179</c:v>
                </c:pt>
                <c:pt idx="2">
                  <c:v>0.332757818947179</c:v>
                </c:pt>
                <c:pt idx="3">
                  <c:v>0.332757818947179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0.178741192343023</c:v>
                </c:pt>
                <c:pt idx="1">
                  <c:v>0.660775217446346</c:v>
                </c:pt>
                <c:pt idx="2">
                  <c:v>0.577551118603016</c:v>
                </c:pt>
                <c:pt idx="3">
                  <c:v>0.589582824306628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70904"/>
        <c:axId val="2095267176"/>
      </c:barChart>
      <c:catAx>
        <c:axId val="2095270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67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26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84824"/>
        <c:axId val="-2089572584"/>
      </c:barChart>
      <c:catAx>
        <c:axId val="-208918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57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57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18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2247.75</v>
      </c>
      <c r="T12" s="223">
        <f>IF($B$81=0,0,(SUMIF($N$6:$N$28,$U12,M$6:M$28)+SUMIF($N$91:$N$118,$U12,M$91:M$118))*$I$83*Poor!$B$81/$B$81)</f>
        <v>2247.75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2637.36</v>
      </c>
      <c r="T13" s="223">
        <f>IF($B$81=0,0,(SUMIF($N$6:$N$28,$U13,M$6:M$28)+SUMIF($N$91:$N$118,$U13,M$91:M$118))*$I$83*Poor!$B$81/$B$81)</f>
        <v>2637.36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11212.151223738556</v>
      </c>
      <c r="T23" s="179">
        <f>SUM(T7:T22)</f>
        <v>12179.831223738556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21647.915856058346</v>
      </c>
      <c r="T30" s="235">
        <f t="shared" si="24"/>
        <v>20680.235856058345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-0.16312747965954721</v>
      </c>
      <c r="AB30" s="122">
        <f>IF($Y30=0,0,AC30/($Y$30))</f>
        <v>0</v>
      </c>
      <c r="AC30" s="187">
        <f>IF(AC79*4/$I$83+SUM(AC6:AC29)&lt;1,AC79*4/$I$83,1-SUM(AC6:AC29))</f>
        <v>-0.35453038912674906</v>
      </c>
      <c r="AD30" s="122">
        <f>IF($Y30=0,0,AE30/($Y$30))</f>
        <v>0</v>
      </c>
      <c r="AE30" s="187">
        <f>IF(AE79*4/$I$83+SUM(AE6:AE29)&lt;1,AE79*4/$I$83,1-SUM(AE6:AE29))</f>
        <v>2.8275429807654757E-2</v>
      </c>
      <c r="AF30" s="122">
        <f>IF($Y30=0,0,AG30/($Y$30))</f>
        <v>0</v>
      </c>
      <c r="AG30" s="187">
        <f>IF(AG79*4/$I$83+SUM(AG6:AG29)&lt;1,AG79*4/$I$83,1-SUM(AG6:AG29))</f>
        <v>0.48938243897864081</v>
      </c>
      <c r="AH30" s="123">
        <f t="shared" si="12"/>
        <v>0</v>
      </c>
      <c r="AI30" s="183">
        <f t="shared" si="13"/>
        <v>-1.8041124150158794E-16</v>
      </c>
      <c r="AJ30" s="120">
        <f t="shared" si="14"/>
        <v>-0.25882893439314814</v>
      </c>
      <c r="AK30" s="119">
        <f t="shared" si="15"/>
        <v>0.2588289343931478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0.66732706058329505</v>
      </c>
      <c r="K31" s="22" t="str">
        <f t="shared" si="4"/>
        <v/>
      </c>
      <c r="L31" s="22">
        <f>(1-SUM(L6:L30))</f>
        <v>0.77308582705331197</v>
      </c>
      <c r="M31" s="242">
        <f t="shared" si="6"/>
        <v>0.66732706058329505</v>
      </c>
      <c r="N31" s="167">
        <f>M31*I83</f>
        <v>7662.6390781237633</v>
      </c>
      <c r="P31" s="22"/>
      <c r="Q31" s="239" t="s">
        <v>142</v>
      </c>
      <c r="R31" s="235">
        <f t="shared" si="24"/>
        <v>0</v>
      </c>
      <c r="S31" s="235">
        <f t="shared" si="24"/>
        <v>35435.035856058348</v>
      </c>
      <c r="T31" s="235">
        <f>IF(T25&gt;T$23,T25-T$23,0)</f>
        <v>34467.355856058348</v>
      </c>
      <c r="U31" s="243"/>
      <c r="V31" s="56"/>
      <c r="W31" s="129" t="s">
        <v>84</v>
      </c>
      <c r="X31" s="130"/>
      <c r="Y31" s="121">
        <f>M31*4</f>
        <v>2.6693082423331802</v>
      </c>
      <c r="Z31" s="131"/>
      <c r="AA31" s="132">
        <f>1-AA32+IF($Y32&lt;0,$Y32/4,0)</f>
        <v>0.79206032953300409</v>
      </c>
      <c r="AB31" s="131"/>
      <c r="AC31" s="133">
        <f>1-AC32+IF($Y32&lt;0,$Y32/4,0)</f>
        <v>1.0346555199466567</v>
      </c>
      <c r="AD31" s="134"/>
      <c r="AE31" s="133">
        <f>1-AE32+IF($Y32&lt;0,$Y32/4,0)</f>
        <v>0.65184970101225304</v>
      </c>
      <c r="AF31" s="134"/>
      <c r="AG31" s="133">
        <f>1-AG32+IF($Y32&lt;0,$Y32/4,0)</f>
        <v>0.19074269184126691</v>
      </c>
      <c r="AH31" s="123"/>
      <c r="AI31" s="182">
        <f>SUM(AA31,AC31,AE31,AG31)/4</f>
        <v>0.66732706058329527</v>
      </c>
      <c r="AJ31" s="135">
        <f t="shared" si="14"/>
        <v>0.91335792473983046</v>
      </c>
      <c r="AK31" s="136">
        <f t="shared" si="15"/>
        <v>0.42129619642675997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0.33267293941670495</v>
      </c>
      <c r="J32" s="17"/>
      <c r="L32" s="22">
        <f>SUM(L6:L30)</f>
        <v>0.226914172946688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59988.475856058336</v>
      </c>
      <c r="T32" s="235">
        <f t="shared" si="24"/>
        <v>59020.795856058336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0.20793967046699591</v>
      </c>
      <c r="AB32" s="137"/>
      <c r="AC32" s="139">
        <f>SUM(AC6:AC30)</f>
        <v>-3.4655519946656776E-2</v>
      </c>
      <c r="AD32" s="137"/>
      <c r="AE32" s="139">
        <f>SUM(AE6:AE30)</f>
        <v>0.34815029898774702</v>
      </c>
      <c r="AF32" s="137"/>
      <c r="AG32" s="139">
        <f>SUM(AG6:AG30)</f>
        <v>0.80925730815873309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7.8346088001238252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21060.157468591518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8909.3250000000007</v>
      </c>
      <c r="J65" s="39">
        <f>SUM(J37:J64)</f>
        <v>8909.3249999999989</v>
      </c>
      <c r="K65" s="40">
        <f>SUM(K37:K64)</f>
        <v>1</v>
      </c>
      <c r="L65" s="22">
        <f>SUM(L37:L64)</f>
        <v>0.2749474336986113</v>
      </c>
      <c r="M65" s="24">
        <f>SUM(M37:M64)</f>
        <v>0.3023100972472138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1759.0499999999997</v>
      </c>
      <c r="AB65" s="137"/>
      <c r="AC65" s="153">
        <f>SUM(AC37:AC64)</f>
        <v>1209.5999999999997</v>
      </c>
      <c r="AD65" s="137"/>
      <c r="AE65" s="153">
        <f>SUM(AE37:AE64)</f>
        <v>2308.5</v>
      </c>
      <c r="AF65" s="137"/>
      <c r="AG65" s="153">
        <f>SUM(AG37:AG64)</f>
        <v>3632.1749999999993</v>
      </c>
      <c r="AH65" s="137"/>
      <c r="AI65" s="153">
        <f>SUM(AI37:AI64)</f>
        <v>8909.3249999999989</v>
      </c>
      <c r="AJ65" s="153">
        <f>SUM(AJ37:AJ64)</f>
        <v>2968.6499999999996</v>
      </c>
      <c r="AK65" s="153">
        <f>SUM(AK37:AK64)</f>
        <v>5940.6749999999993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8909.3250000000007</v>
      </c>
      <c r="J70" s="51">
        <f t="shared" ref="J70:J77" si="44">J124*I$83</f>
        <v>8909.3250000000007</v>
      </c>
      <c r="K70" s="40">
        <f>B70/B$76</f>
        <v>0.44790597301378055</v>
      </c>
      <c r="L70" s="22">
        <f t="shared" ref="L70:L74" si="45">(L124*G$37*F$9/F$7)/B$130</f>
        <v>0.2749474336986113</v>
      </c>
      <c r="M70" s="24">
        <f>J70/B$76</f>
        <v>0.30231009724721386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2227.3312500000002</v>
      </c>
      <c r="AB70" s="156">
        <f>Poor!AB70</f>
        <v>0.25</v>
      </c>
      <c r="AC70" s="147">
        <f>$J70*AB70</f>
        <v>2227.3312500000002</v>
      </c>
      <c r="AD70" s="156">
        <f>Poor!AD70</f>
        <v>0.25</v>
      </c>
      <c r="AE70" s="147">
        <f>$J70*AD70</f>
        <v>2227.3312500000002</v>
      </c>
      <c r="AF70" s="156">
        <f>Poor!AF70</f>
        <v>0.25</v>
      </c>
      <c r="AG70" s="147">
        <f>$J70*AF70</f>
        <v>2227.3312500000002</v>
      </c>
      <c r="AH70" s="155">
        <f>SUM(Z70,AB70,AD70,AF70)</f>
        <v>1</v>
      </c>
      <c r="AI70" s="147">
        <f>SUM(AA70,AC70,AE70,AG70)</f>
        <v>8909.3250000000007</v>
      </c>
      <c r="AJ70" s="148">
        <f>(AA70+AC70)</f>
        <v>4454.6625000000004</v>
      </c>
      <c r="AK70" s="147">
        <f>(AE70+AG70)</f>
        <v>4454.6625000000004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-468.28125000000051</v>
      </c>
      <c r="AB74" s="156"/>
      <c r="AC74" s="147">
        <f>AC30*$I$83/4</f>
        <v>-1017.7312500000004</v>
      </c>
      <c r="AD74" s="156"/>
      <c r="AE74" s="147">
        <f>AE30*$I$83/4</f>
        <v>81.168749999999818</v>
      </c>
      <c r="AF74" s="156"/>
      <c r="AG74" s="147">
        <f>AG30*$I$83/4</f>
        <v>1404.8437499999991</v>
      </c>
      <c r="AH74" s="155"/>
      <c r="AI74" s="147">
        <f>SUM(AA74,AC74,AE74,AG74)</f>
        <v>-2.0463630789890885E-12</v>
      </c>
      <c r="AJ74" s="148">
        <f>(AA74+AC74)</f>
        <v>-1486.012500000001</v>
      </c>
      <c r="AK74" s="147">
        <f>(AE74+AG74)</f>
        <v>1486.0124999999989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8909.3250000000007</v>
      </c>
      <c r="J76" s="51">
        <f t="shared" si="44"/>
        <v>8909.3250000000007</v>
      </c>
      <c r="K76" s="40">
        <f>SUM(K70:K75)</f>
        <v>1.6042884681600766</v>
      </c>
      <c r="L76" s="22">
        <f>SUM(L70:L75)</f>
        <v>0.2749474336986113</v>
      </c>
      <c r="M76" s="24">
        <f>SUM(M70:M75)</f>
        <v>0.30231009724721386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1759.0499999999997</v>
      </c>
      <c r="AB76" s="137"/>
      <c r="AC76" s="153">
        <f>AC65</f>
        <v>1209.5999999999997</v>
      </c>
      <c r="AD76" s="137"/>
      <c r="AE76" s="153">
        <f>AE65</f>
        <v>2308.5</v>
      </c>
      <c r="AF76" s="137"/>
      <c r="AG76" s="153">
        <f>AG65</f>
        <v>3632.1749999999993</v>
      </c>
      <c r="AH76" s="137"/>
      <c r="AI76" s="153">
        <f>SUM(AA76,AC76,AE76,AG76)</f>
        <v>8909.3249999999989</v>
      </c>
      <c r="AJ76" s="154">
        <f>SUM(AA76,AC76)</f>
        <v>2968.6499999999996</v>
      </c>
      <c r="AK76" s="154">
        <f>SUM(AE76,AG76)</f>
        <v>5940.6749999999993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21060.157468591518</v>
      </c>
      <c r="J77" s="100">
        <f t="shared" si="44"/>
        <v>21060.157468591518</v>
      </c>
      <c r="K77" s="40"/>
      <c r="L77" s="22">
        <f>-(L131*G$37*F$9/F$7)/B$130</f>
        <v>-0.71461061891574729</v>
      </c>
      <c r="M77" s="24">
        <f>-J77/B$76</f>
        <v>-0.71461061891574706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2273.7248314215572</v>
      </c>
      <c r="AB77" s="112"/>
      <c r="AC77" s="111">
        <f>AC31*$I$83/4</f>
        <v>2970.1297489007356</v>
      </c>
      <c r="AD77" s="112"/>
      <c r="AE77" s="111">
        <f>AE31*$I$83/4</f>
        <v>1871.229748900736</v>
      </c>
      <c r="AF77" s="112"/>
      <c r="AG77" s="111">
        <f>AG31*$I$83/4</f>
        <v>547.5547489007364</v>
      </c>
      <c r="AH77" s="110"/>
      <c r="AI77" s="154">
        <f>SUM(AA77,AC77,AE77,AG77)</f>
        <v>7662.639078123766</v>
      </c>
      <c r="AJ77" s="153">
        <f>SUM(AA77,AC77)</f>
        <v>5243.8545803222933</v>
      </c>
      <c r="AK77" s="160">
        <f>SUM(AE77,AG77)</f>
        <v>2418.7844978014723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-468.28125000000045</v>
      </c>
      <c r="AB79" s="112"/>
      <c r="AC79" s="112">
        <f>AA79-AA74+AC65-AC70</f>
        <v>-1017.7312500000005</v>
      </c>
      <c r="AD79" s="112"/>
      <c r="AE79" s="112">
        <f>AC79-AC74+AE65-AE70</f>
        <v>81.168749999999818</v>
      </c>
      <c r="AF79" s="112"/>
      <c r="AG79" s="112">
        <f>AE79-AE74+AG65-AG70</f>
        <v>1404.8437499999991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0.77589895640589601</v>
      </c>
      <c r="J119" s="24">
        <f>SUM(J91:J118)</f>
        <v>0.77589895640589601</v>
      </c>
      <c r="K119" s="22">
        <f>SUM(K91:K118)</f>
        <v>4.2348346605929557</v>
      </c>
      <c r="L119" s="22">
        <f>SUM(L91:L118)</f>
        <v>0.70567086185937145</v>
      </c>
      <c r="M119" s="57">
        <f t="shared" si="49"/>
        <v>0.77589895640589601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0.77589895640589601</v>
      </c>
      <c r="J124" s="238">
        <f>IF(SUMPRODUCT($B$124:$B124,$H$124:$H124)&lt;J$119,($B124*$H124),J$119)</f>
        <v>0.77589895640589601</v>
      </c>
      <c r="K124" s="29">
        <f>(B124)</f>
        <v>1.896807739205371</v>
      </c>
      <c r="L124" s="29">
        <f>IF(SUMPRODUCT($B$124:$B124,$H$124:$H124)&lt;L$119,($B124*$H124),L$119)</f>
        <v>0.70567086185937145</v>
      </c>
      <c r="M124" s="241">
        <f t="shared" si="66"/>
        <v>0.77589895640589601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0.77589895640589601</v>
      </c>
      <c r="J130" s="229">
        <f>(J119)</f>
        <v>0.77589895640589601</v>
      </c>
      <c r="K130" s="29">
        <f>(B130)</f>
        <v>4.2348346605929557</v>
      </c>
      <c r="L130" s="29">
        <f>(L119)</f>
        <v>0.70567086185937145</v>
      </c>
      <c r="M130" s="241">
        <f t="shared" si="66"/>
        <v>0.77589895640589601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1.8340956471589034</v>
      </c>
      <c r="J131" s="238">
        <f>IF(SUMPRODUCT($B124:$B125,$H124:$H125)&gt;(J119-J128),SUMPRODUCT($B124:$B125,$H124:$H125)+J128-J119,0)</f>
        <v>1.8340956471589034</v>
      </c>
      <c r="K131" s="29"/>
      <c r="L131" s="29">
        <f>IF(I131&lt;SUM(L126:L127),0,I131-(SUM(L126:L127)))</f>
        <v>1.8340956471589034</v>
      </c>
      <c r="M131" s="238">
        <f>IF(I131&lt;SUM(M126:M127),0,I131-(SUM(M126:M127)))</f>
        <v>1.8340956471589034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4037.6250000000014</v>
      </c>
      <c r="T12" s="223">
        <f>IF($B$81=0,0,(SUMIF($N$6:$N$28,$U12,M$6:M$28)+SUMIF($N$91:$N$118,$U12,M$91:M$118))*$I$83*Poor!$B$81/$B$81)</f>
        <v>4037.6250000000014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3130.2000000000003</v>
      </c>
      <c r="T13" s="223">
        <f>IF($B$81=0,0,(SUMIF($N$6:$N$28,$U13,M$6:M$28)+SUMIF($N$91:$N$118,$U13,M$91:M$118))*$I$83*Poor!$B$81/$B$81)</f>
        <v>3130.2000000000003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19199.104914138199</v>
      </c>
      <c r="T23" s="179">
        <f>SUM(T7:T22)</f>
        <v>20005.504914138201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0.71967685554171867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12731.362165658698</v>
      </c>
      <c r="T30" s="235">
        <f t="shared" si="50"/>
        <v>11924.962165658697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0.37233741543514021</v>
      </c>
      <c r="AB30" s="122">
        <f>IF($Y30=0,0,AC30/($Y$30))</f>
        <v>0</v>
      </c>
      <c r="AC30" s="187">
        <f>IF(AC79*4/$I$83+SUM(AC6:AC29)&lt;1,AC79*4/$I$83,1-SUM(AC6:AC29))</f>
        <v>0.27183820493717115</v>
      </c>
      <c r="AD30" s="122">
        <f>IF($Y30=0,0,AE30/($Y$30))</f>
        <v>0</v>
      </c>
      <c r="AE30" s="187">
        <f>IF(AE79*4/$I$83+SUM(AE6:AE29)&lt;1,AE79*4/$I$83,1-SUM(AE6:AE29))</f>
        <v>-0.16881522575918689</v>
      </c>
      <c r="AF30" s="122">
        <f>IF($Y30=0,0,AG30/($Y$30))</f>
        <v>0</v>
      </c>
      <c r="AG30" s="187">
        <f>IF(AG79*4/$I$83+SUM(AG6:AG29)&lt;1,AG79*4/$I$83,1-SUM(AG6:AG29))</f>
        <v>-0.47536039461312479</v>
      </c>
      <c r="AH30" s="123">
        <f t="shared" si="12"/>
        <v>0</v>
      </c>
      <c r="AI30" s="183">
        <f t="shared" si="13"/>
        <v>0</v>
      </c>
      <c r="AJ30" s="120">
        <f t="shared" si="14"/>
        <v>0.32208781018615568</v>
      </c>
      <c r="AK30" s="119">
        <f t="shared" si="15"/>
        <v>-0.32208781018615584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0.59689150036664707</v>
      </c>
      <c r="K31" s="22" t="str">
        <f t="shared" si="4"/>
        <v/>
      </c>
      <c r="L31" s="22">
        <f>(1-SUM(L6:L30))</f>
        <v>0.67986531540453454</v>
      </c>
      <c r="M31" s="178">
        <f t="shared" si="6"/>
        <v>0.59689150036664707</v>
      </c>
      <c r="N31" s="167">
        <f>M31*I83</f>
        <v>8224.6282033488769</v>
      </c>
      <c r="P31" s="22"/>
      <c r="Q31" s="239" t="s">
        <v>142</v>
      </c>
      <c r="R31" s="235">
        <f t="shared" si="50"/>
        <v>0</v>
      </c>
      <c r="S31" s="235">
        <f t="shared" si="50"/>
        <v>26518.482165658705</v>
      </c>
      <c r="T31" s="235">
        <f>IF(T25&gt;T$23,T25-T$23,0)</f>
        <v>25712.082165658703</v>
      </c>
      <c r="U31" s="243"/>
      <c r="V31" s="56"/>
      <c r="W31" s="129" t="s">
        <v>84</v>
      </c>
      <c r="X31" s="130"/>
      <c r="Y31" s="121">
        <f>M31*4</f>
        <v>2.3875660014665883</v>
      </c>
      <c r="Z31" s="131"/>
      <c r="AA31" s="132">
        <f>1-AA32+IF($Y32&lt;0,$Y32/4,0)</f>
        <v>0</v>
      </c>
      <c r="AB31" s="131"/>
      <c r="AC31" s="133">
        <f>1-AC32+IF($Y32&lt;0,$Y32/4,0)</f>
        <v>0.42132355420905254</v>
      </c>
      <c r="AD31" s="134"/>
      <c r="AE31" s="133">
        <f>1-AE32+IF($Y32&lt;0,$Y32/4,0)</f>
        <v>0.81983264567751513</v>
      </c>
      <c r="AF31" s="134"/>
      <c r="AG31" s="133">
        <f>1-AG32+IF($Y32&lt;0,$Y32/4,0)</f>
        <v>1.1464098015800208</v>
      </c>
      <c r="AH31" s="123"/>
      <c r="AI31" s="182">
        <f>SUM(AA31,AC31,AE31,AG31)/4</f>
        <v>0.59689150036664707</v>
      </c>
      <c r="AJ31" s="135">
        <f t="shared" si="14"/>
        <v>0.21066177710452627</v>
      </c>
      <c r="AK31" s="136">
        <f t="shared" si="15"/>
        <v>0.98312122362876797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0.40310849963335293</v>
      </c>
      <c r="J32" s="17"/>
      <c r="L32" s="22">
        <f>SUM(L6:L30)</f>
        <v>0.32013468459546546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51071.922165658703</v>
      </c>
      <c r="T32" s="235">
        <f t="shared" si="50"/>
        <v>50265.522165658695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0.57867644579094746</v>
      </c>
      <c r="AD32" s="137"/>
      <c r="AE32" s="139">
        <f>SUM(AE6:AE30)</f>
        <v>0.18016735432248487</v>
      </c>
      <c r="AF32" s="137"/>
      <c r="AG32" s="139">
        <f>SUM(AG6:AG30)</f>
        <v>-0.14640980158002093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11.001034298160228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17487.453962309828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1770.0000000000002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1770.0000000000002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0.76305546365033639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283.62771583883006</v>
      </c>
      <c r="AD38" s="122">
        <f>IF($J38=0,0,AE38/($J38))</f>
        <v>0.48628125683478057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180.75074316548796</v>
      </c>
      <c r="AF38" s="122">
        <f t="shared" si="57"/>
        <v>-0.2493367204851169</v>
      </c>
      <c r="AG38" s="147">
        <f t="shared" ref="AG38:AG64" si="60">$J38*AF38</f>
        <v>-92.678459004317958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283.62771583883006</v>
      </c>
      <c r="AK38" s="147">
        <f t="shared" ref="AK38:AK64" si="63">(AE38+AG38)</f>
        <v>88.072284161170003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17546.325000000004</v>
      </c>
      <c r="J65" s="39">
        <f>SUM(J37:J64)</f>
        <v>17546.325000000004</v>
      </c>
      <c r="K65" s="40">
        <f>SUM(K37:K64)</f>
        <v>1</v>
      </c>
      <c r="L65" s="22">
        <f>SUM(L37:L64)</f>
        <v>0.38243751032618656</v>
      </c>
      <c r="M65" s="24">
        <f>SUM(M37:M64)</f>
        <v>0.40086038906232407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6879.3750000000018</v>
      </c>
      <c r="AB65" s="137"/>
      <c r="AC65" s="153">
        <f>SUM(AC37:AC64)</f>
        <v>4112.827715838831</v>
      </c>
      <c r="AD65" s="137"/>
      <c r="AE65" s="153">
        <f>SUM(AE37:AE64)</f>
        <v>3805.0507431654883</v>
      </c>
      <c r="AF65" s="137"/>
      <c r="AG65" s="153">
        <f>SUM(AG37:AG64)</f>
        <v>2749.0715409956824</v>
      </c>
      <c r="AH65" s="137"/>
      <c r="AI65" s="153">
        <f>SUM(AI37:AI64)</f>
        <v>17546.325000000004</v>
      </c>
      <c r="AJ65" s="153">
        <f>SUM(AJ37:AJ64)</f>
        <v>10992.202715838832</v>
      </c>
      <c r="AK65" s="153">
        <f>SUM(AK37:AK64)</f>
        <v>6554.1222841611698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17546.325000000004</v>
      </c>
      <c r="J70" s="51">
        <f t="shared" ref="J70:J77" si="75">J124*I$83</f>
        <v>17546.325000000004</v>
      </c>
      <c r="K70" s="40">
        <f>B70/B$76</f>
        <v>0.34671256874530837</v>
      </c>
      <c r="L70" s="22">
        <f t="shared" ref="L70:L75" si="76">(L124*G$37*F$9/F$7)/B$130</f>
        <v>0.3824375103261865</v>
      </c>
      <c r="M70" s="24">
        <f>J70/B$76</f>
        <v>0.40086038906232418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4386.5812500000011</v>
      </c>
      <c r="AB70" s="116">
        <v>0.25</v>
      </c>
      <c r="AC70" s="147">
        <f>$J70*AB70</f>
        <v>4386.5812500000011</v>
      </c>
      <c r="AD70" s="116">
        <v>0.25</v>
      </c>
      <c r="AE70" s="147">
        <f>$J70*AD70</f>
        <v>4386.5812500000011</v>
      </c>
      <c r="AF70" s="122">
        <f>1-SUM(Z70,AB70,AD70)</f>
        <v>0.25</v>
      </c>
      <c r="AG70" s="147">
        <f>$J70*AF70</f>
        <v>4386.5812500000011</v>
      </c>
      <c r="AH70" s="155">
        <f>SUM(Z70,AB70,AD70,AF70)</f>
        <v>1</v>
      </c>
      <c r="AI70" s="147">
        <f>SUM(AA70,AC70,AE70,AG70)</f>
        <v>17546.325000000004</v>
      </c>
      <c r="AJ70" s="148">
        <f>(AA70+AC70)</f>
        <v>8773.1625000000022</v>
      </c>
      <c r="AK70" s="147">
        <f>(AE70+AG70)</f>
        <v>8773.1625000000022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0.26693069835445282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0.13730344891392171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936.42151282965369</v>
      </c>
      <c r="AD74" s="156"/>
      <c r="AE74" s="147">
        <f>AE30*$I$83/4</f>
        <v>-581.53050683451283</v>
      </c>
      <c r="AF74" s="156"/>
      <c r="AG74" s="147">
        <f>AG30*$I$83/4</f>
        <v>-1637.5097090043187</v>
      </c>
      <c r="AH74" s="155"/>
      <c r="AI74" s="147">
        <f>SUM(AA74,AC74,AE74,AG74)</f>
        <v>0</v>
      </c>
      <c r="AJ74" s="148">
        <f>(AA74+AC74)</f>
        <v>2219.0402158388306</v>
      </c>
      <c r="AK74" s="147">
        <f>(AE74+AG74)</f>
        <v>-2219.0402158388315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1210.1750469908241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17546.325000000004</v>
      </c>
      <c r="J76" s="51">
        <f t="shared" si="75"/>
        <v>17546.325000000004</v>
      </c>
      <c r="K76" s="40">
        <f>SUM(K70:K75)</f>
        <v>1.2884634458051556</v>
      </c>
      <c r="L76" s="22">
        <f>SUM(L70:L75)</f>
        <v>0.3824375103261865</v>
      </c>
      <c r="M76" s="24">
        <f>SUM(M70:M75)</f>
        <v>0.40086038906232418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6879.3750000000018</v>
      </c>
      <c r="AB76" s="137"/>
      <c r="AC76" s="153">
        <f>AC65</f>
        <v>4112.827715838831</v>
      </c>
      <c r="AD76" s="137"/>
      <c r="AE76" s="153">
        <f>AE65</f>
        <v>3805.0507431654883</v>
      </c>
      <c r="AF76" s="137"/>
      <c r="AG76" s="153">
        <f>AG65</f>
        <v>2749.0715409956824</v>
      </c>
      <c r="AH76" s="137"/>
      <c r="AI76" s="153">
        <f>SUM(AA76,AC76,AE76,AG76)</f>
        <v>17546.325000000004</v>
      </c>
      <c r="AJ76" s="154">
        <f>SUM(AA76,AC76)</f>
        <v>10992.202715838834</v>
      </c>
      <c r="AK76" s="154">
        <f>SUM(AE76,AG76)</f>
        <v>6554.1222841611707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17487.453962309828</v>
      </c>
      <c r="J77" s="100">
        <f t="shared" si="75"/>
        <v>17487.453962309828</v>
      </c>
      <c r="K77" s="40"/>
      <c r="L77" s="22">
        <f>-(L131*G$37*F$9/F$7)/B$130</f>
        <v>-0.3995154312393619</v>
      </c>
      <c r="M77" s="24">
        <f>-J77/B$76</f>
        <v>-0.39951543123936201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1451.3649400914605</v>
      </c>
      <c r="AD77" s="112"/>
      <c r="AE77" s="111">
        <f>AE31*$I$83/4</f>
        <v>2824.1391842250928</v>
      </c>
      <c r="AF77" s="112"/>
      <c r="AG77" s="111">
        <f>AG31*$I$83/4</f>
        <v>3949.1240790323241</v>
      </c>
      <c r="AH77" s="110"/>
      <c r="AI77" s="154">
        <f>SUM(AA77,AC77,AE77,AG77)</f>
        <v>8224.6282033488769</v>
      </c>
      <c r="AJ77" s="153">
        <f>SUM(AA77,AC77)</f>
        <v>1451.3649400914605</v>
      </c>
      <c r="AK77" s="160">
        <f>SUM(AE77,AG77)</f>
        <v>6773.2632632574168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1210.1750469908241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2492.7937500000007</v>
      </c>
      <c r="AB79" s="112"/>
      <c r="AC79" s="112">
        <f>AA79-AA74+AC65-AC70</f>
        <v>936.42151282965369</v>
      </c>
      <c r="AD79" s="112"/>
      <c r="AE79" s="112">
        <f>AC79-AC74+AE65-AE70</f>
        <v>-581.53050683451283</v>
      </c>
      <c r="AF79" s="112"/>
      <c r="AG79" s="112">
        <f>AE79-AE74+AG65-AG70</f>
        <v>-1637.5097090043187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1.2734013010954521</v>
      </c>
      <c r="J119" s="24">
        <f>SUM(J91:J118)</f>
        <v>1.2734013010954521</v>
      </c>
      <c r="K119" s="22">
        <f>SUM(K91:K118)</f>
        <v>5.2415060308710721</v>
      </c>
      <c r="L119" s="22">
        <f>SUM(L91:L118)</f>
        <v>1.2148778889733483</v>
      </c>
      <c r="M119" s="57">
        <f t="shared" si="80"/>
        <v>1.2734013010954521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1.2734013010954521</v>
      </c>
      <c r="J124" s="238">
        <f>IF(SUMPRODUCT($B$124:$B124,$H$124:$H124)&lt;J$119,($B124*$H124),J$119)</f>
        <v>1.2734013010954521</v>
      </c>
      <c r="K124" s="29">
        <f>(B124)</f>
        <v>1.8172960200573347</v>
      </c>
      <c r="L124" s="29">
        <f>IF(SUMPRODUCT($B$124:$B124,$H$124:$H124)&lt;L$119,($B124*$H124),L$119)</f>
        <v>1.2148778889733483</v>
      </c>
      <c r="M124" s="241">
        <f t="shared" si="93"/>
        <v>1.2734013010954521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0.71967685554171867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1.2734013010954521</v>
      </c>
      <c r="J130" s="229">
        <f>(J119)</f>
        <v>1.2734013010954521</v>
      </c>
      <c r="K130" s="29">
        <f>(B130)</f>
        <v>5.2415060308710721</v>
      </c>
      <c r="L130" s="29">
        <f>(L119)</f>
        <v>1.2148778889733483</v>
      </c>
      <c r="M130" s="241">
        <f t="shared" si="93"/>
        <v>1.2734013010954521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1.2691288134952561</v>
      </c>
      <c r="J131" s="238">
        <f>IF(SUMPRODUCT($B124:$B125,$H124:$H125)&gt;(J119-J128),SUMPRODUCT($B124:$B125,$H124:$H125)+J128-J119,0)</f>
        <v>1.2691288134952561</v>
      </c>
      <c r="K131" s="29"/>
      <c r="L131" s="29">
        <f>IF(I131&lt;SUM(L126:L127),0,I131-(SUM(L126:L127)))</f>
        <v>1.2691288134952561</v>
      </c>
      <c r="M131" s="238">
        <f>IF(I131&lt;SUM(M126:M127),0,I131-(SUM(M126:M127)))</f>
        <v>1.2691288134952561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6276.5075795183484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416.25000000000006</v>
      </c>
      <c r="T12" s="223">
        <f>IF($B$81=0,0,(SUMIF($N$6:$N$28,$U12,M$6:M$28)+SUMIF($N$91:$N$118,$U12,M$91:M$118))*$I$83*Poor!$B$81/$B$81)</f>
        <v>416.25000000000006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56498.400000000001</v>
      </c>
      <c r="T13" s="223">
        <f>IF($B$81=0,0,(SUMIF($N$6:$N$28,$U13,M$6:M$28)+SUMIF($N$91:$N$118,$U13,M$91:M$118))*$I$83*Poor!$B$81/$B$81)</f>
        <v>56498.400000000001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24881.716153830526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96532.500423551392</v>
      </c>
      <c r="T23" s="179">
        <f>SUM(T7:T22)</f>
        <v>97020.724156900265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8.1598698435187602E-3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8.1598698435187602E-3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3.2639479374075041E-2</v>
      </c>
      <c r="Z27" s="156">
        <f>Poor!Z27</f>
        <v>0.25</v>
      </c>
      <c r="AA27" s="121">
        <f t="shared" si="16"/>
        <v>8.1598698435187602E-3</v>
      </c>
      <c r="AB27" s="156">
        <f>Poor!AB27</f>
        <v>0.25</v>
      </c>
      <c r="AC27" s="121">
        <f t="shared" si="7"/>
        <v>8.1598698435187602E-3</v>
      </c>
      <c r="AD27" s="156">
        <f>Poor!AD27</f>
        <v>0.25</v>
      </c>
      <c r="AE27" s="121">
        <f t="shared" si="8"/>
        <v>8.1598698435187602E-3</v>
      </c>
      <c r="AF27" s="122">
        <f t="shared" si="10"/>
        <v>0.25</v>
      </c>
      <c r="AG27" s="121">
        <f t="shared" si="11"/>
        <v>8.1598698435187602E-3</v>
      </c>
      <c r="AH27" s="123">
        <f t="shared" si="12"/>
        <v>1</v>
      </c>
      <c r="AI27" s="183">
        <f t="shared" si="13"/>
        <v>8.1598698435187602E-3</v>
      </c>
      <c r="AJ27" s="120">
        <f t="shared" si="14"/>
        <v>8.1598698435187602E-3</v>
      </c>
      <c r="AK27" s="119">
        <f t="shared" si="15"/>
        <v>8.1598698435187602E-3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2.3347604465559458E-3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2.3347604465559458E-3</v>
      </c>
      <c r="N28" s="230"/>
      <c r="O28" s="2"/>
      <c r="P28" s="22"/>
      <c r="U28" s="56"/>
      <c r="V28" s="56"/>
      <c r="W28" s="110"/>
      <c r="X28" s="118"/>
      <c r="Y28" s="183">
        <f t="shared" si="9"/>
        <v>9.3390417862237833E-3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4.6695208931118917E-3</v>
      </c>
      <c r="AF28" s="122">
        <f t="shared" si="10"/>
        <v>0.5</v>
      </c>
      <c r="AG28" s="121">
        <f t="shared" si="11"/>
        <v>4.6695208931118917E-3</v>
      </c>
      <c r="AH28" s="123">
        <f t="shared" si="12"/>
        <v>1</v>
      </c>
      <c r="AI28" s="183">
        <f t="shared" si="13"/>
        <v>2.3347604465559458E-3</v>
      </c>
      <c r="AJ28" s="120">
        <f t="shared" si="14"/>
        <v>0</v>
      </c>
      <c r="AK28" s="119">
        <f t="shared" si="15"/>
        <v>4.6695208931118917E-3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0.19900715072495706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0.19900715072495706</v>
      </c>
      <c r="N29" s="230"/>
      <c r="P29" s="22"/>
      <c r="V29" s="56"/>
      <c r="W29" s="110"/>
      <c r="X29" s="118"/>
      <c r="Y29" s="183">
        <f t="shared" si="9"/>
        <v>0.79602860289982824</v>
      </c>
      <c r="Z29" s="156">
        <f>Poor!Z29</f>
        <v>0.25</v>
      </c>
      <c r="AA29" s="121">
        <f t="shared" si="16"/>
        <v>0.19900715072495706</v>
      </c>
      <c r="AB29" s="156">
        <f>Poor!AB29</f>
        <v>0.25</v>
      </c>
      <c r="AC29" s="121">
        <f t="shared" si="7"/>
        <v>0.19900715072495706</v>
      </c>
      <c r="AD29" s="156">
        <f>Poor!AD29</f>
        <v>0.25</v>
      </c>
      <c r="AE29" s="121">
        <f t="shared" si="8"/>
        <v>0.19900715072495706</v>
      </c>
      <c r="AF29" s="122">
        <f t="shared" si="10"/>
        <v>0.25</v>
      </c>
      <c r="AG29" s="121">
        <f t="shared" si="11"/>
        <v>0.19900715072495706</v>
      </c>
      <c r="AH29" s="123">
        <f t="shared" si="12"/>
        <v>1</v>
      </c>
      <c r="AI29" s="183">
        <f t="shared" si="13"/>
        <v>0.19900715072495706</v>
      </c>
      <c r="AJ29" s="120">
        <f t="shared" si="14"/>
        <v>0.19900715072495706</v>
      </c>
      <c r="AK29" s="119">
        <f t="shared" si="15"/>
        <v>0.19900715072495706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5.6011253317120424</v>
      </c>
      <c r="J30" s="232">
        <f>IF(I$32&lt;=1,I30,1-SUM(J6:J29))</f>
        <v>0.5603982691342102</v>
      </c>
      <c r="K30" s="22">
        <f t="shared" si="4"/>
        <v>0.66149354420921547</v>
      </c>
      <c r="L30" s="22">
        <f>IF(L124=L119,0,IF(K30="",0,(L119-L124)/(B119-B124)*K30))</f>
        <v>0.2389752598276205</v>
      </c>
      <c r="M30" s="175">
        <f t="shared" si="6"/>
        <v>0.5603982691342102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2.2415930765368408</v>
      </c>
      <c r="Z30" s="122">
        <f>IF($Y30=0,0,AA30/($Y$30))</f>
        <v>0.10129595896210039</v>
      </c>
      <c r="AA30" s="187">
        <f>IF(AA79*4/$I$84+SUM(AA6:AA29)&lt;1,AA79*4/$I$84,1-SUM(AA6:AA29))</f>
        <v>0.22706432029060419</v>
      </c>
      <c r="AB30" s="122">
        <f>IF($Y30=0,0,AC30/($Y$30))</f>
        <v>0.31600847178595531</v>
      </c>
      <c r="AC30" s="187">
        <f>IF(AC79*4/$I$84+SUM(AC6:AC29)&lt;1,AC79*4/$I$84,1-SUM(AC6:AC29))</f>
        <v>0.70836240248238502</v>
      </c>
      <c r="AD30" s="122">
        <f>IF($Y30=0,0,AE30/($Y$30))</f>
        <v>0.28888850378823627</v>
      </c>
      <c r="AE30" s="187">
        <f>IF(AE79*4/$I$84+SUM(AE6:AE29)&lt;1,AE79*4/$I$84,1-SUM(AE6:AE29))</f>
        <v>0.64757046998279733</v>
      </c>
      <c r="AF30" s="122">
        <f>IF($Y30=0,0,AG30/($Y$30))</f>
        <v>0.29380706546370788</v>
      </c>
      <c r="AG30" s="187">
        <f>IF(AG79*4/$I$84+SUM(AG6:AG29)&lt;1,AG79*4/$I$84,1-SUM(AG6:AG29))</f>
        <v>0.65859588378105394</v>
      </c>
      <c r="AH30" s="123">
        <f t="shared" si="12"/>
        <v>0.99999999999999978</v>
      </c>
      <c r="AI30" s="183">
        <f t="shared" si="13"/>
        <v>0.5603982691342102</v>
      </c>
      <c r="AJ30" s="120">
        <f t="shared" si="14"/>
        <v>0.46771336138649461</v>
      </c>
      <c r="AK30" s="119">
        <f t="shared" si="15"/>
        <v>0.65308317688192563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0.32301862593805986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6.0558620555047975</v>
      </c>
      <c r="J32" s="17"/>
      <c r="L32" s="22">
        <f>SUM(L6:L30)</f>
        <v>0.67698137406194014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9.5371099654023586E-2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966.50757951834953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7.1013002412948535E-3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966.50757951834953</v>
      </c>
      <c r="AH38" s="123">
        <f t="shared" ref="AH38:AI58" si="37">SUM(Z38,AB38,AD38,AF38)</f>
        <v>1</v>
      </c>
      <c r="AI38" s="112">
        <f t="shared" si="37"/>
        <v>966.50757951834953</v>
      </c>
      <c r="AJ38" s="148">
        <f t="shared" ref="AJ38:AJ64" si="38">(AA38+AC38)</f>
        <v>0</v>
      </c>
      <c r="AK38" s="147">
        <f t="shared" ref="AK38:AK64" si="39">(AE38+AG38)</f>
        <v>966.50757951834953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24881.716153830526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0.18281546950214289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6220.4290384576316</v>
      </c>
      <c r="AB44" s="156">
        <f>Poor!AB44</f>
        <v>0.25</v>
      </c>
      <c r="AC44" s="147">
        <f t="shared" si="41"/>
        <v>6220.4290384576316</v>
      </c>
      <c r="AD44" s="156">
        <f>Poor!AD44</f>
        <v>0.25</v>
      </c>
      <c r="AE44" s="147">
        <f t="shared" si="42"/>
        <v>6220.4290384576316</v>
      </c>
      <c r="AF44" s="122">
        <f t="shared" si="29"/>
        <v>0.25</v>
      </c>
      <c r="AG44" s="147">
        <f t="shared" si="36"/>
        <v>6220.4290384576316</v>
      </c>
      <c r="AH44" s="123">
        <f t="shared" si="37"/>
        <v>1</v>
      </c>
      <c r="AI44" s="112">
        <f t="shared" si="37"/>
        <v>24881.716153830526</v>
      </c>
      <c r="AJ44" s="148">
        <f t="shared" si="38"/>
        <v>12440.858076915263</v>
      </c>
      <c r="AK44" s="147">
        <f t="shared" si="39"/>
        <v>12440.858076915263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98481.12999999999</v>
      </c>
      <c r="J65" s="39">
        <f>SUM(J37:J64)</f>
        <v>93850.153733348881</v>
      </c>
      <c r="K65" s="40">
        <f>SUM(K37:K64)</f>
        <v>1</v>
      </c>
      <c r="L65" s="22">
        <f>SUM(L37:L64)</f>
        <v>0.68596574934999366</v>
      </c>
      <c r="M65" s="24">
        <f>SUM(M37:M64)</f>
        <v>0.68955291554393494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22205.599038457633</v>
      </c>
      <c r="AB65" s="137"/>
      <c r="AC65" s="153">
        <f>SUM(AC37:AC64)</f>
        <v>21789.349038457633</v>
      </c>
      <c r="AD65" s="137"/>
      <c r="AE65" s="153">
        <f>SUM(AE37:AE64)</f>
        <v>21789.349038457633</v>
      </c>
      <c r="AF65" s="137"/>
      <c r="AG65" s="153">
        <f>SUM(AG37:AG64)</f>
        <v>28065.85661797598</v>
      </c>
      <c r="AH65" s="137"/>
      <c r="AI65" s="153">
        <f>SUM(AI37:AI64)</f>
        <v>93850.153733348881</v>
      </c>
      <c r="AJ65" s="153">
        <f>SUM(AJ37:AJ64)</f>
        <v>43994.948076915265</v>
      </c>
      <c r="AK65" s="153">
        <f>SUM(AK37:AK64)</f>
        <v>49855.205656433609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26485.150482608158</v>
      </c>
      <c r="K73" s="40">
        <f>B73/B$76</f>
        <v>0.17090010167828421</v>
      </c>
      <c r="L73" s="22">
        <f t="shared" si="45"/>
        <v>0.20166211998037537</v>
      </c>
      <c r="M73" s="24">
        <f>J73/B$76</f>
        <v>0.19459651377654311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77178.471037690164</v>
      </c>
      <c r="J74" s="51">
        <f t="shared" si="44"/>
        <v>7721.7842884308957</v>
      </c>
      <c r="K74" s="40">
        <f>B74/B$76</f>
        <v>4.0587766814047035E-2</v>
      </c>
      <c r="L74" s="22">
        <f t="shared" si="45"/>
        <v>2.419393074724303E-2</v>
      </c>
      <c r="M74" s="24">
        <f>J74/B$76</f>
        <v>5.6734897679734206E-2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1815.7463514929675</v>
      </c>
      <c r="AB74" s="156"/>
      <c r="AC74" s="147">
        <f>AC30*$I$84/4</f>
        <v>5664.5026668921619</v>
      </c>
      <c r="AD74" s="156"/>
      <c r="AE74" s="147">
        <f>AE30*$I$84/4</f>
        <v>5178.3728799883384</v>
      </c>
      <c r="AF74" s="156"/>
      <c r="AG74" s="147">
        <f>AG30*$I$84/4</f>
        <v>5266.538888863106</v>
      </c>
      <c r="AH74" s="155"/>
      <c r="AI74" s="147">
        <f>SUM(AA74,AC74,AE74,AG74)</f>
        <v>17925.160787236575</v>
      </c>
      <c r="AJ74" s="148">
        <f>(AA74+AC74)</f>
        <v>7480.2490183851296</v>
      </c>
      <c r="AK74" s="147">
        <f>(AE74+AG74)</f>
        <v>10444.911768851445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0.43798187945326222</v>
      </c>
      <c r="L75" s="22">
        <f t="shared" si="45"/>
        <v>2.1888194534717589E-2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35535.665041858083</v>
      </c>
      <c r="AB75" s="158"/>
      <c r="AC75" s="149">
        <f>AA75+AC65-SUM(AC70,AC74)</f>
        <v>46334.846672846092</v>
      </c>
      <c r="AD75" s="158"/>
      <c r="AE75" s="149">
        <f>AC75+AE65-SUM(AE70,AE74)</f>
        <v>57620.158090737925</v>
      </c>
      <c r="AF75" s="158"/>
      <c r="AG75" s="149">
        <f>IF(SUM(AG6:AG29)+((AG65-AG70-$J$75)*4/I$83)&lt;1,0,AG65-AG70-$J$75-(1-SUM(AG6:AG29))*I$83/4)</f>
        <v>20471.477095470877</v>
      </c>
      <c r="AH75" s="134"/>
      <c r="AI75" s="149">
        <f>AI76-SUM(AI70,AI74)</f>
        <v>54622.333983802477</v>
      </c>
      <c r="AJ75" s="151">
        <f>AJ76-SUM(AJ70,AJ74)</f>
        <v>25863.369577375219</v>
      </c>
      <c r="AK75" s="149">
        <f>AJ75+AK76-SUM(AK70,AK74)</f>
        <v>54622.333983802477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98481.12999999999</v>
      </c>
      <c r="J76" s="51">
        <f t="shared" si="44"/>
        <v>93850.153733348881</v>
      </c>
      <c r="K76" s="40">
        <f>SUM(K70:K75)</f>
        <v>1.0000000000000002</v>
      </c>
      <c r="L76" s="22">
        <f>SUM(L70:L75)</f>
        <v>0.68596574934999366</v>
      </c>
      <c r="M76" s="24">
        <f>SUM(M70:M75)</f>
        <v>0.68955291554393505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22205.599038457633</v>
      </c>
      <c r="AB76" s="137"/>
      <c r="AC76" s="153">
        <f>AC65</f>
        <v>21789.349038457633</v>
      </c>
      <c r="AD76" s="137"/>
      <c r="AE76" s="153">
        <f>AE65</f>
        <v>21789.349038457633</v>
      </c>
      <c r="AF76" s="137"/>
      <c r="AG76" s="153">
        <f>AG65</f>
        <v>28065.85661797598</v>
      </c>
      <c r="AH76" s="137"/>
      <c r="AI76" s="153">
        <f>SUM(AA76,AC76,AE76,AG76)</f>
        <v>93850.153733348881</v>
      </c>
      <c r="AJ76" s="154">
        <f>SUM(AA76,AC76)</f>
        <v>43994.948076915265</v>
      </c>
      <c r="AK76" s="154">
        <f>SUM(AE76,AG76)</f>
        <v>49855.205656433609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20471.477095470877</v>
      </c>
      <c r="AB78" s="112"/>
      <c r="AC78" s="112">
        <f>IF(AA75&lt;0,0,AA75)</f>
        <v>35535.665041858083</v>
      </c>
      <c r="AD78" s="112"/>
      <c r="AE78" s="112">
        <f>AC75</f>
        <v>46334.846672846092</v>
      </c>
      <c r="AF78" s="112"/>
      <c r="AG78" s="112">
        <f>AE75</f>
        <v>57620.158090737925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37351.411393351053</v>
      </c>
      <c r="AB79" s="112"/>
      <c r="AC79" s="112">
        <f>AA79-AA74+AC65-AC70</f>
        <v>51999.349339738255</v>
      </c>
      <c r="AD79" s="112"/>
      <c r="AE79" s="112">
        <f>AC79-AC74+AE65-AE70</f>
        <v>62798.530970726264</v>
      </c>
      <c r="AF79" s="112"/>
      <c r="AG79" s="112">
        <f>AE79-AE74+AG65-AG70</f>
        <v>80360.349968136448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7.0143007682650485E-2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7.0143007682650485E-2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1.8057576001684408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1.8057576001684408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7.1471375957843213</v>
      </c>
      <c r="J119" s="24">
        <f>SUM(J91:J118)</f>
        <v>6.8110506258179218</v>
      </c>
      <c r="K119" s="22">
        <f>SUM(K91:K118)</f>
        <v>16.297855145365599</v>
      </c>
      <c r="L119" s="22">
        <f>SUM(L91:L118)</f>
        <v>6.7756184349020385</v>
      </c>
      <c r="M119" s="57">
        <f t="shared" si="49"/>
        <v>6.8110506258179218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1.9221247232262062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1.9221247232262062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5.6011253317120424</v>
      </c>
      <c r="J128" s="229">
        <f>(J30)</f>
        <v>0.5603982691342102</v>
      </c>
      <c r="K128" s="22">
        <f>(B128)</f>
        <v>0.66149354420921547</v>
      </c>
      <c r="L128" s="22">
        <f>IF(L124=L119,0,(L119-L124)/(B119-B124)*K128)</f>
        <v>0.2389752598276205</v>
      </c>
      <c r="M128" s="57">
        <f t="shared" si="63"/>
        <v>0.5603982691342102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7.1381652276242447</v>
      </c>
      <c r="L129" s="60">
        <f>IF(SUM(L124:L128)&gt;L130,0,L130-SUM(L124:L128))</f>
        <v>0.21620037813358195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7.1471375957843213</v>
      </c>
      <c r="J130" s="229">
        <f>(J119)</f>
        <v>6.8110506258179218</v>
      </c>
      <c r="K130" s="22">
        <f>(B130)</f>
        <v>16.297855145365599</v>
      </c>
      <c r="L130" s="22">
        <f>(L119)</f>
        <v>6.7756184349020385</v>
      </c>
      <c r="M130" s="57">
        <f t="shared" si="63"/>
        <v>6.8110506258179218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1694.4449250652974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1781.8092385082232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3.8963436537349884E-2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3.8963436537349884E-2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0.15585374614939954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0.15585374614939954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3.8963436537349884E-2</v>
      </c>
      <c r="AJ9" s="120">
        <f t="shared" si="14"/>
        <v>7.7926873074699768E-2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12476.060753396941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224294.39999999997</v>
      </c>
      <c r="T13" s="223">
        <f>IF($B$81=0,0,(SUMIF($N$6:$N$28,$U13,M$6:M$28)+SUMIF($N$91:$N$118,$U13,M$91:M$118))*$I$83*Poor!$B$81/$B$81)</f>
        <v>224294.39999999997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293756.81379086513</v>
      </c>
      <c r="T23" s="179">
        <f>SUM(T7:T22)</f>
        <v>293806.93940273731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3.0414542236571387E-3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3.0414542236571387E-3</v>
      </c>
      <c r="N28" s="230"/>
      <c r="O28" s="2"/>
      <c r="P28" s="22"/>
      <c r="U28" s="56"/>
      <c r="V28" s="56"/>
      <c r="W28" s="110"/>
      <c r="X28" s="118"/>
      <c r="Y28" s="183">
        <f t="shared" si="9"/>
        <v>1.2165816894628555E-2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6.0829084473142774E-3</v>
      </c>
      <c r="AF28" s="122">
        <f t="shared" si="10"/>
        <v>0.5</v>
      </c>
      <c r="AG28" s="121">
        <f t="shared" si="11"/>
        <v>6.0829084473142774E-3</v>
      </c>
      <c r="AH28" s="123">
        <f t="shared" si="12"/>
        <v>1</v>
      </c>
      <c r="AI28" s="183">
        <f t="shared" si="13"/>
        <v>3.0414542236571387E-3</v>
      </c>
      <c r="AJ28" s="120">
        <f t="shared" si="14"/>
        <v>0</v>
      </c>
      <c r="AK28" s="119">
        <f t="shared" si="15"/>
        <v>6.0829084473142774E-3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0.3327578189471786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0.3327578189471786</v>
      </c>
      <c r="N29" s="230"/>
      <c r="P29" s="22"/>
      <c r="V29" s="56"/>
      <c r="W29" s="110"/>
      <c r="X29" s="118"/>
      <c r="Y29" s="183">
        <f t="shared" si="9"/>
        <v>1.3310312757887144</v>
      </c>
      <c r="Z29" s="156">
        <f>Poor!Z29</f>
        <v>0.25</v>
      </c>
      <c r="AA29" s="121">
        <f t="shared" si="16"/>
        <v>0.3327578189471786</v>
      </c>
      <c r="AB29" s="156">
        <f>Poor!AB29</f>
        <v>0.25</v>
      </c>
      <c r="AC29" s="121">
        <f t="shared" si="7"/>
        <v>0.3327578189471786</v>
      </c>
      <c r="AD29" s="156">
        <f>Poor!AD29</f>
        <v>0.25</v>
      </c>
      <c r="AE29" s="121">
        <f t="shared" si="8"/>
        <v>0.3327578189471786</v>
      </c>
      <c r="AF29" s="122">
        <f t="shared" si="10"/>
        <v>0.25</v>
      </c>
      <c r="AG29" s="121">
        <f t="shared" si="11"/>
        <v>0.3327578189471786</v>
      </c>
      <c r="AH29" s="123">
        <f t="shared" si="12"/>
        <v>1</v>
      </c>
      <c r="AI29" s="183">
        <f t="shared" si="13"/>
        <v>0.3327578189471786</v>
      </c>
      <c r="AJ29" s="120">
        <f t="shared" si="14"/>
        <v>0.3327578189471786</v>
      </c>
      <c r="AK29" s="119">
        <f t="shared" si="15"/>
        <v>0.3327578189471786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19.51119911256167</v>
      </c>
      <c r="J30" s="232">
        <f>IF(I$32&lt;=1,I30,1-SUM(J6:J29))</f>
        <v>0.5016625881747534</v>
      </c>
      <c r="K30" s="22">
        <f t="shared" si="4"/>
        <v>0.59689273225404738</v>
      </c>
      <c r="L30" s="22">
        <f>IF(L124=L119,0,IF(K30="",0,(L119-L124)/(B119-B124)*K30))</f>
        <v>0.24847099269255282</v>
      </c>
      <c r="M30" s="175">
        <f t="shared" si="6"/>
        <v>0.5016625881747534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2.0066503526990136</v>
      </c>
      <c r="Z30" s="122">
        <f>IF($Y30=0,0,AA30/($Y$30))</f>
        <v>8.9074408056495885E-2</v>
      </c>
      <c r="AA30" s="187">
        <f>IF(AA79*4/$I$83+SUM(AA6:AA29)&lt;1,AA79*4/$I$83,1-SUM(AA6:AA29))</f>
        <v>0.17874119234302333</v>
      </c>
      <c r="AB30" s="122">
        <f>IF($Y30=0,0,AC30/($Y$30))</f>
        <v>0.32929265258273838</v>
      </c>
      <c r="AC30" s="187">
        <f>IF(AC79*4/$I$83+SUM(AC6:AC29)&lt;1,AC79*4/$I$83,1-SUM(AC6:AC29))</f>
        <v>0.66077521744634571</v>
      </c>
      <c r="AD30" s="122">
        <f>IF($Y30=0,0,AE30/($Y$30))</f>
        <v>0.2878185119924806</v>
      </c>
      <c r="AE30" s="187">
        <f>IF(AE79*4/$I$83+SUM(AE6:AE29)&lt;1,AE79*4/$I$83,1-SUM(AE6:AE29))</f>
        <v>0.57755111860301644</v>
      </c>
      <c r="AF30" s="122">
        <f>IF($Y30=0,0,AG30/($Y$30))</f>
        <v>0.29381442736828506</v>
      </c>
      <c r="AG30" s="187">
        <f>IF(AG79*4/$I$83+SUM(AG6:AG29)&lt;1,AG79*4/$I$83,1-SUM(AG6:AG29))</f>
        <v>0.5895828243066279</v>
      </c>
      <c r="AH30" s="123">
        <f t="shared" si="12"/>
        <v>0.99999999999999978</v>
      </c>
      <c r="AI30" s="183">
        <f t="shared" si="13"/>
        <v>0.5016625881747534</v>
      </c>
      <c r="AJ30" s="120">
        <f t="shared" si="14"/>
        <v>0.41975820489468452</v>
      </c>
      <c r="AK30" s="119">
        <f t="shared" si="15"/>
        <v>0.58356697145482217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0.25605384392014963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20.166021996839905</v>
      </c>
      <c r="J32" s="17"/>
      <c r="L32" s="22">
        <f>SUM(L6:L30)</f>
        <v>0.74394615607985037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1.7962280363633544E-2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1900.7172944974525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5.5852048996105136E-3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1900.7172944974525</v>
      </c>
      <c r="AH38" s="123">
        <f t="shared" ref="AH38:AI58" si="35">SUM(Z38,AB38,AD38,AF38)</f>
        <v>1</v>
      </c>
      <c r="AI38" s="112">
        <f t="shared" si="35"/>
        <v>1900.7172944974525</v>
      </c>
      <c r="AJ38" s="148">
        <f t="shared" ref="AJ38:AJ64" si="36">(AA38+AC38)</f>
        <v>0</v>
      </c>
      <c r="AK38" s="147">
        <f t="shared" ref="AK38:AK64" si="37">(AE38+AG38)</f>
        <v>1900.7172944974525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1484.841032090186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4.3631640705229313E-3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1484.841032090186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1484.841032090186</v>
      </c>
      <c r="AJ40" s="148">
        <f t="shared" si="36"/>
        <v>1484.841032090186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242183.2</v>
      </c>
      <c r="J65" s="39">
        <f>SUM(J37:J64)</f>
        <v>242972.75832658762</v>
      </c>
      <c r="K65" s="40">
        <f>SUM(K37:K64)</f>
        <v>1</v>
      </c>
      <c r="L65" s="22">
        <f>SUM(L37:L64)</f>
        <v>0.71401112827852919</v>
      </c>
      <c r="M65" s="24">
        <f>SUM(M37:M64)</f>
        <v>0.713968691822916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60673.641032090178</v>
      </c>
      <c r="AB65" s="137"/>
      <c r="AC65" s="153">
        <f>SUM(AC37:AC64)</f>
        <v>57772.799999999988</v>
      </c>
      <c r="AD65" s="137"/>
      <c r="AE65" s="153">
        <f>SUM(AE37:AE64)</f>
        <v>57772.799999999988</v>
      </c>
      <c r="AF65" s="137"/>
      <c r="AG65" s="153">
        <f>SUM(AG37:AG64)</f>
        <v>66753.517294497447</v>
      </c>
      <c r="AH65" s="137"/>
      <c r="AI65" s="153">
        <f>SUM(AI37:AI64)</f>
        <v>242972.75832658762</v>
      </c>
      <c r="AJ65" s="153">
        <f>SUM(AJ37:AJ64)</f>
        <v>118446.44103209017</v>
      </c>
      <c r="AK65" s="153">
        <f>SUM(AK37:AK64)</f>
        <v>124526.31729449745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224038.98419807511</v>
      </c>
      <c r="J74" s="51">
        <f>J128*I$83</f>
        <v>5760.3828455878456</v>
      </c>
      <c r="K74" s="40">
        <f>B74/B$76</f>
        <v>1.2206005595024303E-2</v>
      </c>
      <c r="L74" s="22">
        <f>(L128*G$37*F$9/F$7)/B$130</f>
        <v>8.3837228519494378E-3</v>
      </c>
      <c r="M74" s="24">
        <f>J74/B$76</f>
        <v>1.6926724761199202E-2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513.10269214953064</v>
      </c>
      <c r="AB74" s="156"/>
      <c r="AC74" s="147">
        <f>AC30*$I$83/4</f>
        <v>1896.8517471157243</v>
      </c>
      <c r="AD74" s="156"/>
      <c r="AE74" s="147">
        <f>AE30*$I$83/4</f>
        <v>1657.9448191241047</v>
      </c>
      <c r="AF74" s="156"/>
      <c r="AG74" s="147">
        <f>AG30*$I$83/4</f>
        <v>1692.4835871984851</v>
      </c>
      <c r="AH74" s="155"/>
      <c r="AI74" s="147">
        <f>SUM(AA74,AC74,AE74,AG74)</f>
        <v>5760.3828455878447</v>
      </c>
      <c r="AJ74" s="148">
        <f>(AA74+AC74)</f>
        <v>2409.9544392652551</v>
      </c>
      <c r="AK74" s="147">
        <f>(AE74+AG74)</f>
        <v>3350.4284063225896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127787.29301240823</v>
      </c>
      <c r="K75" s="40">
        <f>B75/B$76</f>
        <v>0.72240052870094063</v>
      </c>
      <c r="L75" s="22">
        <f>(L129*G$37*F$9/F$7)/B$130</f>
        <v>0.38408484435599599</v>
      </c>
      <c r="M75" s="24">
        <f>J75/B$76</f>
        <v>0.37549940599113296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55624.484389459438</v>
      </c>
      <c r="AB75" s="158"/>
      <c r="AC75" s="149">
        <f>AA75+AC65-SUM(AC70,AC74)</f>
        <v>106964.37869186248</v>
      </c>
      <c r="AD75" s="158"/>
      <c r="AE75" s="149">
        <f>AC75+AE65-SUM(AE70,AE74)</f>
        <v>158543.17992225714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219068.15967907492</v>
      </c>
      <c r="AJ75" s="151">
        <f>AJ76-SUM(AJ70,AJ74)</f>
        <v>106964.37869186248</v>
      </c>
      <c r="AK75" s="149">
        <f>AJ75+AK76-SUM(AK70,AK74)</f>
        <v>219068.15967907489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242183.19999999995</v>
      </c>
      <c r="J76" s="51">
        <f>J130*I$83</f>
        <v>242972.75832658759</v>
      </c>
      <c r="K76" s="40">
        <f>SUM(K70:K75)</f>
        <v>0.92043596816339179</v>
      </c>
      <c r="L76" s="22">
        <f>SUM(L70:L75)</f>
        <v>0.62012557071133134</v>
      </c>
      <c r="M76" s="24">
        <f>SUM(M70:M75)</f>
        <v>0.62008313425571804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60673.641032090178</v>
      </c>
      <c r="AB76" s="137"/>
      <c r="AC76" s="153">
        <f>AC65</f>
        <v>57772.799999999988</v>
      </c>
      <c r="AD76" s="137"/>
      <c r="AE76" s="153">
        <f>AE65</f>
        <v>57772.799999999988</v>
      </c>
      <c r="AF76" s="137"/>
      <c r="AG76" s="153">
        <f>AG65</f>
        <v>66753.517294497447</v>
      </c>
      <c r="AH76" s="137"/>
      <c r="AI76" s="153">
        <f>SUM(AA76,AC76,AE76,AG76)</f>
        <v>242972.75832658762</v>
      </c>
      <c r="AJ76" s="154">
        <f>SUM(AA76,AC76)</f>
        <v>118446.44103209017</v>
      </c>
      <c r="AK76" s="154">
        <f>SUM(AE76,AG76)</f>
        <v>124526.31729449744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55624.484389459438</v>
      </c>
      <c r="AD78" s="112"/>
      <c r="AE78" s="112">
        <f>AC75</f>
        <v>106964.37869186248</v>
      </c>
      <c r="AF78" s="112"/>
      <c r="AG78" s="112">
        <f>AE75</f>
        <v>158543.17992225714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56137.587081608966</v>
      </c>
      <c r="AB79" s="112"/>
      <c r="AC79" s="112">
        <f>AA79-AA74+AC65-AC70</f>
        <v>108861.23043897821</v>
      </c>
      <c r="AD79" s="112"/>
      <c r="AE79" s="112">
        <f>AC79-AC74+AE65-AE70</f>
        <v>160201.12474138127</v>
      </c>
      <c r="AF79" s="112"/>
      <c r="AG79" s="112">
        <f>AE79-AE74+AG65-AG70</f>
        <v>220760.6432662734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0.16553044874030429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0.16553044874030429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0.12931244591789265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0.12931244591789265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21.091350033705176</v>
      </c>
      <c r="J119" s="24">
        <f>SUM(J91:J118)</f>
        <v>21.160111413677388</v>
      </c>
      <c r="K119" s="22">
        <f>SUM(K91:K118)</f>
        <v>48.901561416403645</v>
      </c>
      <c r="L119" s="22">
        <f>SUM(L91:L118)</f>
        <v>21.161369116065551</v>
      </c>
      <c r="M119" s="57">
        <f t="shared" si="50"/>
        <v>21.160111413677388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19.51119911256167</v>
      </c>
      <c r="J128" s="229">
        <f>(J30)</f>
        <v>0.5016625881747534</v>
      </c>
      <c r="K128" s="22">
        <f>(B128)</f>
        <v>0.59689273225404738</v>
      </c>
      <c r="L128" s="22">
        <f>IF(L124=L119,0,(L119-L124)/(B119-B124)*K128)</f>
        <v>0.24847099269255282</v>
      </c>
      <c r="M128" s="57">
        <f t="shared" si="90"/>
        <v>0.5016625881747534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11.128792281150591</v>
      </c>
      <c r="K129" s="29">
        <f>(B129)</f>
        <v>35.326513821511512</v>
      </c>
      <c r="L129" s="60">
        <f>IF(SUM(L124:L128)&gt;L130,0,L130-SUM(L124:L128))</f>
        <v>11.383241579020954</v>
      </c>
      <c r="M129" s="57">
        <f t="shared" si="90"/>
        <v>11.128792281150591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21.091350033705176</v>
      </c>
      <c r="J130" s="229">
        <f>(J119)</f>
        <v>21.160111413677388</v>
      </c>
      <c r="K130" s="22">
        <f>(B130)</f>
        <v>48.901561416403645</v>
      </c>
      <c r="L130" s="22">
        <f>(L119)</f>
        <v>21.161369116065551</v>
      </c>
      <c r="M130" s="57">
        <f t="shared" si="90"/>
        <v>21.160111413677388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1694.4449250652974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1781.8092385082232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6276.5075795183484</v>
      </c>
      <c r="I76" s="109">
        <f>Rich!T11</f>
        <v>12476.060753396941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2247.75</v>
      </c>
      <c r="G77" s="109">
        <f>Poor!T12</f>
        <v>4037.6250000000014</v>
      </c>
      <c r="H77" s="109">
        <f>Middle!T12</f>
        <v>416.25000000000006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2637.36</v>
      </c>
      <c r="G78" s="109">
        <f>Poor!T13</f>
        <v>3130.2000000000003</v>
      </c>
      <c r="H78" s="109">
        <f>Middle!T13</f>
        <v>56498.400000000001</v>
      </c>
      <c r="I78" s="109">
        <f>Rich!T13</f>
        <v>224294.39999999997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24881.716153830526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12179.831223738556</v>
      </c>
      <c r="G88" s="109">
        <f>Poor!T23</f>
        <v>20005.504914138201</v>
      </c>
      <c r="H88" s="109">
        <f>Middle!T23</f>
        <v>97020.724156900265</v>
      </c>
      <c r="I88" s="109">
        <f>Rich!T23</f>
        <v>293806.93940273731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20680.235856058345</v>
      </c>
      <c r="G98" s="240">
        <f t="shared" si="0"/>
        <v>11924.962165658697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34467.355856058348</v>
      </c>
      <c r="G99" s="240">
        <f t="shared" si="0"/>
        <v>25712.082165658703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59020.795856058336</v>
      </c>
      <c r="G100" s="240">
        <f t="shared" si="0"/>
        <v>50265.522165658695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2016-06-04T22:50:33Z</dcterms:modified>
  <cp:category/>
</cp:coreProperties>
</file>