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940" windowHeight="1682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1" l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E41" i="1"/>
  <c r="E41" i="7"/>
  <c r="E41" i="8"/>
  <c r="H95" i="8"/>
  <c r="I95" i="8"/>
  <c r="B42" i="8"/>
  <c r="B96" i="8"/>
  <c r="C42" i="8"/>
  <c r="C96" i="8"/>
  <c r="D96" i="8"/>
  <c r="G42" i="8"/>
  <c r="F42" i="7"/>
  <c r="F42" i="8"/>
  <c r="E42" i="1"/>
  <c r="E42" i="7"/>
  <c r="E42" i="8"/>
  <c r="H96" i="8"/>
  <c r="I96" i="8"/>
  <c r="B43" i="8"/>
  <c r="B97" i="8"/>
  <c r="C43" i="8"/>
  <c r="C97" i="8"/>
  <c r="D97" i="8"/>
  <c r="G43" i="8"/>
  <c r="F43" i="7"/>
  <c r="F43" i="8"/>
  <c r="E43" i="1"/>
  <c r="E43" i="7"/>
  <c r="E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9" i="8"/>
  <c r="M9" i="8"/>
  <c r="J10" i="8"/>
  <c r="M10" i="8"/>
  <c r="J11" i="8"/>
  <c r="M11" i="8"/>
  <c r="J12" i="8"/>
  <c r="M12" i="8"/>
  <c r="J6" i="8"/>
  <c r="M6" i="8"/>
  <c r="J7" i="8"/>
  <c r="M7" i="8"/>
  <c r="J8" i="8"/>
  <c r="M8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3" i="8"/>
  <c r="M93" i="8"/>
  <c r="J94" i="8"/>
  <c r="M94" i="8"/>
  <c r="J95" i="8"/>
  <c r="M95" i="8"/>
  <c r="J96" i="8"/>
  <c r="M96" i="8"/>
  <c r="J91" i="8"/>
  <c r="M91" i="8"/>
  <c r="J92" i="8"/>
  <c r="M92" i="8"/>
  <c r="J97" i="8"/>
  <c r="M97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9" i="7"/>
  <c r="M9" i="7"/>
  <c r="J10" i="7"/>
  <c r="M10" i="7"/>
  <c r="J11" i="7"/>
  <c r="M11" i="7"/>
  <c r="J12" i="7"/>
  <c r="M12" i="7"/>
  <c r="J6" i="7"/>
  <c r="M6" i="7"/>
  <c r="J7" i="7"/>
  <c r="M7" i="7"/>
  <c r="J8" i="7"/>
  <c r="M8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J9" i="1"/>
  <c r="M9" i="1"/>
  <c r="J10" i="1"/>
  <c r="M10" i="1"/>
  <c r="J11" i="1"/>
  <c r="M11" i="1"/>
  <c r="J12" i="1"/>
  <c r="M12" i="1"/>
  <c r="J6" i="1"/>
  <c r="M6" i="1"/>
  <c r="J7" i="1"/>
  <c r="M7" i="1"/>
  <c r="J8" i="1"/>
  <c r="M8" i="1"/>
  <c r="J13" i="1"/>
  <c r="M13" i="1"/>
  <c r="J14" i="1"/>
  <c r="M14" i="1"/>
  <c r="J15" i="1"/>
  <c r="M15" i="1"/>
  <c r="J16" i="1"/>
  <c r="M16" i="1"/>
  <c r="J17" i="1"/>
  <c r="M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J29" i="8"/>
  <c r="J30" i="8"/>
  <c r="J31" i="8"/>
  <c r="J29" i="7"/>
  <c r="J30" i="7"/>
  <c r="J31" i="7"/>
  <c r="J29" i="1"/>
  <c r="J30" i="1"/>
  <c r="J31" i="1"/>
  <c r="B9" i="12"/>
  <c r="K9" i="12"/>
  <c r="B10" i="12"/>
  <c r="K10" i="12"/>
  <c r="B11" i="12"/>
  <c r="K11" i="12"/>
  <c r="B12" i="12"/>
  <c r="K12" i="12"/>
  <c r="B6" i="12"/>
  <c r="K6" i="12"/>
  <c r="B7" i="12"/>
  <c r="K7" i="12"/>
  <c r="B8" i="12"/>
  <c r="K8" i="12"/>
  <c r="B13" i="12"/>
  <c r="K13" i="12"/>
  <c r="B14" i="12"/>
  <c r="K14" i="12"/>
  <c r="B15" i="12"/>
  <c r="K15" i="12"/>
  <c r="B16" i="12"/>
  <c r="K16" i="12"/>
  <c r="B17" i="12"/>
  <c r="K17" i="12"/>
  <c r="B18" i="12"/>
  <c r="K18" i="12"/>
  <c r="B19" i="12"/>
  <c r="K19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6" i="12"/>
  <c r="K26" i="12"/>
  <c r="B27" i="12"/>
  <c r="K27" i="12"/>
  <c r="B28" i="12"/>
  <c r="K28" i="12"/>
  <c r="B80" i="12"/>
  <c r="B82" i="12"/>
  <c r="B81" i="12"/>
  <c r="B83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7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39" i="12"/>
  <c r="E39" i="12"/>
  <c r="F39" i="12"/>
  <c r="H93" i="12"/>
  <c r="L93" i="12"/>
  <c r="G40" i="12"/>
  <c r="E40" i="12"/>
  <c r="F40" i="12"/>
  <c r="H94" i="12"/>
  <c r="L94" i="12"/>
  <c r="G41" i="12"/>
  <c r="F41" i="12"/>
  <c r="E41" i="12"/>
  <c r="H95" i="12"/>
  <c r="L95" i="12"/>
  <c r="G42" i="12"/>
  <c r="F42" i="12"/>
  <c r="E42" i="12"/>
  <c r="H96" i="12"/>
  <c r="L96" i="12"/>
  <c r="E37" i="12"/>
  <c r="F37" i="12"/>
  <c r="H91" i="12"/>
  <c r="L91" i="12"/>
  <c r="G38" i="12"/>
  <c r="E38" i="12"/>
  <c r="F38" i="12"/>
  <c r="H92" i="12"/>
  <c r="L92" i="12"/>
  <c r="G43" i="12"/>
  <c r="F43" i="12"/>
  <c r="E43" i="12"/>
  <c r="H97" i="12"/>
  <c r="L97" i="12"/>
  <c r="G44" i="12"/>
  <c r="E44" i="12"/>
  <c r="F44" i="12"/>
  <c r="H98" i="12"/>
  <c r="L98" i="12"/>
  <c r="G45" i="12"/>
  <c r="E45" i="12"/>
  <c r="F45" i="12"/>
  <c r="H99" i="12"/>
  <c r="L99" i="12"/>
  <c r="G46" i="12"/>
  <c r="E46" i="12"/>
  <c r="F46" i="12"/>
  <c r="H100" i="12"/>
  <c r="L100" i="12"/>
  <c r="G47" i="12"/>
  <c r="F47" i="12"/>
  <c r="H101" i="12"/>
  <c r="L101" i="12"/>
  <c r="G48" i="12"/>
  <c r="F48" i="12"/>
  <c r="H102" i="12"/>
  <c r="L102" i="12"/>
  <c r="G49" i="12"/>
  <c r="F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C6" i="12"/>
  <c r="D6" i="12"/>
  <c r="E6" i="12"/>
  <c r="H6" i="12"/>
  <c r="I6" i="12"/>
  <c r="C7" i="12"/>
  <c r="D7" i="12"/>
  <c r="E7" i="12"/>
  <c r="H7" i="12"/>
  <c r="I7" i="12"/>
  <c r="C8" i="12"/>
  <c r="D8" i="12"/>
  <c r="E8" i="12"/>
  <c r="H8" i="12"/>
  <c r="I8" i="12"/>
  <c r="C9" i="12"/>
  <c r="D9" i="12"/>
  <c r="E9" i="12"/>
  <c r="H9" i="12"/>
  <c r="I9" i="12"/>
  <c r="C10" i="12"/>
  <c r="D10" i="12"/>
  <c r="E10" i="12"/>
  <c r="H10" i="12"/>
  <c r="I10" i="12"/>
  <c r="C11" i="12"/>
  <c r="D11" i="12"/>
  <c r="E11" i="12"/>
  <c r="H11" i="12"/>
  <c r="I11" i="12"/>
  <c r="C12" i="12"/>
  <c r="D12" i="12"/>
  <c r="E12" i="12"/>
  <c r="H12" i="12"/>
  <c r="I12" i="12"/>
  <c r="C13" i="12"/>
  <c r="D13" i="12"/>
  <c r="E13" i="12"/>
  <c r="H13" i="12"/>
  <c r="I13" i="12"/>
  <c r="C14" i="12"/>
  <c r="D14" i="12"/>
  <c r="E14" i="12"/>
  <c r="H14" i="12"/>
  <c r="I14" i="12"/>
  <c r="C15" i="12"/>
  <c r="D15" i="12"/>
  <c r="E15" i="12"/>
  <c r="H15" i="12"/>
  <c r="I15" i="12"/>
  <c r="C16" i="12"/>
  <c r="D16" i="12"/>
  <c r="E16" i="12"/>
  <c r="H16" i="12"/>
  <c r="I16" i="12"/>
  <c r="C17" i="12"/>
  <c r="D17" i="12"/>
  <c r="E17" i="12"/>
  <c r="H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F71" i="12"/>
  <c r="H125" i="12"/>
  <c r="I128" i="12"/>
  <c r="B71" i="12"/>
  <c r="B125" i="12"/>
  <c r="I131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F73" i="12"/>
  <c r="H127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18" i="12"/>
  <c r="M18" i="12"/>
  <c r="J19" i="12"/>
  <c r="M19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<sst xmlns="http://schemas.openxmlformats.org/spreadsheetml/2006/main" count="790" uniqueCount="145">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</sst>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0.0225242540473225</c:v>
                </c:pt>
                <c:pt idx="1">
                  <c:v>0.00450485080946451</c:v>
                </c:pt>
                <c:pt idx="2" formatCode="0.0%">
                  <c:v>0.00450485080946451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0.0112621270236613</c:v>
                </c:pt>
                <c:pt idx="1">
                  <c:v>0.00225242540473225</c:v>
                </c:pt>
                <c:pt idx="2" formatCode="0.0%">
                  <c:v>0.00225242540473225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0.0209372587173101</c:v>
                </c:pt>
                <c:pt idx="1">
                  <c:v>0.00418745174346202</c:v>
                </c:pt>
                <c:pt idx="2" formatCode="0.0%">
                  <c:v>0.00418745174346202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0.0333333333333333</c:v>
                </c:pt>
                <c:pt idx="1">
                  <c:v>0.00666666666666667</c:v>
                </c:pt>
                <c:pt idx="2" formatCode="0.0%">
                  <c:v>0.00666666666666667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0.033121602739726</c:v>
                </c:pt>
                <c:pt idx="1">
                  <c:v>0.0099364808219178</c:v>
                </c:pt>
                <c:pt idx="2" formatCode="0.0%">
                  <c:v>0.0099364808219178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0.022094103362391</c:v>
                </c:pt>
                <c:pt idx="1">
                  <c:v>0.00441882067247821</c:v>
                </c:pt>
                <c:pt idx="2" formatCode="0.0%">
                  <c:v>0.00441882067247821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0.0169518474470735</c:v>
                </c:pt>
                <c:pt idx="1">
                  <c:v>0.00339036948941469</c:v>
                </c:pt>
                <c:pt idx="2" formatCode="0.0%">
                  <c:v>0.00423796186176837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0.0024439601494396</c:v>
                </c:pt>
                <c:pt idx="1">
                  <c:v>0.00048879202988792</c:v>
                </c:pt>
                <c:pt idx="2" formatCode="0.0%">
                  <c:v>0.00048879202988792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0.00309620174346202</c:v>
                </c:pt>
                <c:pt idx="1">
                  <c:v>0.000619240348692403</c:v>
                </c:pt>
                <c:pt idx="2" formatCode="0.0%">
                  <c:v>0.00072851805728518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0.0338906600249066</c:v>
                </c:pt>
                <c:pt idx="1">
                  <c:v>0.00677813200498132</c:v>
                </c:pt>
                <c:pt idx="2" formatCode="0.0%">
                  <c:v>0.00677813200498132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0.000261519302615193</c:v>
                </c:pt>
                <c:pt idx="1">
                  <c:v>5.23038605230386E-5</c:v>
                </c:pt>
                <c:pt idx="2" formatCode="0.0%">
                  <c:v>5.23038605230386E-5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0.0322789539227895</c:v>
                </c:pt>
                <c:pt idx="1">
                  <c:v>0.0322789539227895</c:v>
                </c:pt>
                <c:pt idx="2" formatCode="0.0%">
                  <c:v>0.0389348483449235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0.00530258480697385</c:v>
                </c:pt>
                <c:pt idx="1">
                  <c:v>0.00530258480697385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0.000516180821917808</c:v>
                </c:pt>
                <c:pt idx="1">
                  <c:v>0.000516180821917808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0.256451145803238</c:v>
                </c:pt>
                <c:pt idx="1">
                  <c:v>0.256451145803238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0.642723332503113</c:v>
                </c:pt>
                <c:pt idx="1">
                  <c:v>0.325549132477763</c:v>
                </c:pt>
                <c:pt idx="2" formatCode="0.0%">
                  <c:v>0.561223592827531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1687688"/>
        <c:axId val="2141486824"/>
      </c:barChart>
      <c:catAx>
        <c:axId val="2141687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148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148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1687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0.100885550947203</c:v>
                </c:pt>
                <c:pt idx="1">
                  <c:v>0.0595224750588499</c:v>
                </c:pt>
                <c:pt idx="2">
                  <c:v>0.0595224750588499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0.00840712924560027</c:v>
                </c:pt>
                <c:pt idx="1">
                  <c:v>0.00496020625490416</c:v>
                </c:pt>
                <c:pt idx="2">
                  <c:v>0.00511313722404774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0.403542203788813</c:v>
                </c:pt>
                <c:pt idx="1">
                  <c:v>0.380943840376639</c:v>
                </c:pt>
                <c:pt idx="2">
                  <c:v>0.380943840376639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0.307364645219146</c:v>
                </c:pt>
                <c:pt idx="1">
                  <c:v>0.362690281358592</c:v>
                </c:pt>
                <c:pt idx="2">
                  <c:v>0.362690281358592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0.157381459477637</c:v>
                </c:pt>
                <c:pt idx="1">
                  <c:v>0.185710122183612</c:v>
                </c:pt>
                <c:pt idx="2">
                  <c:v>0.185710122183612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0.0224190113216007</c:v>
                </c:pt>
                <c:pt idx="1">
                  <c:v>0.0248851025669768</c:v>
                </c:pt>
                <c:pt idx="2">
                  <c:v>0.0248851025669768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022312"/>
        <c:axId val="-2141025976"/>
      </c:barChart>
      <c:catAx>
        <c:axId val="-214102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025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025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022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0.258408977866202</c:v>
                </c:pt>
                <c:pt idx="1">
                  <c:v>0.152461296941059</c:v>
                </c:pt>
                <c:pt idx="2">
                  <c:v>0.157931221557879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0.00582877393683163</c:v>
                </c:pt>
                <c:pt idx="1">
                  <c:v>0.00343897662273066</c:v>
                </c:pt>
                <c:pt idx="2">
                  <c:v>0.0038708127766901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0.0388584929122109</c:v>
                </c:pt>
                <c:pt idx="1">
                  <c:v>0.010880378015419</c:v>
                </c:pt>
                <c:pt idx="2">
                  <c:v>0.00814785545929154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0.0310867943297687</c:v>
                </c:pt>
                <c:pt idx="1">
                  <c:v>0.0130564536185029</c:v>
                </c:pt>
                <c:pt idx="2">
                  <c:v>0.0130564536185029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0.0699452872419796</c:v>
                </c:pt>
                <c:pt idx="1">
                  <c:v>0.0195846804277543</c:v>
                </c:pt>
                <c:pt idx="2">
                  <c:v>0.0146661398267248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0.000777169858244218</c:v>
                </c:pt>
                <c:pt idx="1">
                  <c:v>0.000217607560308381</c:v>
                </c:pt>
                <c:pt idx="2">
                  <c:v>0.000162957109185831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0.492414822183536</c:v>
                </c:pt>
                <c:pt idx="1">
                  <c:v>0.348629694105944</c:v>
                </c:pt>
                <c:pt idx="2">
                  <c:v>0.348629694105944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0.0653755284755036</c:v>
                </c:pt>
                <c:pt idx="1">
                  <c:v>0.0771431236010942</c:v>
                </c:pt>
                <c:pt idx="2">
                  <c:v>0.0771431236010942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0.0373041531957225</c:v>
                </c:pt>
                <c:pt idx="1">
                  <c:v>0.0414076100472519</c:v>
                </c:pt>
                <c:pt idx="2">
                  <c:v>0.0414076100472519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025208"/>
        <c:axId val="2094817400"/>
      </c:barChart>
      <c:catAx>
        <c:axId val="209502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817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817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025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0.0316589278176446</c:v>
                </c:pt>
                <c:pt idx="1">
                  <c:v>0.0186787674124103</c:v>
                </c:pt>
                <c:pt idx="2">
                  <c:v>0.0186787674124103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0.00844238075137189</c:v>
                </c:pt>
                <c:pt idx="1">
                  <c:v>0.00236386661038413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0.0303925707049388</c:v>
                </c:pt>
                <c:pt idx="1">
                  <c:v>0.016867876741241</c:v>
                </c:pt>
                <c:pt idx="2">
                  <c:v>0.016867876741241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0.929506120726045</c:v>
                </c:pt>
                <c:pt idx="1">
                  <c:v>1.096817222456733</c:v>
                </c:pt>
                <c:pt idx="2">
                  <c:v>1.096817222456733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4903512"/>
        <c:axId val="2094901736"/>
      </c:barChart>
      <c:catAx>
        <c:axId val="209490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901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4901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4903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ZAOLO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3759.11363167119</c:v>
                </c:pt>
                <c:pt idx="1">
                  <c:v>3583.160572429252</c:v>
                </c:pt>
                <c:pt idx="2">
                  <c:v>5576.143019138104</c:v>
                </c:pt>
                <c:pt idx="3">
                  <c:v>9249.129070585897</c:v>
                </c:pt>
                <c:pt idx="4">
                  <c:v>1000.305390467643</c:v>
                </c:pt>
                <c:pt idx="5">
                  <c:v>902.9592000916648</c:v>
                </c:pt>
                <c:pt idx="6">
                  <c:v>1511.993881816064</c:v>
                </c:pt>
                <c:pt idx="7">
                  <c:v>4699.896205860041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375.5087543144186</c:v>
                </c:pt>
                <c:pt idx="1">
                  <c:v>225.3052525886512</c:v>
                </c:pt>
                <c:pt idx="2">
                  <c:v>0.0</c:v>
                </c:pt>
                <c:pt idx="3">
                  <c:v>27186.83381236392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4636.49041859545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1109.09878193869</c:v>
                </c:pt>
                <c:pt idx="1">
                  <c:v>1350.50092233093</c:v>
                </c:pt>
                <c:pt idx="2">
                  <c:v>3983.40450165019</c:v>
                </c:pt>
                <c:pt idx="3">
                  <c:v>7318.294773565385</c:v>
                </c:pt>
                <c:pt idx="4">
                  <c:v>243.67114869798</c:v>
                </c:pt>
                <c:pt idx="5">
                  <c:v>296.7076660988075</c:v>
                </c:pt>
                <c:pt idx="6">
                  <c:v>875.1616776182364</c:v>
                </c:pt>
                <c:pt idx="7">
                  <c:v>1607.843523971769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1408.15782867907</c:v>
                </c:pt>
                <c:pt idx="1">
                  <c:v>6008.140069030698</c:v>
                </c:pt>
                <c:pt idx="2">
                  <c:v>16272.04602029147</c:v>
                </c:pt>
                <c:pt idx="3">
                  <c:v>51069.19058676094</c:v>
                </c:pt>
                <c:pt idx="4">
                  <c:v>553.1249999999999</c:v>
                </c:pt>
                <c:pt idx="5">
                  <c:v>2360.0</c:v>
                </c:pt>
                <c:pt idx="6">
                  <c:v>6406.825524174776</c:v>
                </c:pt>
                <c:pt idx="7">
                  <c:v>20819.39136189767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1351.831515531907</c:v>
                </c:pt>
                <c:pt idx="1">
                  <c:v>1787.941386162167</c:v>
                </c:pt>
                <c:pt idx="2">
                  <c:v>366.717334950815</c:v>
                </c:pt>
                <c:pt idx="3">
                  <c:v>0.0</c:v>
                </c:pt>
                <c:pt idx="4">
                  <c:v>499.5</c:v>
                </c:pt>
                <c:pt idx="5">
                  <c:v>1421.809833321107</c:v>
                </c:pt>
                <c:pt idx="6">
                  <c:v>409.0526756865313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95168.93869344627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44858.88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60081.40069030697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3776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1952.645522434977</c:v>
                </c:pt>
                <c:pt idx="2">
                  <c:v>3337.855593905943</c:v>
                </c:pt>
                <c:pt idx="3">
                  <c:v>7209.768082836837</c:v>
                </c:pt>
                <c:pt idx="4">
                  <c:v>0.0</c:v>
                </c:pt>
                <c:pt idx="5">
                  <c:v>1443.0</c:v>
                </c:pt>
                <c:pt idx="6">
                  <c:v>2466.666666666667</c:v>
                </c:pt>
                <c:pt idx="7">
                  <c:v>5328.000000000001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41343.51385001749</c:v>
                </c:pt>
                <c:pt idx="1">
                  <c:v>41185.80017320544</c:v>
                </c:pt>
                <c:pt idx="2">
                  <c:v>45762.00019245048</c:v>
                </c:pt>
                <c:pt idx="3">
                  <c:v>12635.11856517156</c:v>
                </c:pt>
                <c:pt idx="4">
                  <c:v>32479.5</c:v>
                </c:pt>
                <c:pt idx="5">
                  <c:v>32355.6</c:v>
                </c:pt>
                <c:pt idx="6">
                  <c:v>35950.66666666666</c:v>
                </c:pt>
                <c:pt idx="7">
                  <c:v>9926.16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2937.924449965081</c:v>
                </c:pt>
                <c:pt idx="1">
                  <c:v>3231.716894961591</c:v>
                </c:pt>
                <c:pt idx="2">
                  <c:v>3590.796549957323</c:v>
                </c:pt>
                <c:pt idx="3">
                  <c:v>3231.716894961591</c:v>
                </c:pt>
                <c:pt idx="4">
                  <c:v>3227.33843535339</c:v>
                </c:pt>
                <c:pt idx="5">
                  <c:v>3550.07227888873</c:v>
                </c:pt>
                <c:pt idx="6">
                  <c:v>3944.524754320811</c:v>
                </c:pt>
                <c:pt idx="7">
                  <c:v>3550.07227888873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8201.111194226903</c:v>
                </c:pt>
                <c:pt idx="2">
                  <c:v>23431.74626921972</c:v>
                </c:pt>
                <c:pt idx="3">
                  <c:v>0.0</c:v>
                </c:pt>
                <c:pt idx="4">
                  <c:v>0.0</c:v>
                </c:pt>
                <c:pt idx="5">
                  <c:v>6442.8</c:v>
                </c:pt>
                <c:pt idx="6">
                  <c:v>18408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9333352"/>
        <c:axId val="213928567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46883.05196972337</c:v>
                </c:pt>
                <c:pt idx="1">
                  <c:v>46883.05196972338</c:v>
                </c:pt>
                <c:pt idx="2">
                  <c:v>46883.05196972338</c:v>
                </c:pt>
                <c:pt idx="3">
                  <c:v>46883.05196972338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46883.05196972337</c:v>
                </c:pt>
                <c:pt idx="5" formatCode="#,##0">
                  <c:v>46883.05196972338</c:v>
                </c:pt>
                <c:pt idx="6" formatCode="#,##0">
                  <c:v>46883.05196972338</c:v>
                </c:pt>
                <c:pt idx="7" formatCode="#,##0">
                  <c:v>46883.05196972338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67501.58530305671</c:v>
                </c:pt>
                <c:pt idx="1">
                  <c:v>67501.58530305672</c:v>
                </c:pt>
                <c:pt idx="2">
                  <c:v>67501.58530305671</c:v>
                </c:pt>
                <c:pt idx="3">
                  <c:v>67501.58530305671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67501.58530305671</c:v>
                </c:pt>
                <c:pt idx="5" formatCode="#,##0">
                  <c:v>67501.58530305672</c:v>
                </c:pt>
                <c:pt idx="6" formatCode="#,##0">
                  <c:v>67501.58530305671</c:v>
                </c:pt>
                <c:pt idx="7" formatCode="#,##0">
                  <c:v>67501.58530305671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108423.9853030567</c:v>
                </c:pt>
                <c:pt idx="1">
                  <c:v>108423.9853030567</c:v>
                </c:pt>
                <c:pt idx="2">
                  <c:v>108423.9853030567</c:v>
                </c:pt>
                <c:pt idx="3">
                  <c:v>108423.9853030567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108423.9853030567</c:v>
                </c:pt>
                <c:pt idx="5" formatCode="#,##0">
                  <c:v>108423.9853030567</c:v>
                </c:pt>
                <c:pt idx="6" formatCode="#,##0">
                  <c:v>108423.9853030567</c:v>
                </c:pt>
                <c:pt idx="7" formatCode="#,##0">
                  <c:v>108423.9853030567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333352"/>
        <c:axId val="2139285672"/>
      </c:lineChart>
      <c:catAx>
        <c:axId val="213933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285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285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333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ZAOLO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3759.11363167119</c:v>
                </c:pt>
                <c:pt idx="1">
                  <c:v>3583.160572429252</c:v>
                </c:pt>
                <c:pt idx="2">
                  <c:v>5576.143019138104</c:v>
                </c:pt>
                <c:pt idx="3">
                  <c:v>9249.129070585897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375.5087543144186</c:v>
                </c:pt>
                <c:pt idx="1">
                  <c:v>225.3052525886512</c:v>
                </c:pt>
                <c:pt idx="2">
                  <c:v>0.0</c:v>
                </c:pt>
                <c:pt idx="3">
                  <c:v>27186.83381236392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1109.09878193869</c:v>
                </c:pt>
                <c:pt idx="1">
                  <c:v>1350.50092233093</c:v>
                </c:pt>
                <c:pt idx="2">
                  <c:v>3983.40450165019</c:v>
                </c:pt>
                <c:pt idx="3">
                  <c:v>7318.294773565385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1408.15782867907</c:v>
                </c:pt>
                <c:pt idx="1">
                  <c:v>6008.140069030698</c:v>
                </c:pt>
                <c:pt idx="2">
                  <c:v>16272.04602029147</c:v>
                </c:pt>
                <c:pt idx="3">
                  <c:v>51069.19058676094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1351.831515531907</c:v>
                </c:pt>
                <c:pt idx="1">
                  <c:v>1787.941386162167</c:v>
                </c:pt>
                <c:pt idx="2">
                  <c:v>366.717334950815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95168.93869344627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60081.40069030697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1952.645522434977</c:v>
                </c:pt>
                <c:pt idx="2">
                  <c:v>3337.855593905943</c:v>
                </c:pt>
                <c:pt idx="3">
                  <c:v>7209.768082836837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41343.51385001749</c:v>
                </c:pt>
                <c:pt idx="1">
                  <c:v>41185.80017320544</c:v>
                </c:pt>
                <c:pt idx="2">
                  <c:v>45762.00019245048</c:v>
                </c:pt>
                <c:pt idx="3">
                  <c:v>12635.11856517156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2937.924449965081</c:v>
                </c:pt>
                <c:pt idx="1">
                  <c:v>3231.716894961591</c:v>
                </c:pt>
                <c:pt idx="2">
                  <c:v>3590.796549957323</c:v>
                </c:pt>
                <c:pt idx="3">
                  <c:v>3231.716894961591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8201.111194226903</c:v>
                </c:pt>
                <c:pt idx="2">
                  <c:v>23431.74626921972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1669976"/>
        <c:axId val="214168405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46883.05196972337</c:v>
                </c:pt>
                <c:pt idx="1">
                  <c:v>46883.05196972338</c:v>
                </c:pt>
                <c:pt idx="2">
                  <c:v>46883.05196972338</c:v>
                </c:pt>
                <c:pt idx="3">
                  <c:v>46883.05196972338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67501.58530305671</c:v>
                </c:pt>
                <c:pt idx="1">
                  <c:v>67501.58530305672</c:v>
                </c:pt>
                <c:pt idx="2">
                  <c:v>67501.58530305671</c:v>
                </c:pt>
                <c:pt idx="3">
                  <c:v>67501.58530305671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108423.9853030567</c:v>
                </c:pt>
                <c:pt idx="1">
                  <c:v>108423.9853030567</c:v>
                </c:pt>
                <c:pt idx="2">
                  <c:v>108423.9853030567</c:v>
                </c:pt>
                <c:pt idx="3">
                  <c:v>108423.9853030567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669976"/>
        <c:axId val="2141684056"/>
      </c:lineChart>
      <c:catAx>
        <c:axId val="214166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1684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1684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1669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375.5087543144186</c:v>
                </c:pt>
                <c:pt idx="1">
                  <c:v>375.5087543144186</c:v>
                </c:pt>
                <c:pt idx="2">
                  <c:v>375.5087543144186</c:v>
                </c:pt>
                <c:pt idx="3">
                  <c:v>375.5087543144186</c:v>
                </c:pt>
                <c:pt idx="4">
                  <c:v>375.5087543144186</c:v>
                </c:pt>
                <c:pt idx="5">
                  <c:v>375.5087543144186</c:v>
                </c:pt>
                <c:pt idx="6">
                  <c:v>375.5087543144186</c:v>
                </c:pt>
                <c:pt idx="7">
                  <c:v>375.5087543144186</c:v>
                </c:pt>
                <c:pt idx="8">
                  <c:v>375.5087543144186</c:v>
                </c:pt>
                <c:pt idx="9">
                  <c:v>375.5087543144186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9976200"/>
        <c:axId val="213997202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46883.05196972337</c:v>
                </c:pt>
                <c:pt idx="1">
                  <c:v>46883.05196972338</c:v>
                </c:pt>
                <c:pt idx="2">
                  <c:v>46883.05196972338</c:v>
                </c:pt>
                <c:pt idx="3">
                  <c:v>46883.05196972338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67501.58530305671</c:v>
                </c:pt>
                <c:pt idx="1">
                  <c:v>67501.58530305672</c:v>
                </c:pt>
                <c:pt idx="2">
                  <c:v>67501.58530305671</c:v>
                </c:pt>
                <c:pt idx="3">
                  <c:v>67501.58530305671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76200"/>
        <c:axId val="2139972024"/>
      </c:lineChart>
      <c:catAx>
        <c:axId val="21399762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972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972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976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0.473807053582677</c:v>
                </c:pt>
                <c:pt idx="1">
                  <c:v>0.663329875015748</c:v>
                </c:pt>
                <c:pt idx="2">
                  <c:v>0.663329875015748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0.448149098059331</c:v>
                </c:pt>
                <c:pt idx="1">
                  <c:v>0.439765790539523</c:v>
                </c:pt>
                <c:pt idx="2">
                  <c:v>0.438688591257656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0.889458835598871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0.0133367530135932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0.270838676583739</c:v>
                </c:pt>
                <c:pt idx="1">
                  <c:v>0.226353442263865</c:v>
                </c:pt>
                <c:pt idx="2">
                  <c:v>0.390217265054092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-0.528815935710011</c:v>
                </c:pt>
                <c:pt idx="2">
                  <c:v>-0.480344609506448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760904"/>
        <c:axId val="2139746280"/>
      </c:barChart>
      <c:catAx>
        <c:axId val="2139760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746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746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760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0.186373313723458</c:v>
                </c:pt>
                <c:pt idx="1">
                  <c:v>0.260922639212842</c:v>
                </c:pt>
                <c:pt idx="2">
                  <c:v>0.260922639212842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0.108236431735695</c:v>
                </c:pt>
                <c:pt idx="2">
                  <c:v>0.147121520013649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0.0181593991704966</c:v>
                </c:pt>
                <c:pt idx="1">
                  <c:v>0.021428091021186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0.349871090684901</c:v>
                </c:pt>
                <c:pt idx="1">
                  <c:v>0.412847887008183</c:v>
                </c:pt>
                <c:pt idx="2">
                  <c:v>0.402809590036566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0.153103736239101</c:v>
                </c:pt>
                <c:pt idx="1">
                  <c:v>0.00726576931600724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0.108236431735695</c:v>
                </c:pt>
                <c:pt idx="2">
                  <c:v>0.147121520013649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611208"/>
        <c:axId val="2139599192"/>
      </c:barChart>
      <c:catAx>
        <c:axId val="2139611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599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599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611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0.143572315804437</c:v>
                </c:pt>
                <c:pt idx="1">
                  <c:v>0.201001242126212</c:v>
                </c:pt>
                <c:pt idx="2">
                  <c:v>0.201001242126212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0.0320256028194087</c:v>
                </c:pt>
                <c:pt idx="2">
                  <c:v>0.0815739964591835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0.0488062670977369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0.343420968943618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0.0320256028194087</c:v>
                </c:pt>
                <c:pt idx="2">
                  <c:v>0.0815739964591835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518712"/>
        <c:axId val="2139511448"/>
      </c:barChart>
      <c:catAx>
        <c:axId val="2139518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511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511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518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0.623849287266815</c:v>
                </c:pt>
                <c:pt idx="1">
                  <c:v>0.873389002173542</c:v>
                </c:pt>
                <c:pt idx="2">
                  <c:v>0.873389002173542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0.590066131982552</c:v>
                </c:pt>
                <c:pt idx="1">
                  <c:v>0.261338731047227</c:v>
                </c:pt>
                <c:pt idx="2">
                  <c:v>0.258974864436843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1.171127057830308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0.319808642109112</c:v>
                </c:pt>
                <c:pt idx="1">
                  <c:v>0.222193875692631</c:v>
                </c:pt>
                <c:pt idx="2">
                  <c:v>0.258974864436843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-0.696278035739412</c:v>
                </c:pt>
                <c:pt idx="2">
                  <c:v>-0.696278035739412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348984"/>
        <c:axId val="2139318840"/>
      </c:barChart>
      <c:catAx>
        <c:axId val="2139348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318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9318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348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0.0750808468244085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0.0375404234122042</c:v>
                </c:pt>
                <c:pt idx="1">
                  <c:v>0.00750808468244084</c:v>
                </c:pt>
                <c:pt idx="2" formatCode="0.0%">
                  <c:v>0.00750808468244084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0.0487902397260274</c:v>
                </c:pt>
                <c:pt idx="1">
                  <c:v>0.00975804794520548</c:v>
                </c:pt>
                <c:pt idx="2" formatCode="0.0%">
                  <c:v>0.00975804794520548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0.0315443835616438</c:v>
                </c:pt>
                <c:pt idx="2" formatCode="0.0%">
                  <c:v>0.0315443835616438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0.00981960149439601</c:v>
                </c:pt>
                <c:pt idx="2" formatCode="0.0%">
                  <c:v>0.00981960149439601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0.0221592777085928</c:v>
                </c:pt>
                <c:pt idx="1">
                  <c:v>0.00443185554171856</c:v>
                </c:pt>
                <c:pt idx="2" formatCode="0.0%">
                  <c:v>0.00450017608407799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0.00166556662515567</c:v>
                </c:pt>
                <c:pt idx="1">
                  <c:v>0.000333113325031133</c:v>
                </c:pt>
                <c:pt idx="2" formatCode="0.0%">
                  <c:v>0.000333113325031133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0.0108620451086204</c:v>
                </c:pt>
                <c:pt idx="1">
                  <c:v>0.00217240902172409</c:v>
                </c:pt>
                <c:pt idx="2" formatCode="0.0%">
                  <c:v>0.00217240902172409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0.00404732254047322</c:v>
                </c:pt>
                <c:pt idx="1">
                  <c:v>0.000809464508094645</c:v>
                </c:pt>
                <c:pt idx="2" formatCode="0.0%">
                  <c:v>0.000809464508094645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0.00376562889165629</c:v>
                </c:pt>
                <c:pt idx="1">
                  <c:v>0.000753125778331258</c:v>
                </c:pt>
                <c:pt idx="2" formatCode="0.0%">
                  <c:v>0.000753125778331258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0.00087173100871731</c:v>
                </c:pt>
                <c:pt idx="1">
                  <c:v>0.000174346201743462</c:v>
                </c:pt>
                <c:pt idx="2" formatCode="0.0%">
                  <c:v>0.000174346201743462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0.0150888256936732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0.145502645502646</c:v>
                </c:pt>
                <c:pt idx="1">
                  <c:v>0.145502645502646</c:v>
                </c:pt>
                <c:pt idx="2" formatCode="0.0%">
                  <c:v>0.145502645502646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0.000573534246575342</c:v>
                </c:pt>
                <c:pt idx="1">
                  <c:v>0.000573534246575342</c:v>
                </c:pt>
                <c:pt idx="2" formatCode="0.0%">
                  <c:v>0.000538168318765754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0.212115558156912</c:v>
                </c:pt>
                <c:pt idx="1">
                  <c:v>0.212115558156912</c:v>
                </c:pt>
                <c:pt idx="2" formatCode="0.0%">
                  <c:v>0.212887655753852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0.701102166874222</c:v>
                </c:pt>
                <c:pt idx="1">
                  <c:v>0.395749796323422</c:v>
                </c:pt>
                <c:pt idx="2" formatCode="0.0%">
                  <c:v>0.537927116096827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1570424"/>
        <c:axId val="2141242168"/>
      </c:barChart>
      <c:catAx>
        <c:axId val="214157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1242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1242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1570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  <c:pt idx="10">
                  <c:v>3759.11363167119</c:v>
                </c:pt>
                <c:pt idx="11">
                  <c:v>3759.11363167119</c:v>
                </c:pt>
                <c:pt idx="12">
                  <c:v>3759.11363167119</c:v>
                </c:pt>
                <c:pt idx="13">
                  <c:v>3759.11363167119</c:v>
                </c:pt>
                <c:pt idx="14">
                  <c:v>3759.11363167119</c:v>
                </c:pt>
                <c:pt idx="15">
                  <c:v>3759.11363167119</c:v>
                </c:pt>
                <c:pt idx="16">
                  <c:v>3759.11363167119</c:v>
                </c:pt>
                <c:pt idx="17">
                  <c:v>3759.11363167119</c:v>
                </c:pt>
                <c:pt idx="18">
                  <c:v>3759.11363167119</c:v>
                </c:pt>
                <c:pt idx="19">
                  <c:v>3759.11363167119</c:v>
                </c:pt>
                <c:pt idx="20">
                  <c:v>3583.160572429252</c:v>
                </c:pt>
                <c:pt idx="21">
                  <c:v>3583.160572429252</c:v>
                </c:pt>
                <c:pt idx="22">
                  <c:v>3583.160572429252</c:v>
                </c:pt>
                <c:pt idx="23">
                  <c:v>3583.160572429252</c:v>
                </c:pt>
                <c:pt idx="24">
                  <c:v>3583.160572429252</c:v>
                </c:pt>
                <c:pt idx="25">
                  <c:v>3583.160572429252</c:v>
                </c:pt>
                <c:pt idx="26">
                  <c:v>3583.160572429252</c:v>
                </c:pt>
                <c:pt idx="27">
                  <c:v>3583.160572429252</c:v>
                </c:pt>
                <c:pt idx="28">
                  <c:v>3583.160572429252</c:v>
                </c:pt>
                <c:pt idx="29">
                  <c:v>3583.160572429252</c:v>
                </c:pt>
                <c:pt idx="30">
                  <c:v>3583.160572429252</c:v>
                </c:pt>
                <c:pt idx="31">
                  <c:v>3583.160572429252</c:v>
                </c:pt>
                <c:pt idx="32">
                  <c:v>3583.160572429252</c:v>
                </c:pt>
                <c:pt idx="33">
                  <c:v>3583.160572429252</c:v>
                </c:pt>
                <c:pt idx="34">
                  <c:v>3583.160572429252</c:v>
                </c:pt>
                <c:pt idx="35">
                  <c:v>3583.160572429252</c:v>
                </c:pt>
                <c:pt idx="36">
                  <c:v>3583.160572429252</c:v>
                </c:pt>
                <c:pt idx="37">
                  <c:v>3583.160572429252</c:v>
                </c:pt>
                <c:pt idx="38">
                  <c:v>3583.160572429252</c:v>
                </c:pt>
                <c:pt idx="39">
                  <c:v>3583.160572429252</c:v>
                </c:pt>
                <c:pt idx="40">
                  <c:v>3583.160572429252</c:v>
                </c:pt>
                <c:pt idx="41">
                  <c:v>3583.160572429252</c:v>
                </c:pt>
                <c:pt idx="42">
                  <c:v>3583.160572429252</c:v>
                </c:pt>
                <c:pt idx="43">
                  <c:v>3583.160572429252</c:v>
                </c:pt>
                <c:pt idx="44">
                  <c:v>3583.160572429252</c:v>
                </c:pt>
                <c:pt idx="45">
                  <c:v>3583.160572429252</c:v>
                </c:pt>
                <c:pt idx="46">
                  <c:v>3583.160572429252</c:v>
                </c:pt>
                <c:pt idx="47">
                  <c:v>5576.143019138104</c:v>
                </c:pt>
                <c:pt idx="48">
                  <c:v>5576.143019138104</c:v>
                </c:pt>
                <c:pt idx="49">
                  <c:v>5576.143019138104</c:v>
                </c:pt>
                <c:pt idx="50">
                  <c:v>5576.143019138104</c:v>
                </c:pt>
                <c:pt idx="51">
                  <c:v>5576.143019138104</c:v>
                </c:pt>
                <c:pt idx="52">
                  <c:v>5576.143019138104</c:v>
                </c:pt>
                <c:pt idx="53">
                  <c:v>5576.143019138104</c:v>
                </c:pt>
                <c:pt idx="54">
                  <c:v>5576.143019138104</c:v>
                </c:pt>
                <c:pt idx="55">
                  <c:v>5576.143019138104</c:v>
                </c:pt>
                <c:pt idx="56">
                  <c:v>5576.143019138104</c:v>
                </c:pt>
                <c:pt idx="57">
                  <c:v>5576.143019138104</c:v>
                </c:pt>
                <c:pt idx="58">
                  <c:v>5576.143019138104</c:v>
                </c:pt>
                <c:pt idx="59">
                  <c:v>5576.143019138104</c:v>
                </c:pt>
                <c:pt idx="60">
                  <c:v>5576.143019138104</c:v>
                </c:pt>
                <c:pt idx="61">
                  <c:v>5576.143019138104</c:v>
                </c:pt>
                <c:pt idx="62">
                  <c:v>5576.143019138104</c:v>
                </c:pt>
                <c:pt idx="63">
                  <c:v>5576.143019138104</c:v>
                </c:pt>
                <c:pt idx="64">
                  <c:v>5576.143019138104</c:v>
                </c:pt>
                <c:pt idx="65">
                  <c:v>5576.143019138104</c:v>
                </c:pt>
                <c:pt idx="66">
                  <c:v>5576.143019138104</c:v>
                </c:pt>
                <c:pt idx="67">
                  <c:v>5576.143019138104</c:v>
                </c:pt>
                <c:pt idx="68">
                  <c:v>5576.143019138104</c:v>
                </c:pt>
                <c:pt idx="69">
                  <c:v>5576.143019138104</c:v>
                </c:pt>
                <c:pt idx="70">
                  <c:v>5576.143019138104</c:v>
                </c:pt>
                <c:pt idx="71">
                  <c:v>5576.143019138104</c:v>
                </c:pt>
                <c:pt idx="72">
                  <c:v>5576.143019138104</c:v>
                </c:pt>
                <c:pt idx="73">
                  <c:v>5576.143019138104</c:v>
                </c:pt>
                <c:pt idx="74">
                  <c:v>5576.143019138104</c:v>
                </c:pt>
                <c:pt idx="75">
                  <c:v>5576.143019138104</c:v>
                </c:pt>
                <c:pt idx="76">
                  <c:v>5576.143019138104</c:v>
                </c:pt>
                <c:pt idx="77">
                  <c:v>5576.143019138104</c:v>
                </c:pt>
                <c:pt idx="78">
                  <c:v>5576.143019138104</c:v>
                </c:pt>
                <c:pt idx="79">
                  <c:v>5576.143019138104</c:v>
                </c:pt>
                <c:pt idx="80">
                  <c:v>5576.143019138104</c:v>
                </c:pt>
                <c:pt idx="81">
                  <c:v>5576.143019138104</c:v>
                </c:pt>
                <c:pt idx="82">
                  <c:v>5576.143019138104</c:v>
                </c:pt>
                <c:pt idx="83">
                  <c:v>5576.143019138104</c:v>
                </c:pt>
                <c:pt idx="84">
                  <c:v>5576.143019138104</c:v>
                </c:pt>
                <c:pt idx="85">
                  <c:v>9249.129070585897</c:v>
                </c:pt>
                <c:pt idx="86">
                  <c:v>9249.129070585897</c:v>
                </c:pt>
                <c:pt idx="87">
                  <c:v>9249.129070585897</c:v>
                </c:pt>
                <c:pt idx="88">
                  <c:v>9249.129070585897</c:v>
                </c:pt>
                <c:pt idx="89">
                  <c:v>9249.129070585897</c:v>
                </c:pt>
                <c:pt idx="90">
                  <c:v>9249.129070585897</c:v>
                </c:pt>
                <c:pt idx="91">
                  <c:v>9249.129070585897</c:v>
                </c:pt>
                <c:pt idx="92">
                  <c:v>9249.129070585897</c:v>
                </c:pt>
                <c:pt idx="93">
                  <c:v>9249.129070585897</c:v>
                </c:pt>
                <c:pt idx="94">
                  <c:v>9249.129070585897</c:v>
                </c:pt>
                <c:pt idx="95">
                  <c:v>9249.129070585897</c:v>
                </c:pt>
                <c:pt idx="96">
                  <c:v>9249.129070585897</c:v>
                </c:pt>
                <c:pt idx="97">
                  <c:v>9249.129070585897</c:v>
                </c:pt>
                <c:pt idx="98">
                  <c:v>9249.129070585897</c:v>
                </c:pt>
                <c:pt idx="99">
                  <c:v>9249.129070585897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375.5087543144186</c:v>
                </c:pt>
                <c:pt idx="1">
                  <c:v>375.5087543144186</c:v>
                </c:pt>
                <c:pt idx="2">
                  <c:v>375.5087543144186</c:v>
                </c:pt>
                <c:pt idx="3">
                  <c:v>375.5087543144186</c:v>
                </c:pt>
                <c:pt idx="4">
                  <c:v>375.5087543144186</c:v>
                </c:pt>
                <c:pt idx="5">
                  <c:v>375.5087543144186</c:v>
                </c:pt>
                <c:pt idx="6">
                  <c:v>375.5087543144186</c:v>
                </c:pt>
                <c:pt idx="7">
                  <c:v>375.5087543144186</c:v>
                </c:pt>
                <c:pt idx="8">
                  <c:v>375.5087543144186</c:v>
                </c:pt>
                <c:pt idx="9">
                  <c:v>375.5087543144186</c:v>
                </c:pt>
                <c:pt idx="10">
                  <c:v>375.5087543144186</c:v>
                </c:pt>
                <c:pt idx="11">
                  <c:v>375.5087543144186</c:v>
                </c:pt>
                <c:pt idx="12">
                  <c:v>375.5087543144186</c:v>
                </c:pt>
                <c:pt idx="13">
                  <c:v>375.5087543144186</c:v>
                </c:pt>
                <c:pt idx="14">
                  <c:v>375.5087543144186</c:v>
                </c:pt>
                <c:pt idx="15">
                  <c:v>375.5087543144186</c:v>
                </c:pt>
                <c:pt idx="16">
                  <c:v>375.5087543144186</c:v>
                </c:pt>
                <c:pt idx="17">
                  <c:v>375.5087543144186</c:v>
                </c:pt>
                <c:pt idx="18">
                  <c:v>375.5087543144186</c:v>
                </c:pt>
                <c:pt idx="19">
                  <c:v>375.5087543144186</c:v>
                </c:pt>
                <c:pt idx="20">
                  <c:v>225.3052525886512</c:v>
                </c:pt>
                <c:pt idx="21">
                  <c:v>225.3052525886512</c:v>
                </c:pt>
                <c:pt idx="22">
                  <c:v>225.3052525886512</c:v>
                </c:pt>
                <c:pt idx="23">
                  <c:v>225.3052525886512</c:v>
                </c:pt>
                <c:pt idx="24">
                  <c:v>225.3052525886512</c:v>
                </c:pt>
                <c:pt idx="25">
                  <c:v>225.3052525886512</c:v>
                </c:pt>
                <c:pt idx="26">
                  <c:v>225.3052525886512</c:v>
                </c:pt>
                <c:pt idx="27">
                  <c:v>225.3052525886512</c:v>
                </c:pt>
                <c:pt idx="28">
                  <c:v>225.3052525886512</c:v>
                </c:pt>
                <c:pt idx="29">
                  <c:v>225.3052525886512</c:v>
                </c:pt>
                <c:pt idx="30">
                  <c:v>225.3052525886512</c:v>
                </c:pt>
                <c:pt idx="31">
                  <c:v>225.3052525886512</c:v>
                </c:pt>
                <c:pt idx="32">
                  <c:v>225.3052525886512</c:v>
                </c:pt>
                <c:pt idx="33">
                  <c:v>225.3052525886512</c:v>
                </c:pt>
                <c:pt idx="34">
                  <c:v>225.3052525886512</c:v>
                </c:pt>
                <c:pt idx="35">
                  <c:v>225.3052525886512</c:v>
                </c:pt>
                <c:pt idx="36">
                  <c:v>225.3052525886512</c:v>
                </c:pt>
                <c:pt idx="37">
                  <c:v>225.3052525886512</c:v>
                </c:pt>
                <c:pt idx="38">
                  <c:v>225.3052525886512</c:v>
                </c:pt>
                <c:pt idx="39">
                  <c:v>225.3052525886512</c:v>
                </c:pt>
                <c:pt idx="40">
                  <c:v>225.3052525886512</c:v>
                </c:pt>
                <c:pt idx="41">
                  <c:v>225.3052525886512</c:v>
                </c:pt>
                <c:pt idx="42">
                  <c:v>225.3052525886512</c:v>
                </c:pt>
                <c:pt idx="43">
                  <c:v>225.3052525886512</c:v>
                </c:pt>
                <c:pt idx="44">
                  <c:v>225.3052525886512</c:v>
                </c:pt>
                <c:pt idx="45">
                  <c:v>225.3052525886512</c:v>
                </c:pt>
                <c:pt idx="46">
                  <c:v>225.3052525886512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27186.83381236392</c:v>
                </c:pt>
                <c:pt idx="86">
                  <c:v>27186.83381236392</c:v>
                </c:pt>
                <c:pt idx="87">
                  <c:v>27186.83381236392</c:v>
                </c:pt>
                <c:pt idx="88">
                  <c:v>27186.83381236392</c:v>
                </c:pt>
                <c:pt idx="89">
                  <c:v>27186.83381236392</c:v>
                </c:pt>
                <c:pt idx="90">
                  <c:v>27186.83381236392</c:v>
                </c:pt>
                <c:pt idx="91">
                  <c:v>27186.83381236392</c:v>
                </c:pt>
                <c:pt idx="92">
                  <c:v>27186.83381236392</c:v>
                </c:pt>
                <c:pt idx="93">
                  <c:v>27186.83381236392</c:v>
                </c:pt>
                <c:pt idx="94">
                  <c:v>27186.83381236392</c:v>
                </c:pt>
                <c:pt idx="95">
                  <c:v>27186.83381236392</c:v>
                </c:pt>
                <c:pt idx="96">
                  <c:v>27186.83381236392</c:v>
                </c:pt>
                <c:pt idx="97">
                  <c:v>27186.83381236392</c:v>
                </c:pt>
                <c:pt idx="98">
                  <c:v>27186.83381236392</c:v>
                </c:pt>
                <c:pt idx="99">
                  <c:v>27186.83381236392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  <c:pt idx="10">
                  <c:v>1109.09878193869</c:v>
                </c:pt>
                <c:pt idx="11">
                  <c:v>1109.09878193869</c:v>
                </c:pt>
                <c:pt idx="12">
                  <c:v>1109.09878193869</c:v>
                </c:pt>
                <c:pt idx="13">
                  <c:v>1109.09878193869</c:v>
                </c:pt>
                <c:pt idx="14">
                  <c:v>1109.09878193869</c:v>
                </c:pt>
                <c:pt idx="15">
                  <c:v>1109.09878193869</c:v>
                </c:pt>
                <c:pt idx="16">
                  <c:v>1109.09878193869</c:v>
                </c:pt>
                <c:pt idx="17">
                  <c:v>1109.09878193869</c:v>
                </c:pt>
                <c:pt idx="18">
                  <c:v>1109.09878193869</c:v>
                </c:pt>
                <c:pt idx="19">
                  <c:v>1109.09878193869</c:v>
                </c:pt>
                <c:pt idx="20">
                  <c:v>1350.50092233093</c:v>
                </c:pt>
                <c:pt idx="21">
                  <c:v>1350.50092233093</c:v>
                </c:pt>
                <c:pt idx="22">
                  <c:v>1350.50092233093</c:v>
                </c:pt>
                <c:pt idx="23">
                  <c:v>1350.50092233093</c:v>
                </c:pt>
                <c:pt idx="24">
                  <c:v>1350.50092233093</c:v>
                </c:pt>
                <c:pt idx="25">
                  <c:v>1350.50092233093</c:v>
                </c:pt>
                <c:pt idx="26">
                  <c:v>1350.50092233093</c:v>
                </c:pt>
                <c:pt idx="27">
                  <c:v>1350.50092233093</c:v>
                </c:pt>
                <c:pt idx="28">
                  <c:v>1350.50092233093</c:v>
                </c:pt>
                <c:pt idx="29">
                  <c:v>1350.50092233093</c:v>
                </c:pt>
                <c:pt idx="30">
                  <c:v>1350.50092233093</c:v>
                </c:pt>
                <c:pt idx="31">
                  <c:v>1350.50092233093</c:v>
                </c:pt>
                <c:pt idx="32">
                  <c:v>1350.50092233093</c:v>
                </c:pt>
                <c:pt idx="33">
                  <c:v>1350.50092233093</c:v>
                </c:pt>
                <c:pt idx="34">
                  <c:v>1350.50092233093</c:v>
                </c:pt>
                <c:pt idx="35">
                  <c:v>1350.50092233093</c:v>
                </c:pt>
                <c:pt idx="36">
                  <c:v>1350.50092233093</c:v>
                </c:pt>
                <c:pt idx="37">
                  <c:v>1350.50092233093</c:v>
                </c:pt>
                <c:pt idx="38">
                  <c:v>1350.50092233093</c:v>
                </c:pt>
                <c:pt idx="39">
                  <c:v>1350.50092233093</c:v>
                </c:pt>
                <c:pt idx="40">
                  <c:v>1350.50092233093</c:v>
                </c:pt>
                <c:pt idx="41">
                  <c:v>1350.50092233093</c:v>
                </c:pt>
                <c:pt idx="42">
                  <c:v>1350.50092233093</c:v>
                </c:pt>
                <c:pt idx="43">
                  <c:v>1350.50092233093</c:v>
                </c:pt>
                <c:pt idx="44">
                  <c:v>1350.50092233093</c:v>
                </c:pt>
                <c:pt idx="45">
                  <c:v>1350.50092233093</c:v>
                </c:pt>
                <c:pt idx="46">
                  <c:v>1350.50092233093</c:v>
                </c:pt>
                <c:pt idx="47">
                  <c:v>3983.40450165019</c:v>
                </c:pt>
                <c:pt idx="48">
                  <c:v>3983.40450165019</c:v>
                </c:pt>
                <c:pt idx="49">
                  <c:v>3983.40450165019</c:v>
                </c:pt>
                <c:pt idx="50">
                  <c:v>3983.40450165019</c:v>
                </c:pt>
                <c:pt idx="51">
                  <c:v>3983.40450165019</c:v>
                </c:pt>
                <c:pt idx="52">
                  <c:v>3983.40450165019</c:v>
                </c:pt>
                <c:pt idx="53">
                  <c:v>3983.40450165019</c:v>
                </c:pt>
                <c:pt idx="54">
                  <c:v>3983.40450165019</c:v>
                </c:pt>
                <c:pt idx="55">
                  <c:v>3983.40450165019</c:v>
                </c:pt>
                <c:pt idx="56">
                  <c:v>3983.40450165019</c:v>
                </c:pt>
                <c:pt idx="57">
                  <c:v>3983.40450165019</c:v>
                </c:pt>
                <c:pt idx="58">
                  <c:v>3983.40450165019</c:v>
                </c:pt>
                <c:pt idx="59">
                  <c:v>3983.40450165019</c:v>
                </c:pt>
                <c:pt idx="60">
                  <c:v>3983.40450165019</c:v>
                </c:pt>
                <c:pt idx="61">
                  <c:v>3983.40450165019</c:v>
                </c:pt>
                <c:pt idx="62">
                  <c:v>3983.40450165019</c:v>
                </c:pt>
                <c:pt idx="63">
                  <c:v>3983.40450165019</c:v>
                </c:pt>
                <c:pt idx="64">
                  <c:v>3983.40450165019</c:v>
                </c:pt>
                <c:pt idx="65">
                  <c:v>3983.40450165019</c:v>
                </c:pt>
                <c:pt idx="66">
                  <c:v>3983.40450165019</c:v>
                </c:pt>
                <c:pt idx="67">
                  <c:v>3983.40450165019</c:v>
                </c:pt>
                <c:pt idx="68">
                  <c:v>3983.40450165019</c:v>
                </c:pt>
                <c:pt idx="69">
                  <c:v>3983.40450165019</c:v>
                </c:pt>
                <c:pt idx="70">
                  <c:v>3983.40450165019</c:v>
                </c:pt>
                <c:pt idx="71">
                  <c:v>3983.40450165019</c:v>
                </c:pt>
                <c:pt idx="72">
                  <c:v>3983.40450165019</c:v>
                </c:pt>
                <c:pt idx="73">
                  <c:v>3983.40450165019</c:v>
                </c:pt>
                <c:pt idx="74">
                  <c:v>3983.40450165019</c:v>
                </c:pt>
                <c:pt idx="75">
                  <c:v>3983.40450165019</c:v>
                </c:pt>
                <c:pt idx="76">
                  <c:v>3983.40450165019</c:v>
                </c:pt>
                <c:pt idx="77">
                  <c:v>3983.40450165019</c:v>
                </c:pt>
                <c:pt idx="78">
                  <c:v>3983.40450165019</c:v>
                </c:pt>
                <c:pt idx="79">
                  <c:v>3983.40450165019</c:v>
                </c:pt>
                <c:pt idx="80">
                  <c:v>3983.40450165019</c:v>
                </c:pt>
                <c:pt idx="81">
                  <c:v>3983.40450165019</c:v>
                </c:pt>
                <c:pt idx="82">
                  <c:v>3983.40450165019</c:v>
                </c:pt>
                <c:pt idx="83">
                  <c:v>3983.40450165019</c:v>
                </c:pt>
                <c:pt idx="84">
                  <c:v>3983.40450165019</c:v>
                </c:pt>
                <c:pt idx="85">
                  <c:v>7318.294773565385</c:v>
                </c:pt>
                <c:pt idx="86">
                  <c:v>7318.294773565385</c:v>
                </c:pt>
                <c:pt idx="87">
                  <c:v>7318.294773565385</c:v>
                </c:pt>
                <c:pt idx="88">
                  <c:v>7318.294773565385</c:v>
                </c:pt>
                <c:pt idx="89">
                  <c:v>7318.294773565385</c:v>
                </c:pt>
                <c:pt idx="90">
                  <c:v>7318.294773565385</c:v>
                </c:pt>
                <c:pt idx="91">
                  <c:v>7318.294773565385</c:v>
                </c:pt>
                <c:pt idx="92">
                  <c:v>7318.294773565385</c:v>
                </c:pt>
                <c:pt idx="93">
                  <c:v>7318.294773565385</c:v>
                </c:pt>
                <c:pt idx="94">
                  <c:v>7318.294773565385</c:v>
                </c:pt>
                <c:pt idx="95">
                  <c:v>7318.294773565385</c:v>
                </c:pt>
                <c:pt idx="96">
                  <c:v>7318.294773565385</c:v>
                </c:pt>
                <c:pt idx="97">
                  <c:v>7318.294773565385</c:v>
                </c:pt>
                <c:pt idx="98">
                  <c:v>7318.294773565385</c:v>
                </c:pt>
                <c:pt idx="99">
                  <c:v>7318.294773565385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  <c:pt idx="10">
                  <c:v>1408.15782867907</c:v>
                </c:pt>
                <c:pt idx="11">
                  <c:v>1408.15782867907</c:v>
                </c:pt>
                <c:pt idx="12">
                  <c:v>1408.15782867907</c:v>
                </c:pt>
                <c:pt idx="13">
                  <c:v>1408.15782867907</c:v>
                </c:pt>
                <c:pt idx="14">
                  <c:v>1408.15782867907</c:v>
                </c:pt>
                <c:pt idx="15">
                  <c:v>1408.15782867907</c:v>
                </c:pt>
                <c:pt idx="16">
                  <c:v>1408.15782867907</c:v>
                </c:pt>
                <c:pt idx="17">
                  <c:v>1408.15782867907</c:v>
                </c:pt>
                <c:pt idx="18">
                  <c:v>1408.15782867907</c:v>
                </c:pt>
                <c:pt idx="19">
                  <c:v>1408.15782867907</c:v>
                </c:pt>
                <c:pt idx="20">
                  <c:v>6008.140069030698</c:v>
                </c:pt>
                <c:pt idx="21">
                  <c:v>6008.140069030698</c:v>
                </c:pt>
                <c:pt idx="22">
                  <c:v>6008.140069030698</c:v>
                </c:pt>
                <c:pt idx="23">
                  <c:v>6008.140069030698</c:v>
                </c:pt>
                <c:pt idx="24">
                  <c:v>6008.140069030698</c:v>
                </c:pt>
                <c:pt idx="25">
                  <c:v>6008.140069030698</c:v>
                </c:pt>
                <c:pt idx="26">
                  <c:v>6008.140069030698</c:v>
                </c:pt>
                <c:pt idx="27">
                  <c:v>6008.140069030698</c:v>
                </c:pt>
                <c:pt idx="28">
                  <c:v>6008.140069030698</c:v>
                </c:pt>
                <c:pt idx="29">
                  <c:v>6008.140069030698</c:v>
                </c:pt>
                <c:pt idx="30">
                  <c:v>6008.140069030698</c:v>
                </c:pt>
                <c:pt idx="31">
                  <c:v>6008.140069030698</c:v>
                </c:pt>
                <c:pt idx="32">
                  <c:v>6008.140069030698</c:v>
                </c:pt>
                <c:pt idx="33">
                  <c:v>6008.140069030698</c:v>
                </c:pt>
                <c:pt idx="34">
                  <c:v>6008.140069030698</c:v>
                </c:pt>
                <c:pt idx="35">
                  <c:v>6008.140069030698</c:v>
                </c:pt>
                <c:pt idx="36">
                  <c:v>6008.140069030698</c:v>
                </c:pt>
                <c:pt idx="37">
                  <c:v>6008.140069030698</c:v>
                </c:pt>
                <c:pt idx="38">
                  <c:v>6008.140069030698</c:v>
                </c:pt>
                <c:pt idx="39">
                  <c:v>6008.140069030698</c:v>
                </c:pt>
                <c:pt idx="40">
                  <c:v>6008.140069030698</c:v>
                </c:pt>
                <c:pt idx="41">
                  <c:v>6008.140069030698</c:v>
                </c:pt>
                <c:pt idx="42">
                  <c:v>6008.140069030698</c:v>
                </c:pt>
                <c:pt idx="43">
                  <c:v>6008.140069030698</c:v>
                </c:pt>
                <c:pt idx="44">
                  <c:v>6008.140069030698</c:v>
                </c:pt>
                <c:pt idx="45">
                  <c:v>6008.140069030698</c:v>
                </c:pt>
                <c:pt idx="46">
                  <c:v>6008.140069030698</c:v>
                </c:pt>
                <c:pt idx="47">
                  <c:v>16272.04602029147</c:v>
                </c:pt>
                <c:pt idx="48">
                  <c:v>16272.04602029147</c:v>
                </c:pt>
                <c:pt idx="49">
                  <c:v>16272.04602029147</c:v>
                </c:pt>
                <c:pt idx="50">
                  <c:v>16272.04602029147</c:v>
                </c:pt>
                <c:pt idx="51">
                  <c:v>16272.04602029147</c:v>
                </c:pt>
                <c:pt idx="52">
                  <c:v>16272.04602029147</c:v>
                </c:pt>
                <c:pt idx="53">
                  <c:v>16272.04602029147</c:v>
                </c:pt>
                <c:pt idx="54">
                  <c:v>16272.04602029147</c:v>
                </c:pt>
                <c:pt idx="55">
                  <c:v>16272.04602029147</c:v>
                </c:pt>
                <c:pt idx="56">
                  <c:v>16272.04602029147</c:v>
                </c:pt>
                <c:pt idx="57">
                  <c:v>16272.04602029147</c:v>
                </c:pt>
                <c:pt idx="58">
                  <c:v>16272.04602029147</c:v>
                </c:pt>
                <c:pt idx="59">
                  <c:v>16272.04602029147</c:v>
                </c:pt>
                <c:pt idx="60">
                  <c:v>16272.04602029147</c:v>
                </c:pt>
                <c:pt idx="61">
                  <c:v>16272.04602029147</c:v>
                </c:pt>
                <c:pt idx="62">
                  <c:v>16272.04602029147</c:v>
                </c:pt>
                <c:pt idx="63">
                  <c:v>16272.04602029147</c:v>
                </c:pt>
                <c:pt idx="64">
                  <c:v>16272.04602029147</c:v>
                </c:pt>
                <c:pt idx="65">
                  <c:v>16272.04602029147</c:v>
                </c:pt>
                <c:pt idx="66">
                  <c:v>16272.04602029147</c:v>
                </c:pt>
                <c:pt idx="67">
                  <c:v>16272.04602029147</c:v>
                </c:pt>
                <c:pt idx="68">
                  <c:v>16272.04602029147</c:v>
                </c:pt>
                <c:pt idx="69">
                  <c:v>16272.04602029147</c:v>
                </c:pt>
                <c:pt idx="70">
                  <c:v>16272.04602029147</c:v>
                </c:pt>
                <c:pt idx="71">
                  <c:v>16272.04602029147</c:v>
                </c:pt>
                <c:pt idx="72">
                  <c:v>16272.04602029147</c:v>
                </c:pt>
                <c:pt idx="73">
                  <c:v>16272.04602029147</c:v>
                </c:pt>
                <c:pt idx="74">
                  <c:v>16272.04602029147</c:v>
                </c:pt>
                <c:pt idx="75">
                  <c:v>16272.04602029147</c:v>
                </c:pt>
                <c:pt idx="76">
                  <c:v>16272.04602029147</c:v>
                </c:pt>
                <c:pt idx="77">
                  <c:v>16272.04602029147</c:v>
                </c:pt>
                <c:pt idx="78">
                  <c:v>16272.04602029147</c:v>
                </c:pt>
                <c:pt idx="79">
                  <c:v>16272.04602029147</c:v>
                </c:pt>
                <c:pt idx="80">
                  <c:v>16272.04602029147</c:v>
                </c:pt>
                <c:pt idx="81">
                  <c:v>16272.04602029147</c:v>
                </c:pt>
                <c:pt idx="82">
                  <c:v>16272.04602029147</c:v>
                </c:pt>
                <c:pt idx="83">
                  <c:v>16272.04602029147</c:v>
                </c:pt>
                <c:pt idx="84">
                  <c:v>16272.04602029147</c:v>
                </c:pt>
                <c:pt idx="85">
                  <c:v>51069.19058676094</c:v>
                </c:pt>
                <c:pt idx="86">
                  <c:v>51069.19058676094</c:v>
                </c:pt>
                <c:pt idx="87">
                  <c:v>51069.19058676094</c:v>
                </c:pt>
                <c:pt idx="88">
                  <c:v>51069.19058676094</c:v>
                </c:pt>
                <c:pt idx="89">
                  <c:v>51069.19058676094</c:v>
                </c:pt>
                <c:pt idx="90">
                  <c:v>51069.19058676094</c:v>
                </c:pt>
                <c:pt idx="91">
                  <c:v>51069.19058676094</c:v>
                </c:pt>
                <c:pt idx="92">
                  <c:v>51069.19058676094</c:v>
                </c:pt>
                <c:pt idx="93">
                  <c:v>51069.19058676094</c:v>
                </c:pt>
                <c:pt idx="94">
                  <c:v>51069.19058676094</c:v>
                </c:pt>
                <c:pt idx="95">
                  <c:v>51069.19058676094</c:v>
                </c:pt>
                <c:pt idx="96">
                  <c:v>51069.19058676094</c:v>
                </c:pt>
                <c:pt idx="97">
                  <c:v>51069.19058676094</c:v>
                </c:pt>
                <c:pt idx="98">
                  <c:v>51069.19058676094</c:v>
                </c:pt>
                <c:pt idx="99">
                  <c:v>51069.19058676094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  <c:pt idx="10">
                  <c:v>1351.831515531907</c:v>
                </c:pt>
                <c:pt idx="11">
                  <c:v>1351.831515531907</c:v>
                </c:pt>
                <c:pt idx="12">
                  <c:v>1351.831515531907</c:v>
                </c:pt>
                <c:pt idx="13">
                  <c:v>1351.831515531907</c:v>
                </c:pt>
                <c:pt idx="14">
                  <c:v>1351.831515531907</c:v>
                </c:pt>
                <c:pt idx="15">
                  <c:v>1351.831515531907</c:v>
                </c:pt>
                <c:pt idx="16">
                  <c:v>1351.831515531907</c:v>
                </c:pt>
                <c:pt idx="17">
                  <c:v>1351.831515531907</c:v>
                </c:pt>
                <c:pt idx="18">
                  <c:v>1351.831515531907</c:v>
                </c:pt>
                <c:pt idx="19">
                  <c:v>1351.831515531907</c:v>
                </c:pt>
                <c:pt idx="20">
                  <c:v>1787.941386162167</c:v>
                </c:pt>
                <c:pt idx="21">
                  <c:v>1787.941386162167</c:v>
                </c:pt>
                <c:pt idx="22">
                  <c:v>1787.941386162167</c:v>
                </c:pt>
                <c:pt idx="23">
                  <c:v>1787.941386162167</c:v>
                </c:pt>
                <c:pt idx="24">
                  <c:v>1787.941386162167</c:v>
                </c:pt>
                <c:pt idx="25">
                  <c:v>1787.941386162167</c:v>
                </c:pt>
                <c:pt idx="26">
                  <c:v>1787.941386162167</c:v>
                </c:pt>
                <c:pt idx="27">
                  <c:v>1787.941386162167</c:v>
                </c:pt>
                <c:pt idx="28">
                  <c:v>1787.941386162167</c:v>
                </c:pt>
                <c:pt idx="29">
                  <c:v>1787.941386162167</c:v>
                </c:pt>
                <c:pt idx="30">
                  <c:v>1787.941386162167</c:v>
                </c:pt>
                <c:pt idx="31">
                  <c:v>1787.941386162167</c:v>
                </c:pt>
                <c:pt idx="32">
                  <c:v>1787.941386162167</c:v>
                </c:pt>
                <c:pt idx="33">
                  <c:v>1787.941386162167</c:v>
                </c:pt>
                <c:pt idx="34">
                  <c:v>1787.941386162167</c:v>
                </c:pt>
                <c:pt idx="35">
                  <c:v>1787.941386162167</c:v>
                </c:pt>
                <c:pt idx="36">
                  <c:v>1787.941386162167</c:v>
                </c:pt>
                <c:pt idx="37">
                  <c:v>1787.941386162167</c:v>
                </c:pt>
                <c:pt idx="38">
                  <c:v>1787.941386162167</c:v>
                </c:pt>
                <c:pt idx="39">
                  <c:v>1787.941386162167</c:v>
                </c:pt>
                <c:pt idx="40">
                  <c:v>1787.941386162167</c:v>
                </c:pt>
                <c:pt idx="41">
                  <c:v>1787.941386162167</c:v>
                </c:pt>
                <c:pt idx="42">
                  <c:v>1787.941386162167</c:v>
                </c:pt>
                <c:pt idx="43">
                  <c:v>1787.941386162167</c:v>
                </c:pt>
                <c:pt idx="44">
                  <c:v>1787.941386162167</c:v>
                </c:pt>
                <c:pt idx="45">
                  <c:v>1787.941386162167</c:v>
                </c:pt>
                <c:pt idx="46">
                  <c:v>1787.941386162167</c:v>
                </c:pt>
                <c:pt idx="47">
                  <c:v>366.717334950815</c:v>
                </c:pt>
                <c:pt idx="48">
                  <c:v>366.717334950815</c:v>
                </c:pt>
                <c:pt idx="49">
                  <c:v>366.717334950815</c:v>
                </c:pt>
                <c:pt idx="50">
                  <c:v>366.717334950815</c:v>
                </c:pt>
                <c:pt idx="51">
                  <c:v>366.717334950815</c:v>
                </c:pt>
                <c:pt idx="52">
                  <c:v>366.717334950815</c:v>
                </c:pt>
                <c:pt idx="53">
                  <c:v>366.717334950815</c:v>
                </c:pt>
                <c:pt idx="54">
                  <c:v>366.717334950815</c:v>
                </c:pt>
                <c:pt idx="55">
                  <c:v>366.717334950815</c:v>
                </c:pt>
                <c:pt idx="56">
                  <c:v>366.717334950815</c:v>
                </c:pt>
                <c:pt idx="57">
                  <c:v>366.717334950815</c:v>
                </c:pt>
                <c:pt idx="58">
                  <c:v>366.717334950815</c:v>
                </c:pt>
                <c:pt idx="59">
                  <c:v>366.717334950815</c:v>
                </c:pt>
                <c:pt idx="60">
                  <c:v>366.717334950815</c:v>
                </c:pt>
                <c:pt idx="61">
                  <c:v>366.717334950815</c:v>
                </c:pt>
                <c:pt idx="62">
                  <c:v>366.717334950815</c:v>
                </c:pt>
                <c:pt idx="63">
                  <c:v>366.717334950815</c:v>
                </c:pt>
                <c:pt idx="64">
                  <c:v>366.717334950815</c:v>
                </c:pt>
                <c:pt idx="65">
                  <c:v>366.717334950815</c:v>
                </c:pt>
                <c:pt idx="66">
                  <c:v>366.717334950815</c:v>
                </c:pt>
                <c:pt idx="67">
                  <c:v>366.717334950815</c:v>
                </c:pt>
                <c:pt idx="68">
                  <c:v>366.717334950815</c:v>
                </c:pt>
                <c:pt idx="69">
                  <c:v>366.717334950815</c:v>
                </c:pt>
                <c:pt idx="70">
                  <c:v>366.717334950815</c:v>
                </c:pt>
                <c:pt idx="71">
                  <c:v>366.717334950815</c:v>
                </c:pt>
                <c:pt idx="72">
                  <c:v>366.717334950815</c:v>
                </c:pt>
                <c:pt idx="73">
                  <c:v>366.717334950815</c:v>
                </c:pt>
                <c:pt idx="74">
                  <c:v>366.717334950815</c:v>
                </c:pt>
                <c:pt idx="75">
                  <c:v>366.717334950815</c:v>
                </c:pt>
                <c:pt idx="76">
                  <c:v>366.717334950815</c:v>
                </c:pt>
                <c:pt idx="77">
                  <c:v>366.717334950815</c:v>
                </c:pt>
                <c:pt idx="78">
                  <c:v>366.717334950815</c:v>
                </c:pt>
                <c:pt idx="79">
                  <c:v>366.717334950815</c:v>
                </c:pt>
                <c:pt idx="80">
                  <c:v>366.717334950815</c:v>
                </c:pt>
                <c:pt idx="81">
                  <c:v>366.717334950815</c:v>
                </c:pt>
                <c:pt idx="82">
                  <c:v>366.717334950815</c:v>
                </c:pt>
                <c:pt idx="83">
                  <c:v>366.717334950815</c:v>
                </c:pt>
                <c:pt idx="84">
                  <c:v>366.717334950815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95168.93869344627</c:v>
                </c:pt>
                <c:pt idx="86">
                  <c:v>95168.93869344627</c:v>
                </c:pt>
                <c:pt idx="87">
                  <c:v>95168.93869344627</c:v>
                </c:pt>
                <c:pt idx="88">
                  <c:v>95168.93869344627</c:v>
                </c:pt>
                <c:pt idx="89">
                  <c:v>95168.93869344627</c:v>
                </c:pt>
                <c:pt idx="90">
                  <c:v>95168.93869344627</c:v>
                </c:pt>
                <c:pt idx="91">
                  <c:v>95168.93869344627</c:v>
                </c:pt>
                <c:pt idx="92">
                  <c:v>95168.93869344627</c:v>
                </c:pt>
                <c:pt idx="93">
                  <c:v>95168.93869344627</c:v>
                </c:pt>
                <c:pt idx="94">
                  <c:v>95168.93869344627</c:v>
                </c:pt>
                <c:pt idx="95">
                  <c:v>95168.93869344627</c:v>
                </c:pt>
                <c:pt idx="96">
                  <c:v>95168.93869344627</c:v>
                </c:pt>
                <c:pt idx="97">
                  <c:v>95168.93869344627</c:v>
                </c:pt>
                <c:pt idx="98">
                  <c:v>95168.93869344627</c:v>
                </c:pt>
                <c:pt idx="99">
                  <c:v>95168.93869344627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60081.40069030697</c:v>
                </c:pt>
                <c:pt idx="48">
                  <c:v>60081.40069030697</c:v>
                </c:pt>
                <c:pt idx="49">
                  <c:v>60081.40069030697</c:v>
                </c:pt>
                <c:pt idx="50">
                  <c:v>60081.40069030697</c:v>
                </c:pt>
                <c:pt idx="51">
                  <c:v>60081.40069030697</c:v>
                </c:pt>
                <c:pt idx="52">
                  <c:v>60081.40069030697</c:v>
                </c:pt>
                <c:pt idx="53">
                  <c:v>60081.40069030697</c:v>
                </c:pt>
                <c:pt idx="54">
                  <c:v>60081.40069030697</c:v>
                </c:pt>
                <c:pt idx="55">
                  <c:v>60081.40069030697</c:v>
                </c:pt>
                <c:pt idx="56">
                  <c:v>60081.40069030697</c:v>
                </c:pt>
                <c:pt idx="57">
                  <c:v>60081.40069030697</c:v>
                </c:pt>
                <c:pt idx="58">
                  <c:v>60081.40069030697</c:v>
                </c:pt>
                <c:pt idx="59">
                  <c:v>60081.40069030697</c:v>
                </c:pt>
                <c:pt idx="60">
                  <c:v>60081.40069030697</c:v>
                </c:pt>
                <c:pt idx="61">
                  <c:v>60081.40069030697</c:v>
                </c:pt>
                <c:pt idx="62">
                  <c:v>60081.40069030697</c:v>
                </c:pt>
                <c:pt idx="63">
                  <c:v>60081.40069030697</c:v>
                </c:pt>
                <c:pt idx="64">
                  <c:v>60081.40069030697</c:v>
                </c:pt>
                <c:pt idx="65">
                  <c:v>60081.40069030697</c:v>
                </c:pt>
                <c:pt idx="66">
                  <c:v>60081.40069030697</c:v>
                </c:pt>
                <c:pt idx="67">
                  <c:v>60081.40069030697</c:v>
                </c:pt>
                <c:pt idx="68">
                  <c:v>60081.40069030697</c:v>
                </c:pt>
                <c:pt idx="69">
                  <c:v>60081.40069030697</c:v>
                </c:pt>
                <c:pt idx="70">
                  <c:v>60081.40069030697</c:v>
                </c:pt>
                <c:pt idx="71">
                  <c:v>60081.40069030697</c:v>
                </c:pt>
                <c:pt idx="72">
                  <c:v>60081.40069030697</c:v>
                </c:pt>
                <c:pt idx="73">
                  <c:v>60081.40069030697</c:v>
                </c:pt>
                <c:pt idx="74">
                  <c:v>60081.40069030697</c:v>
                </c:pt>
                <c:pt idx="75">
                  <c:v>60081.40069030697</c:v>
                </c:pt>
                <c:pt idx="76">
                  <c:v>60081.40069030697</c:v>
                </c:pt>
                <c:pt idx="77">
                  <c:v>60081.40069030697</c:v>
                </c:pt>
                <c:pt idx="78">
                  <c:v>60081.40069030697</c:v>
                </c:pt>
                <c:pt idx="79">
                  <c:v>60081.40069030697</c:v>
                </c:pt>
                <c:pt idx="80">
                  <c:v>60081.40069030697</c:v>
                </c:pt>
                <c:pt idx="81">
                  <c:v>60081.40069030697</c:v>
                </c:pt>
                <c:pt idx="82">
                  <c:v>60081.40069030697</c:v>
                </c:pt>
                <c:pt idx="83">
                  <c:v>60081.40069030697</c:v>
                </c:pt>
                <c:pt idx="84">
                  <c:v>60081.40069030697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  <c:pt idx="10">
                  <c:v>41343.51385001749</c:v>
                </c:pt>
                <c:pt idx="11">
                  <c:v>41343.51385001749</c:v>
                </c:pt>
                <c:pt idx="12">
                  <c:v>41343.51385001749</c:v>
                </c:pt>
                <c:pt idx="13">
                  <c:v>41343.51385001749</c:v>
                </c:pt>
                <c:pt idx="14">
                  <c:v>41343.51385001749</c:v>
                </c:pt>
                <c:pt idx="15">
                  <c:v>41343.51385001749</c:v>
                </c:pt>
                <c:pt idx="16">
                  <c:v>41343.51385001749</c:v>
                </c:pt>
                <c:pt idx="17">
                  <c:v>41343.51385001749</c:v>
                </c:pt>
                <c:pt idx="18">
                  <c:v>41343.51385001749</c:v>
                </c:pt>
                <c:pt idx="19">
                  <c:v>41343.51385001749</c:v>
                </c:pt>
                <c:pt idx="20">
                  <c:v>41185.80017320544</c:v>
                </c:pt>
                <c:pt idx="21">
                  <c:v>41185.80017320544</c:v>
                </c:pt>
                <c:pt idx="22">
                  <c:v>41185.80017320544</c:v>
                </c:pt>
                <c:pt idx="23">
                  <c:v>41185.80017320544</c:v>
                </c:pt>
                <c:pt idx="24">
                  <c:v>41185.80017320544</c:v>
                </c:pt>
                <c:pt idx="25">
                  <c:v>41185.80017320544</c:v>
                </c:pt>
                <c:pt idx="26">
                  <c:v>41185.80017320544</c:v>
                </c:pt>
                <c:pt idx="27">
                  <c:v>41185.80017320544</c:v>
                </c:pt>
                <c:pt idx="28">
                  <c:v>41185.80017320544</c:v>
                </c:pt>
                <c:pt idx="29">
                  <c:v>41185.80017320544</c:v>
                </c:pt>
                <c:pt idx="30">
                  <c:v>41185.80017320544</c:v>
                </c:pt>
                <c:pt idx="31">
                  <c:v>41185.80017320544</c:v>
                </c:pt>
                <c:pt idx="32">
                  <c:v>41185.80017320544</c:v>
                </c:pt>
                <c:pt idx="33">
                  <c:v>41185.80017320544</c:v>
                </c:pt>
                <c:pt idx="34">
                  <c:v>41185.80017320544</c:v>
                </c:pt>
                <c:pt idx="35">
                  <c:v>41185.80017320544</c:v>
                </c:pt>
                <c:pt idx="36">
                  <c:v>41185.80017320544</c:v>
                </c:pt>
                <c:pt idx="37">
                  <c:v>41185.80017320544</c:v>
                </c:pt>
                <c:pt idx="38">
                  <c:v>41185.80017320544</c:v>
                </c:pt>
                <c:pt idx="39">
                  <c:v>41185.80017320544</c:v>
                </c:pt>
                <c:pt idx="40">
                  <c:v>41185.80017320544</c:v>
                </c:pt>
                <c:pt idx="41">
                  <c:v>41185.80017320544</c:v>
                </c:pt>
                <c:pt idx="42">
                  <c:v>41185.80017320544</c:v>
                </c:pt>
                <c:pt idx="43">
                  <c:v>41185.80017320544</c:v>
                </c:pt>
                <c:pt idx="44">
                  <c:v>41185.80017320544</c:v>
                </c:pt>
                <c:pt idx="45">
                  <c:v>41185.80017320544</c:v>
                </c:pt>
                <c:pt idx="46">
                  <c:v>41185.80017320544</c:v>
                </c:pt>
                <c:pt idx="47">
                  <c:v>45762.00019245048</c:v>
                </c:pt>
                <c:pt idx="48">
                  <c:v>45762.00019245048</c:v>
                </c:pt>
                <c:pt idx="49">
                  <c:v>45762.00019245048</c:v>
                </c:pt>
                <c:pt idx="50">
                  <c:v>45762.00019245048</c:v>
                </c:pt>
                <c:pt idx="51">
                  <c:v>45762.00019245048</c:v>
                </c:pt>
                <c:pt idx="52">
                  <c:v>45762.00019245048</c:v>
                </c:pt>
                <c:pt idx="53">
                  <c:v>45762.00019245048</c:v>
                </c:pt>
                <c:pt idx="54">
                  <c:v>45762.00019245048</c:v>
                </c:pt>
                <c:pt idx="55">
                  <c:v>45762.00019245048</c:v>
                </c:pt>
                <c:pt idx="56">
                  <c:v>45762.00019245048</c:v>
                </c:pt>
                <c:pt idx="57">
                  <c:v>45762.00019245048</c:v>
                </c:pt>
                <c:pt idx="58">
                  <c:v>45762.00019245048</c:v>
                </c:pt>
                <c:pt idx="59">
                  <c:v>45762.00019245048</c:v>
                </c:pt>
                <c:pt idx="60">
                  <c:v>45762.00019245048</c:v>
                </c:pt>
                <c:pt idx="61">
                  <c:v>45762.00019245048</c:v>
                </c:pt>
                <c:pt idx="62">
                  <c:v>45762.00019245048</c:v>
                </c:pt>
                <c:pt idx="63">
                  <c:v>45762.00019245048</c:v>
                </c:pt>
                <c:pt idx="64">
                  <c:v>45762.00019245048</c:v>
                </c:pt>
                <c:pt idx="65">
                  <c:v>45762.00019245048</c:v>
                </c:pt>
                <c:pt idx="66">
                  <c:v>45762.00019245048</c:v>
                </c:pt>
                <c:pt idx="67">
                  <c:v>45762.00019245048</c:v>
                </c:pt>
                <c:pt idx="68">
                  <c:v>45762.00019245048</c:v>
                </c:pt>
                <c:pt idx="69">
                  <c:v>45762.00019245048</c:v>
                </c:pt>
                <c:pt idx="70">
                  <c:v>45762.00019245048</c:v>
                </c:pt>
                <c:pt idx="71">
                  <c:v>45762.00019245048</c:v>
                </c:pt>
                <c:pt idx="72">
                  <c:v>45762.00019245048</c:v>
                </c:pt>
                <c:pt idx="73">
                  <c:v>45762.00019245048</c:v>
                </c:pt>
                <c:pt idx="74">
                  <c:v>45762.00019245048</c:v>
                </c:pt>
                <c:pt idx="75">
                  <c:v>45762.00019245048</c:v>
                </c:pt>
                <c:pt idx="76">
                  <c:v>45762.00019245048</c:v>
                </c:pt>
                <c:pt idx="77">
                  <c:v>45762.00019245048</c:v>
                </c:pt>
                <c:pt idx="78">
                  <c:v>45762.00019245048</c:v>
                </c:pt>
                <c:pt idx="79">
                  <c:v>45762.00019245048</c:v>
                </c:pt>
                <c:pt idx="80">
                  <c:v>45762.00019245048</c:v>
                </c:pt>
                <c:pt idx="81">
                  <c:v>45762.00019245048</c:v>
                </c:pt>
                <c:pt idx="82">
                  <c:v>45762.00019245048</c:v>
                </c:pt>
                <c:pt idx="83">
                  <c:v>45762.00019245048</c:v>
                </c:pt>
                <c:pt idx="84">
                  <c:v>45762.00019245048</c:v>
                </c:pt>
                <c:pt idx="85">
                  <c:v>12635.11856517156</c:v>
                </c:pt>
                <c:pt idx="86">
                  <c:v>12635.11856517156</c:v>
                </c:pt>
                <c:pt idx="87">
                  <c:v>12635.11856517156</c:v>
                </c:pt>
                <c:pt idx="88">
                  <c:v>12635.11856517156</c:v>
                </c:pt>
                <c:pt idx="89">
                  <c:v>12635.11856517156</c:v>
                </c:pt>
                <c:pt idx="90">
                  <c:v>12635.11856517156</c:v>
                </c:pt>
                <c:pt idx="91">
                  <c:v>12635.11856517156</c:v>
                </c:pt>
                <c:pt idx="92">
                  <c:v>12635.11856517156</c:v>
                </c:pt>
                <c:pt idx="93">
                  <c:v>12635.11856517156</c:v>
                </c:pt>
                <c:pt idx="94">
                  <c:v>12635.11856517156</c:v>
                </c:pt>
                <c:pt idx="95">
                  <c:v>12635.11856517156</c:v>
                </c:pt>
                <c:pt idx="96">
                  <c:v>12635.11856517156</c:v>
                </c:pt>
                <c:pt idx="97">
                  <c:v>12635.11856517156</c:v>
                </c:pt>
                <c:pt idx="98">
                  <c:v>12635.11856517156</c:v>
                </c:pt>
                <c:pt idx="99">
                  <c:v>12635.11856517156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  <c:pt idx="10">
                  <c:v>2937.924449965081</c:v>
                </c:pt>
                <c:pt idx="11">
                  <c:v>2937.924449965081</c:v>
                </c:pt>
                <c:pt idx="12">
                  <c:v>2937.924449965081</c:v>
                </c:pt>
                <c:pt idx="13">
                  <c:v>2937.924449965081</c:v>
                </c:pt>
                <c:pt idx="14">
                  <c:v>2937.924449965081</c:v>
                </c:pt>
                <c:pt idx="15">
                  <c:v>2937.924449965081</c:v>
                </c:pt>
                <c:pt idx="16">
                  <c:v>2937.924449965081</c:v>
                </c:pt>
                <c:pt idx="17">
                  <c:v>2937.924449965081</c:v>
                </c:pt>
                <c:pt idx="18">
                  <c:v>2937.924449965081</c:v>
                </c:pt>
                <c:pt idx="19">
                  <c:v>2937.924449965081</c:v>
                </c:pt>
                <c:pt idx="20">
                  <c:v>3231.716894961591</c:v>
                </c:pt>
                <c:pt idx="21">
                  <c:v>3231.716894961591</c:v>
                </c:pt>
                <c:pt idx="22">
                  <c:v>3231.716894961591</c:v>
                </c:pt>
                <c:pt idx="23">
                  <c:v>3231.716894961591</c:v>
                </c:pt>
                <c:pt idx="24">
                  <c:v>3231.716894961591</c:v>
                </c:pt>
                <c:pt idx="25">
                  <c:v>3231.716894961591</c:v>
                </c:pt>
                <c:pt idx="26">
                  <c:v>3231.716894961591</c:v>
                </c:pt>
                <c:pt idx="27">
                  <c:v>3231.716894961591</c:v>
                </c:pt>
                <c:pt idx="28">
                  <c:v>3231.716894961591</c:v>
                </c:pt>
                <c:pt idx="29">
                  <c:v>3231.716894961591</c:v>
                </c:pt>
                <c:pt idx="30">
                  <c:v>3231.716894961591</c:v>
                </c:pt>
                <c:pt idx="31">
                  <c:v>3231.716894961591</c:v>
                </c:pt>
                <c:pt idx="32">
                  <c:v>3231.716894961591</c:v>
                </c:pt>
                <c:pt idx="33">
                  <c:v>3231.716894961591</c:v>
                </c:pt>
                <c:pt idx="34">
                  <c:v>3231.716894961591</c:v>
                </c:pt>
                <c:pt idx="35">
                  <c:v>3231.716894961591</c:v>
                </c:pt>
                <c:pt idx="36">
                  <c:v>3231.716894961591</c:v>
                </c:pt>
                <c:pt idx="37">
                  <c:v>3231.716894961591</c:v>
                </c:pt>
                <c:pt idx="38">
                  <c:v>3231.716894961591</c:v>
                </c:pt>
                <c:pt idx="39">
                  <c:v>3231.716894961591</c:v>
                </c:pt>
                <c:pt idx="40">
                  <c:v>3231.716894961591</c:v>
                </c:pt>
                <c:pt idx="41">
                  <c:v>3231.716894961591</c:v>
                </c:pt>
                <c:pt idx="42">
                  <c:v>3231.716894961591</c:v>
                </c:pt>
                <c:pt idx="43">
                  <c:v>3231.716894961591</c:v>
                </c:pt>
                <c:pt idx="44">
                  <c:v>3231.716894961591</c:v>
                </c:pt>
                <c:pt idx="45">
                  <c:v>3231.716894961591</c:v>
                </c:pt>
                <c:pt idx="46">
                  <c:v>3231.716894961591</c:v>
                </c:pt>
                <c:pt idx="47">
                  <c:v>3590.796549957323</c:v>
                </c:pt>
                <c:pt idx="48">
                  <c:v>3590.796549957323</c:v>
                </c:pt>
                <c:pt idx="49">
                  <c:v>3590.796549957323</c:v>
                </c:pt>
                <c:pt idx="50">
                  <c:v>3590.796549957323</c:v>
                </c:pt>
                <c:pt idx="51">
                  <c:v>3590.796549957323</c:v>
                </c:pt>
                <c:pt idx="52">
                  <c:v>3590.796549957323</c:v>
                </c:pt>
                <c:pt idx="53">
                  <c:v>3590.796549957323</c:v>
                </c:pt>
                <c:pt idx="54">
                  <c:v>3590.796549957323</c:v>
                </c:pt>
                <c:pt idx="55">
                  <c:v>3590.796549957323</c:v>
                </c:pt>
                <c:pt idx="56">
                  <c:v>3590.796549957323</c:v>
                </c:pt>
                <c:pt idx="57">
                  <c:v>3590.796549957323</c:v>
                </c:pt>
                <c:pt idx="58">
                  <c:v>3590.796549957323</c:v>
                </c:pt>
                <c:pt idx="59">
                  <c:v>3590.796549957323</c:v>
                </c:pt>
                <c:pt idx="60">
                  <c:v>3590.796549957323</c:v>
                </c:pt>
                <c:pt idx="61">
                  <c:v>3590.796549957323</c:v>
                </c:pt>
                <c:pt idx="62">
                  <c:v>3590.796549957323</c:v>
                </c:pt>
                <c:pt idx="63">
                  <c:v>3590.796549957323</c:v>
                </c:pt>
                <c:pt idx="64">
                  <c:v>3590.796549957323</c:v>
                </c:pt>
                <c:pt idx="65">
                  <c:v>3590.796549957323</c:v>
                </c:pt>
                <c:pt idx="66">
                  <c:v>3590.796549957323</c:v>
                </c:pt>
                <c:pt idx="67">
                  <c:v>3590.796549957323</c:v>
                </c:pt>
                <c:pt idx="68">
                  <c:v>3590.796549957323</c:v>
                </c:pt>
                <c:pt idx="69">
                  <c:v>3590.796549957323</c:v>
                </c:pt>
                <c:pt idx="70">
                  <c:v>3590.796549957323</c:v>
                </c:pt>
                <c:pt idx="71">
                  <c:v>3590.796549957323</c:v>
                </c:pt>
                <c:pt idx="72">
                  <c:v>3590.796549957323</c:v>
                </c:pt>
                <c:pt idx="73">
                  <c:v>3590.796549957323</c:v>
                </c:pt>
                <c:pt idx="74">
                  <c:v>3590.796549957323</c:v>
                </c:pt>
                <c:pt idx="75">
                  <c:v>3590.796549957323</c:v>
                </c:pt>
                <c:pt idx="76">
                  <c:v>3590.796549957323</c:v>
                </c:pt>
                <c:pt idx="77">
                  <c:v>3590.796549957323</c:v>
                </c:pt>
                <c:pt idx="78">
                  <c:v>3590.796549957323</c:v>
                </c:pt>
                <c:pt idx="79">
                  <c:v>3590.796549957323</c:v>
                </c:pt>
                <c:pt idx="80">
                  <c:v>3590.796549957323</c:v>
                </c:pt>
                <c:pt idx="81">
                  <c:v>3590.796549957323</c:v>
                </c:pt>
                <c:pt idx="82">
                  <c:v>3590.796549957323</c:v>
                </c:pt>
                <c:pt idx="83">
                  <c:v>3590.796549957323</c:v>
                </c:pt>
                <c:pt idx="84">
                  <c:v>3590.796549957323</c:v>
                </c:pt>
                <c:pt idx="85">
                  <c:v>3231.716894961591</c:v>
                </c:pt>
                <c:pt idx="86">
                  <c:v>3231.716894961591</c:v>
                </c:pt>
                <c:pt idx="87">
                  <c:v>3231.716894961591</c:v>
                </c:pt>
                <c:pt idx="88">
                  <c:v>3231.716894961591</c:v>
                </c:pt>
                <c:pt idx="89">
                  <c:v>3231.716894961591</c:v>
                </c:pt>
                <c:pt idx="90">
                  <c:v>3231.716894961591</c:v>
                </c:pt>
                <c:pt idx="91">
                  <c:v>3231.716894961591</c:v>
                </c:pt>
                <c:pt idx="92">
                  <c:v>3231.716894961591</c:v>
                </c:pt>
                <c:pt idx="93">
                  <c:v>3231.716894961591</c:v>
                </c:pt>
                <c:pt idx="94">
                  <c:v>3231.716894961591</c:v>
                </c:pt>
                <c:pt idx="95">
                  <c:v>3231.716894961591</c:v>
                </c:pt>
                <c:pt idx="96">
                  <c:v>3231.716894961591</c:v>
                </c:pt>
                <c:pt idx="97">
                  <c:v>3231.716894961591</c:v>
                </c:pt>
                <c:pt idx="98">
                  <c:v>3231.716894961591</c:v>
                </c:pt>
                <c:pt idx="99">
                  <c:v>3231.716894961591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8201.111194226903</c:v>
                </c:pt>
                <c:pt idx="21">
                  <c:v>8201.111194226903</c:v>
                </c:pt>
                <c:pt idx="22">
                  <c:v>8201.111194226903</c:v>
                </c:pt>
                <c:pt idx="23">
                  <c:v>8201.111194226903</c:v>
                </c:pt>
                <c:pt idx="24">
                  <c:v>8201.111194226903</c:v>
                </c:pt>
                <c:pt idx="25">
                  <c:v>8201.111194226903</c:v>
                </c:pt>
                <c:pt idx="26">
                  <c:v>8201.111194226903</c:v>
                </c:pt>
                <c:pt idx="27">
                  <c:v>8201.111194226903</c:v>
                </c:pt>
                <c:pt idx="28">
                  <c:v>8201.111194226903</c:v>
                </c:pt>
                <c:pt idx="29">
                  <c:v>8201.111194226903</c:v>
                </c:pt>
                <c:pt idx="30">
                  <c:v>8201.111194226903</c:v>
                </c:pt>
                <c:pt idx="31">
                  <c:v>8201.111194226903</c:v>
                </c:pt>
                <c:pt idx="32">
                  <c:v>8201.111194226903</c:v>
                </c:pt>
                <c:pt idx="33">
                  <c:v>8201.111194226903</c:v>
                </c:pt>
                <c:pt idx="34">
                  <c:v>8201.111194226903</c:v>
                </c:pt>
                <c:pt idx="35">
                  <c:v>8201.111194226903</c:v>
                </c:pt>
                <c:pt idx="36">
                  <c:v>8201.111194226903</c:v>
                </c:pt>
                <c:pt idx="37">
                  <c:v>8201.111194226903</c:v>
                </c:pt>
                <c:pt idx="38">
                  <c:v>8201.111194226903</c:v>
                </c:pt>
                <c:pt idx="39">
                  <c:v>8201.111194226903</c:v>
                </c:pt>
                <c:pt idx="40">
                  <c:v>8201.111194226903</c:v>
                </c:pt>
                <c:pt idx="41">
                  <c:v>8201.111194226903</c:v>
                </c:pt>
                <c:pt idx="42">
                  <c:v>8201.111194226903</c:v>
                </c:pt>
                <c:pt idx="43">
                  <c:v>8201.111194226903</c:v>
                </c:pt>
                <c:pt idx="44">
                  <c:v>8201.111194226903</c:v>
                </c:pt>
                <c:pt idx="45">
                  <c:v>8201.111194226903</c:v>
                </c:pt>
                <c:pt idx="46">
                  <c:v>8201.111194226903</c:v>
                </c:pt>
                <c:pt idx="47">
                  <c:v>23431.74626921972</c:v>
                </c:pt>
                <c:pt idx="48">
                  <c:v>23431.74626921972</c:v>
                </c:pt>
                <c:pt idx="49">
                  <c:v>23431.74626921972</c:v>
                </c:pt>
                <c:pt idx="50">
                  <c:v>23431.74626921972</c:v>
                </c:pt>
                <c:pt idx="51">
                  <c:v>23431.74626921972</c:v>
                </c:pt>
                <c:pt idx="52">
                  <c:v>23431.74626921972</c:v>
                </c:pt>
                <c:pt idx="53">
                  <c:v>23431.74626921972</c:v>
                </c:pt>
                <c:pt idx="54">
                  <c:v>23431.74626921972</c:v>
                </c:pt>
                <c:pt idx="55">
                  <c:v>23431.74626921972</c:v>
                </c:pt>
                <c:pt idx="56">
                  <c:v>23431.74626921972</c:v>
                </c:pt>
                <c:pt idx="57">
                  <c:v>23431.74626921972</c:v>
                </c:pt>
                <c:pt idx="58">
                  <c:v>23431.74626921972</c:v>
                </c:pt>
                <c:pt idx="59">
                  <c:v>23431.74626921972</c:v>
                </c:pt>
                <c:pt idx="60">
                  <c:v>23431.74626921972</c:v>
                </c:pt>
                <c:pt idx="61">
                  <c:v>23431.74626921972</c:v>
                </c:pt>
                <c:pt idx="62">
                  <c:v>23431.74626921972</c:v>
                </c:pt>
                <c:pt idx="63">
                  <c:v>23431.74626921972</c:v>
                </c:pt>
                <c:pt idx="64">
                  <c:v>23431.74626921972</c:v>
                </c:pt>
                <c:pt idx="65">
                  <c:v>23431.74626921972</c:v>
                </c:pt>
                <c:pt idx="66">
                  <c:v>23431.74626921972</c:v>
                </c:pt>
                <c:pt idx="67">
                  <c:v>23431.74626921972</c:v>
                </c:pt>
                <c:pt idx="68">
                  <c:v>23431.74626921972</c:v>
                </c:pt>
                <c:pt idx="69">
                  <c:v>23431.74626921972</c:v>
                </c:pt>
                <c:pt idx="70">
                  <c:v>23431.74626921972</c:v>
                </c:pt>
                <c:pt idx="71">
                  <c:v>23431.74626921972</c:v>
                </c:pt>
                <c:pt idx="72">
                  <c:v>23431.74626921972</c:v>
                </c:pt>
                <c:pt idx="73">
                  <c:v>23431.74626921972</c:v>
                </c:pt>
                <c:pt idx="74">
                  <c:v>23431.74626921972</c:v>
                </c:pt>
                <c:pt idx="75">
                  <c:v>23431.74626921972</c:v>
                </c:pt>
                <c:pt idx="76">
                  <c:v>23431.74626921972</c:v>
                </c:pt>
                <c:pt idx="77">
                  <c:v>23431.74626921972</c:v>
                </c:pt>
                <c:pt idx="78">
                  <c:v>23431.74626921972</c:v>
                </c:pt>
                <c:pt idx="79">
                  <c:v>23431.74626921972</c:v>
                </c:pt>
                <c:pt idx="80">
                  <c:v>23431.74626921972</c:v>
                </c:pt>
                <c:pt idx="81">
                  <c:v>23431.74626921972</c:v>
                </c:pt>
                <c:pt idx="82">
                  <c:v>23431.74626921972</c:v>
                </c:pt>
                <c:pt idx="83">
                  <c:v>23431.74626921972</c:v>
                </c:pt>
                <c:pt idx="84">
                  <c:v>23431.74626921972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674824"/>
        <c:axId val="209467223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46883.05196972337</c:v>
                </c:pt>
                <c:pt idx="1">
                  <c:v>46883.05196972337</c:v>
                </c:pt>
                <c:pt idx="2">
                  <c:v>46883.05196972337</c:v>
                </c:pt>
                <c:pt idx="3">
                  <c:v>46883.05196972337</c:v>
                </c:pt>
                <c:pt idx="4">
                  <c:v>46883.05196972337</c:v>
                </c:pt>
                <c:pt idx="5">
                  <c:v>46883.05196972337</c:v>
                </c:pt>
                <c:pt idx="6">
                  <c:v>46883.05196972337</c:v>
                </c:pt>
                <c:pt idx="7">
                  <c:v>46883.05196972337</c:v>
                </c:pt>
                <c:pt idx="8">
                  <c:v>46883.05196972337</c:v>
                </c:pt>
                <c:pt idx="9">
                  <c:v>46883.05196972337</c:v>
                </c:pt>
                <c:pt idx="10">
                  <c:v>46883.05196972337</c:v>
                </c:pt>
                <c:pt idx="11">
                  <c:v>46883.05196972337</c:v>
                </c:pt>
                <c:pt idx="12">
                  <c:v>46883.05196972337</c:v>
                </c:pt>
                <c:pt idx="13">
                  <c:v>46883.05196972337</c:v>
                </c:pt>
                <c:pt idx="14">
                  <c:v>46883.05196972337</c:v>
                </c:pt>
                <c:pt idx="15">
                  <c:v>46883.05196972337</c:v>
                </c:pt>
                <c:pt idx="16">
                  <c:v>46883.05196972337</c:v>
                </c:pt>
                <c:pt idx="17">
                  <c:v>46883.05196972337</c:v>
                </c:pt>
                <c:pt idx="18">
                  <c:v>46883.05196972337</c:v>
                </c:pt>
                <c:pt idx="19">
                  <c:v>46883.05196972337</c:v>
                </c:pt>
                <c:pt idx="20">
                  <c:v>46883.05196972338</c:v>
                </c:pt>
                <c:pt idx="21">
                  <c:v>46883.05196972338</c:v>
                </c:pt>
                <c:pt idx="22">
                  <c:v>46883.05196972338</c:v>
                </c:pt>
                <c:pt idx="23">
                  <c:v>46883.05196972338</c:v>
                </c:pt>
                <c:pt idx="24">
                  <c:v>46883.05196972338</c:v>
                </c:pt>
                <c:pt idx="25">
                  <c:v>46883.05196972338</c:v>
                </c:pt>
                <c:pt idx="26">
                  <c:v>46883.05196972338</c:v>
                </c:pt>
                <c:pt idx="27">
                  <c:v>46883.05196972338</c:v>
                </c:pt>
                <c:pt idx="28">
                  <c:v>46883.05196972338</c:v>
                </c:pt>
                <c:pt idx="29">
                  <c:v>46883.05196972338</c:v>
                </c:pt>
                <c:pt idx="30">
                  <c:v>46883.05196972338</c:v>
                </c:pt>
                <c:pt idx="31">
                  <c:v>46883.05196972338</c:v>
                </c:pt>
                <c:pt idx="32">
                  <c:v>46883.05196972338</c:v>
                </c:pt>
                <c:pt idx="33">
                  <c:v>46883.05196972338</c:v>
                </c:pt>
                <c:pt idx="34">
                  <c:v>46883.05196972338</c:v>
                </c:pt>
                <c:pt idx="35">
                  <c:v>46883.05196972338</c:v>
                </c:pt>
                <c:pt idx="36">
                  <c:v>46883.05196972338</c:v>
                </c:pt>
                <c:pt idx="37">
                  <c:v>46883.05196972338</c:v>
                </c:pt>
                <c:pt idx="38">
                  <c:v>46883.05196972338</c:v>
                </c:pt>
                <c:pt idx="39">
                  <c:v>46883.05196972338</c:v>
                </c:pt>
                <c:pt idx="40">
                  <c:v>46883.05196972338</c:v>
                </c:pt>
                <c:pt idx="41">
                  <c:v>46883.05196972338</c:v>
                </c:pt>
                <c:pt idx="42">
                  <c:v>46883.05196972338</c:v>
                </c:pt>
                <c:pt idx="43">
                  <c:v>46883.05196972338</c:v>
                </c:pt>
                <c:pt idx="44">
                  <c:v>46883.05196972338</c:v>
                </c:pt>
                <c:pt idx="45">
                  <c:v>46883.05196972338</c:v>
                </c:pt>
                <c:pt idx="46">
                  <c:v>46883.05196972338</c:v>
                </c:pt>
                <c:pt idx="47">
                  <c:v>46883.05196972338</c:v>
                </c:pt>
                <c:pt idx="48">
                  <c:v>46883.05196972338</c:v>
                </c:pt>
                <c:pt idx="49">
                  <c:v>46883.05196972338</c:v>
                </c:pt>
                <c:pt idx="50">
                  <c:v>46883.05196972338</c:v>
                </c:pt>
                <c:pt idx="51">
                  <c:v>46883.05196972338</c:v>
                </c:pt>
                <c:pt idx="52">
                  <c:v>46883.05196972338</c:v>
                </c:pt>
                <c:pt idx="53">
                  <c:v>46883.05196972338</c:v>
                </c:pt>
                <c:pt idx="54">
                  <c:v>46883.05196972338</c:v>
                </c:pt>
                <c:pt idx="55">
                  <c:v>46883.05196972338</c:v>
                </c:pt>
                <c:pt idx="56">
                  <c:v>46883.05196972338</c:v>
                </c:pt>
                <c:pt idx="57">
                  <c:v>46883.05196972338</c:v>
                </c:pt>
                <c:pt idx="58">
                  <c:v>46883.05196972338</c:v>
                </c:pt>
                <c:pt idx="59">
                  <c:v>46883.05196972338</c:v>
                </c:pt>
                <c:pt idx="60">
                  <c:v>46883.05196972338</c:v>
                </c:pt>
                <c:pt idx="61">
                  <c:v>46883.05196972338</c:v>
                </c:pt>
                <c:pt idx="62">
                  <c:v>46883.05196972338</c:v>
                </c:pt>
                <c:pt idx="63">
                  <c:v>46883.05196972338</c:v>
                </c:pt>
                <c:pt idx="64">
                  <c:v>46883.05196972338</c:v>
                </c:pt>
                <c:pt idx="65">
                  <c:v>46883.05196972338</c:v>
                </c:pt>
                <c:pt idx="66">
                  <c:v>46883.05196972338</c:v>
                </c:pt>
                <c:pt idx="67">
                  <c:v>46883.05196972338</c:v>
                </c:pt>
                <c:pt idx="68">
                  <c:v>46883.05196972338</c:v>
                </c:pt>
                <c:pt idx="69">
                  <c:v>46883.05196972338</c:v>
                </c:pt>
                <c:pt idx="70">
                  <c:v>46883.05196972338</c:v>
                </c:pt>
                <c:pt idx="71">
                  <c:v>46883.05196972338</c:v>
                </c:pt>
                <c:pt idx="72">
                  <c:v>46883.05196972338</c:v>
                </c:pt>
                <c:pt idx="73">
                  <c:v>46883.05196972338</c:v>
                </c:pt>
                <c:pt idx="74">
                  <c:v>46883.05196972338</c:v>
                </c:pt>
                <c:pt idx="75">
                  <c:v>46883.05196972338</c:v>
                </c:pt>
                <c:pt idx="76">
                  <c:v>46883.05196972338</c:v>
                </c:pt>
                <c:pt idx="77">
                  <c:v>46883.05196972338</c:v>
                </c:pt>
                <c:pt idx="78">
                  <c:v>46883.05196972338</c:v>
                </c:pt>
                <c:pt idx="79">
                  <c:v>46883.05196972338</c:v>
                </c:pt>
                <c:pt idx="80">
                  <c:v>46883.05196972338</c:v>
                </c:pt>
                <c:pt idx="81">
                  <c:v>46883.05196972338</c:v>
                </c:pt>
                <c:pt idx="82">
                  <c:v>46883.05196972338</c:v>
                </c:pt>
                <c:pt idx="83">
                  <c:v>46883.05196972338</c:v>
                </c:pt>
                <c:pt idx="84">
                  <c:v>46883.05196972338</c:v>
                </c:pt>
                <c:pt idx="85">
                  <c:v>46883.05196972338</c:v>
                </c:pt>
                <c:pt idx="86">
                  <c:v>46883.05196972338</c:v>
                </c:pt>
                <c:pt idx="87">
                  <c:v>46883.05196972338</c:v>
                </c:pt>
                <c:pt idx="88">
                  <c:v>46883.05196972338</c:v>
                </c:pt>
                <c:pt idx="89">
                  <c:v>46883.05196972338</c:v>
                </c:pt>
                <c:pt idx="90">
                  <c:v>46883.05196972338</c:v>
                </c:pt>
                <c:pt idx="91">
                  <c:v>46883.05196972338</c:v>
                </c:pt>
                <c:pt idx="92">
                  <c:v>46883.05196972338</c:v>
                </c:pt>
                <c:pt idx="93">
                  <c:v>46883.05196972338</c:v>
                </c:pt>
                <c:pt idx="94">
                  <c:v>46883.05196972338</c:v>
                </c:pt>
                <c:pt idx="95">
                  <c:v>46883.05196972338</c:v>
                </c:pt>
                <c:pt idx="96">
                  <c:v>46883.05196972338</c:v>
                </c:pt>
                <c:pt idx="97">
                  <c:v>46883.05196972338</c:v>
                </c:pt>
                <c:pt idx="98">
                  <c:v>46883.05196972338</c:v>
                </c:pt>
                <c:pt idx="99">
                  <c:v>46883.05196972338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674824"/>
        <c:axId val="209467223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54230.83049406501</c:v>
                </c:pt>
                <c:pt idx="1">
                  <c:v>54879.39105471405</c:v>
                </c:pt>
                <c:pt idx="2">
                  <c:v>55527.95161536311</c:v>
                </c:pt>
                <c:pt idx="3">
                  <c:v>56176.51217601217</c:v>
                </c:pt>
                <c:pt idx="4">
                  <c:v>56825.07273666122</c:v>
                </c:pt>
                <c:pt idx="5">
                  <c:v>57473.63329731028</c:v>
                </c:pt>
                <c:pt idx="6">
                  <c:v>58122.19385795933</c:v>
                </c:pt>
                <c:pt idx="7">
                  <c:v>58770.75441860838</c:v>
                </c:pt>
                <c:pt idx="8">
                  <c:v>59419.31497925743</c:v>
                </c:pt>
                <c:pt idx="9">
                  <c:v>60067.8755399065</c:v>
                </c:pt>
                <c:pt idx="10">
                  <c:v>60716.43610055554</c:v>
                </c:pt>
                <c:pt idx="11">
                  <c:v>61364.9966612046</c:v>
                </c:pt>
                <c:pt idx="12">
                  <c:v>62013.55722185365</c:v>
                </c:pt>
                <c:pt idx="13">
                  <c:v>62662.1177825027</c:v>
                </c:pt>
                <c:pt idx="14">
                  <c:v>63310.67834315176</c:v>
                </c:pt>
                <c:pt idx="15">
                  <c:v>63959.23890380081</c:v>
                </c:pt>
                <c:pt idx="16">
                  <c:v>64607.79946444987</c:v>
                </c:pt>
                <c:pt idx="17">
                  <c:v>65256.36002509892</c:v>
                </c:pt>
                <c:pt idx="18">
                  <c:v>65904.92058574798</c:v>
                </c:pt>
                <c:pt idx="19">
                  <c:v>66553.48114639702</c:v>
                </c:pt>
                <c:pt idx="20">
                  <c:v>67202.04170704608</c:v>
                </c:pt>
                <c:pt idx="21">
                  <c:v>68985.94949790138</c:v>
                </c:pt>
                <c:pt idx="22">
                  <c:v>71905.20451896294</c:v>
                </c:pt>
                <c:pt idx="23">
                  <c:v>74824.45954002449</c:v>
                </c:pt>
                <c:pt idx="24">
                  <c:v>77743.71456108605</c:v>
                </c:pt>
                <c:pt idx="25">
                  <c:v>80662.96958214759</c:v>
                </c:pt>
                <c:pt idx="26">
                  <c:v>83582.22460320915</c:v>
                </c:pt>
                <c:pt idx="27">
                  <c:v>86501.4796242707</c:v>
                </c:pt>
                <c:pt idx="28">
                  <c:v>89420.73464533225</c:v>
                </c:pt>
                <c:pt idx="29">
                  <c:v>92339.9896663938</c:v>
                </c:pt>
                <c:pt idx="30">
                  <c:v>95259.24468745536</c:v>
                </c:pt>
                <c:pt idx="31">
                  <c:v>98178.4997085169</c:v>
                </c:pt>
                <c:pt idx="32">
                  <c:v>101097.7547295785</c:v>
                </c:pt>
                <c:pt idx="33">
                  <c:v>104017.00975064</c:v>
                </c:pt>
                <c:pt idx="34">
                  <c:v>106936.2647717016</c:v>
                </c:pt>
                <c:pt idx="35">
                  <c:v>109855.5197927631</c:v>
                </c:pt>
                <c:pt idx="36">
                  <c:v>112774.7748138247</c:v>
                </c:pt>
                <c:pt idx="37">
                  <c:v>115694.0298348862</c:v>
                </c:pt>
                <c:pt idx="38">
                  <c:v>118613.2848559478</c:v>
                </c:pt>
                <c:pt idx="39">
                  <c:v>121532.5398770093</c:v>
                </c:pt>
                <c:pt idx="40">
                  <c:v>124451.7948980709</c:v>
                </c:pt>
                <c:pt idx="41">
                  <c:v>127371.0499191324</c:v>
                </c:pt>
                <c:pt idx="42">
                  <c:v>130290.304940194</c:v>
                </c:pt>
                <c:pt idx="43">
                  <c:v>133209.5599612555</c:v>
                </c:pt>
                <c:pt idx="44">
                  <c:v>136128.8149823171</c:v>
                </c:pt>
                <c:pt idx="45">
                  <c:v>139048.0700033786</c:v>
                </c:pt>
                <c:pt idx="46">
                  <c:v>141967.3250244402</c:v>
                </c:pt>
                <c:pt idx="47">
                  <c:v>144886.5800455018</c:v>
                </c:pt>
                <c:pt idx="48">
                  <c:v>147805.8350665633</c:v>
                </c:pt>
                <c:pt idx="49">
                  <c:v>150725.0900876248</c:v>
                </c:pt>
                <c:pt idx="50">
                  <c:v>153644.3451086864</c:v>
                </c:pt>
                <c:pt idx="51">
                  <c:v>156563.600129748</c:v>
                </c:pt>
                <c:pt idx="52">
                  <c:v>159482.8551508095</c:v>
                </c:pt>
                <c:pt idx="53">
                  <c:v>162402.1101718711</c:v>
                </c:pt>
                <c:pt idx="54">
                  <c:v>164314.067919336</c:v>
                </c:pt>
                <c:pt idx="55">
                  <c:v>166226.025666801</c:v>
                </c:pt>
                <c:pt idx="56">
                  <c:v>168137.9834142659</c:v>
                </c:pt>
                <c:pt idx="57">
                  <c:v>170049.9411617309</c:v>
                </c:pt>
                <c:pt idx="58">
                  <c:v>171961.8989091959</c:v>
                </c:pt>
                <c:pt idx="59">
                  <c:v>173873.8566566608</c:v>
                </c:pt>
                <c:pt idx="60">
                  <c:v>175785.8144041258</c:v>
                </c:pt>
                <c:pt idx="61">
                  <c:v>177697.7721515907</c:v>
                </c:pt>
                <c:pt idx="62">
                  <c:v>179609.7298990557</c:v>
                </c:pt>
                <c:pt idx="63">
                  <c:v>181521.6876465206</c:v>
                </c:pt>
                <c:pt idx="64">
                  <c:v>183433.6453939856</c:v>
                </c:pt>
                <c:pt idx="65">
                  <c:v>185345.6031414505</c:v>
                </c:pt>
                <c:pt idx="66">
                  <c:v>187257.5608889155</c:v>
                </c:pt>
                <c:pt idx="67">
                  <c:v>189169.5186363804</c:v>
                </c:pt>
                <c:pt idx="68">
                  <c:v>191081.4763838454</c:v>
                </c:pt>
                <c:pt idx="69">
                  <c:v>192993.4341313104</c:v>
                </c:pt>
                <c:pt idx="70">
                  <c:v>194905.3918787753</c:v>
                </c:pt>
                <c:pt idx="71">
                  <c:v>196817.3496262403</c:v>
                </c:pt>
                <c:pt idx="72">
                  <c:v>198729.3073737052</c:v>
                </c:pt>
                <c:pt idx="73">
                  <c:v>200641.2651211702</c:v>
                </c:pt>
                <c:pt idx="74">
                  <c:v>202553.2228686351</c:v>
                </c:pt>
                <c:pt idx="75">
                  <c:v>204465.1806161001</c:v>
                </c:pt>
                <c:pt idx="76">
                  <c:v>206377.1383635651</c:v>
                </c:pt>
                <c:pt idx="77">
                  <c:v>208289.09611103</c:v>
                </c:pt>
                <c:pt idx="78">
                  <c:v>210201.053858495</c:v>
                </c:pt>
                <c:pt idx="79">
                  <c:v>212113.0116059599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674824"/>
        <c:axId val="2094672232"/>
      </c:scatterChart>
      <c:catAx>
        <c:axId val="20946748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46722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46722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46748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  <c:pt idx="10">
                  <c:v>3759.11363167119</c:v>
                </c:pt>
                <c:pt idx="11">
                  <c:v>3751.626267448129</c:v>
                </c:pt>
                <c:pt idx="12">
                  <c:v>3744.138903225068</c:v>
                </c:pt>
                <c:pt idx="13">
                  <c:v>3736.651539002006</c:v>
                </c:pt>
                <c:pt idx="14">
                  <c:v>3729.164174778945</c:v>
                </c:pt>
                <c:pt idx="15">
                  <c:v>3721.676810555884</c:v>
                </c:pt>
                <c:pt idx="16">
                  <c:v>3714.189446332823</c:v>
                </c:pt>
                <c:pt idx="17">
                  <c:v>3706.702082109762</c:v>
                </c:pt>
                <c:pt idx="18">
                  <c:v>3699.2147178867</c:v>
                </c:pt>
                <c:pt idx="19">
                  <c:v>3691.727353663639</c:v>
                </c:pt>
                <c:pt idx="20">
                  <c:v>3684.239989440578</c:v>
                </c:pt>
                <c:pt idx="21">
                  <c:v>3676.752625217517</c:v>
                </c:pt>
                <c:pt idx="22">
                  <c:v>3669.265260994456</c:v>
                </c:pt>
                <c:pt idx="23">
                  <c:v>3661.777896771395</c:v>
                </c:pt>
                <c:pt idx="24">
                  <c:v>3654.290532548333</c:v>
                </c:pt>
                <c:pt idx="25">
                  <c:v>3646.803168325272</c:v>
                </c:pt>
                <c:pt idx="26">
                  <c:v>3639.315804102211</c:v>
                </c:pt>
                <c:pt idx="27">
                  <c:v>3631.82843987915</c:v>
                </c:pt>
                <c:pt idx="28">
                  <c:v>3624.341075656089</c:v>
                </c:pt>
                <c:pt idx="29">
                  <c:v>3616.853711433027</c:v>
                </c:pt>
                <c:pt idx="30">
                  <c:v>3609.366347209966</c:v>
                </c:pt>
                <c:pt idx="31">
                  <c:v>3601.878982986905</c:v>
                </c:pt>
                <c:pt idx="32">
                  <c:v>3594.391618763844</c:v>
                </c:pt>
                <c:pt idx="33">
                  <c:v>3586.904254540783</c:v>
                </c:pt>
                <c:pt idx="34">
                  <c:v>3613.821840840158</c:v>
                </c:pt>
                <c:pt idx="35">
                  <c:v>3675.144377661969</c:v>
                </c:pt>
                <c:pt idx="36">
                  <c:v>3736.466914483779</c:v>
                </c:pt>
                <c:pt idx="37">
                  <c:v>3797.78945130559</c:v>
                </c:pt>
                <c:pt idx="38">
                  <c:v>3859.111988127401</c:v>
                </c:pt>
                <c:pt idx="39">
                  <c:v>3920.434524949212</c:v>
                </c:pt>
                <c:pt idx="40">
                  <c:v>3981.757061771023</c:v>
                </c:pt>
                <c:pt idx="41">
                  <c:v>4043.079598592833</c:v>
                </c:pt>
                <c:pt idx="42">
                  <c:v>4104.402135414644</c:v>
                </c:pt>
                <c:pt idx="43">
                  <c:v>4165.724672236455</c:v>
                </c:pt>
                <c:pt idx="44">
                  <c:v>4227.047209058266</c:v>
                </c:pt>
                <c:pt idx="45">
                  <c:v>4288.369745880077</c:v>
                </c:pt>
                <c:pt idx="46">
                  <c:v>4349.692282701887</c:v>
                </c:pt>
                <c:pt idx="47">
                  <c:v>4411.014819523697</c:v>
                </c:pt>
                <c:pt idx="48">
                  <c:v>4472.337356345509</c:v>
                </c:pt>
                <c:pt idx="49">
                  <c:v>4533.65989316732</c:v>
                </c:pt>
                <c:pt idx="50">
                  <c:v>4594.98242998913</c:v>
                </c:pt>
                <c:pt idx="51">
                  <c:v>4656.304966810941</c:v>
                </c:pt>
                <c:pt idx="52">
                  <c:v>4717.627503632752</c:v>
                </c:pt>
                <c:pt idx="53">
                  <c:v>4778.950040454563</c:v>
                </c:pt>
                <c:pt idx="54">
                  <c:v>4840.272577276374</c:v>
                </c:pt>
                <c:pt idx="55">
                  <c:v>4901.595114098185</c:v>
                </c:pt>
                <c:pt idx="56">
                  <c:v>4962.917650919996</c:v>
                </c:pt>
                <c:pt idx="57">
                  <c:v>5024.240187741807</c:v>
                </c:pt>
                <c:pt idx="58">
                  <c:v>5085.562724563616</c:v>
                </c:pt>
                <c:pt idx="59">
                  <c:v>5146.885261385428</c:v>
                </c:pt>
                <c:pt idx="60">
                  <c:v>5208.207798207239</c:v>
                </c:pt>
                <c:pt idx="61">
                  <c:v>5269.53033502905</c:v>
                </c:pt>
                <c:pt idx="62">
                  <c:v>5330.85287185086</c:v>
                </c:pt>
                <c:pt idx="63">
                  <c:v>5392.175408672671</c:v>
                </c:pt>
                <c:pt idx="64">
                  <c:v>5453.497945494482</c:v>
                </c:pt>
                <c:pt idx="65">
                  <c:v>5514.820482316293</c:v>
                </c:pt>
                <c:pt idx="66">
                  <c:v>5576.143019138104</c:v>
                </c:pt>
                <c:pt idx="67">
                  <c:v>5714.74626636255</c:v>
                </c:pt>
                <c:pt idx="68">
                  <c:v>5853.349513586994</c:v>
                </c:pt>
                <c:pt idx="69">
                  <c:v>5991.95276081144</c:v>
                </c:pt>
                <c:pt idx="70">
                  <c:v>6130.556008035884</c:v>
                </c:pt>
                <c:pt idx="71">
                  <c:v>6269.159255260328</c:v>
                </c:pt>
                <c:pt idx="72">
                  <c:v>6407.762502484773</c:v>
                </c:pt>
                <c:pt idx="73">
                  <c:v>6546.36574970922</c:v>
                </c:pt>
                <c:pt idx="74">
                  <c:v>6684.968996933664</c:v>
                </c:pt>
                <c:pt idx="75">
                  <c:v>6823.57224415811</c:v>
                </c:pt>
                <c:pt idx="76">
                  <c:v>6962.175491382554</c:v>
                </c:pt>
                <c:pt idx="77">
                  <c:v>7100.778738606999</c:v>
                </c:pt>
                <c:pt idx="78">
                  <c:v>7239.381985831445</c:v>
                </c:pt>
                <c:pt idx="79">
                  <c:v>7377.98523305589</c:v>
                </c:pt>
                <c:pt idx="80">
                  <c:v>7516.588480280335</c:v>
                </c:pt>
                <c:pt idx="81">
                  <c:v>7655.19172750478</c:v>
                </c:pt>
                <c:pt idx="82">
                  <c:v>7793.794974729224</c:v>
                </c:pt>
                <c:pt idx="83">
                  <c:v>7932.39822195367</c:v>
                </c:pt>
                <c:pt idx="84">
                  <c:v>8071.001469178114</c:v>
                </c:pt>
                <c:pt idx="85">
                  <c:v>8209.604716402558</c:v>
                </c:pt>
                <c:pt idx="86">
                  <c:v>8348.207963627005</c:v>
                </c:pt>
                <c:pt idx="87">
                  <c:v>8486.81121085145</c:v>
                </c:pt>
                <c:pt idx="88">
                  <c:v>8625.414458075894</c:v>
                </c:pt>
                <c:pt idx="89">
                  <c:v>8764.01770530034</c:v>
                </c:pt>
                <c:pt idx="90">
                  <c:v>8902.620952524785</c:v>
                </c:pt>
                <c:pt idx="91">
                  <c:v>9041.22419974923</c:v>
                </c:pt>
                <c:pt idx="92">
                  <c:v>9179.827446973675</c:v>
                </c:pt>
                <c:pt idx="93">
                  <c:v>9249.129070585897</c:v>
                </c:pt>
                <c:pt idx="94">
                  <c:v>9249.129070585897</c:v>
                </c:pt>
                <c:pt idx="95">
                  <c:v>9249.129070585897</c:v>
                </c:pt>
                <c:pt idx="96">
                  <c:v>9249.129070585897</c:v>
                </c:pt>
                <c:pt idx="97">
                  <c:v>9249.129070585897</c:v>
                </c:pt>
                <c:pt idx="98">
                  <c:v>9249.129070585897</c:v>
                </c:pt>
                <c:pt idx="99">
                  <c:v>9249.129070585897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375.5087543144186</c:v>
                </c:pt>
                <c:pt idx="1">
                  <c:v>375.5087543144186</c:v>
                </c:pt>
                <c:pt idx="2">
                  <c:v>375.5087543144186</c:v>
                </c:pt>
                <c:pt idx="3">
                  <c:v>375.5087543144186</c:v>
                </c:pt>
                <c:pt idx="4">
                  <c:v>375.5087543144186</c:v>
                </c:pt>
                <c:pt idx="5">
                  <c:v>375.5087543144186</c:v>
                </c:pt>
                <c:pt idx="6">
                  <c:v>375.5087543144186</c:v>
                </c:pt>
                <c:pt idx="7">
                  <c:v>375.5087543144186</c:v>
                </c:pt>
                <c:pt idx="8">
                  <c:v>375.5087543144186</c:v>
                </c:pt>
                <c:pt idx="9">
                  <c:v>375.5087543144186</c:v>
                </c:pt>
                <c:pt idx="10">
                  <c:v>375.5087543144186</c:v>
                </c:pt>
                <c:pt idx="11">
                  <c:v>369.1171159431094</c:v>
                </c:pt>
                <c:pt idx="12">
                  <c:v>362.7254775718001</c:v>
                </c:pt>
                <c:pt idx="13">
                  <c:v>356.3338392004908</c:v>
                </c:pt>
                <c:pt idx="14">
                  <c:v>349.9422008291815</c:v>
                </c:pt>
                <c:pt idx="15">
                  <c:v>343.5505624578723</c:v>
                </c:pt>
                <c:pt idx="16">
                  <c:v>337.158924086563</c:v>
                </c:pt>
                <c:pt idx="17">
                  <c:v>330.7672857152538</c:v>
                </c:pt>
                <c:pt idx="18">
                  <c:v>324.3756473439446</c:v>
                </c:pt>
                <c:pt idx="19">
                  <c:v>317.9840089726353</c:v>
                </c:pt>
                <c:pt idx="20">
                  <c:v>311.5923706013261</c:v>
                </c:pt>
                <c:pt idx="21">
                  <c:v>305.2007322300168</c:v>
                </c:pt>
                <c:pt idx="22">
                  <c:v>298.8090938587076</c:v>
                </c:pt>
                <c:pt idx="23">
                  <c:v>292.4174554873983</c:v>
                </c:pt>
                <c:pt idx="24">
                  <c:v>286.0258171160891</c:v>
                </c:pt>
                <c:pt idx="25">
                  <c:v>279.6341787447798</c:v>
                </c:pt>
                <c:pt idx="26">
                  <c:v>273.2425403734705</c:v>
                </c:pt>
                <c:pt idx="27">
                  <c:v>266.8509020021613</c:v>
                </c:pt>
                <c:pt idx="28">
                  <c:v>260.459263630852</c:v>
                </c:pt>
                <c:pt idx="29">
                  <c:v>254.0676252595428</c:v>
                </c:pt>
                <c:pt idx="30">
                  <c:v>247.6759868882335</c:v>
                </c:pt>
                <c:pt idx="31">
                  <c:v>241.2843485169243</c:v>
                </c:pt>
                <c:pt idx="32">
                  <c:v>234.892710145615</c:v>
                </c:pt>
                <c:pt idx="33">
                  <c:v>228.5010717743058</c:v>
                </c:pt>
                <c:pt idx="34">
                  <c:v>221.8390179334411</c:v>
                </c:pt>
                <c:pt idx="35">
                  <c:v>214.9065486230211</c:v>
                </c:pt>
                <c:pt idx="36">
                  <c:v>207.9740793126011</c:v>
                </c:pt>
                <c:pt idx="37">
                  <c:v>201.041610002181</c:v>
                </c:pt>
                <c:pt idx="38">
                  <c:v>194.109140691761</c:v>
                </c:pt>
                <c:pt idx="39">
                  <c:v>187.176671381341</c:v>
                </c:pt>
                <c:pt idx="40">
                  <c:v>180.2442020709209</c:v>
                </c:pt>
                <c:pt idx="41">
                  <c:v>173.3117327605009</c:v>
                </c:pt>
                <c:pt idx="42">
                  <c:v>166.3792634500809</c:v>
                </c:pt>
                <c:pt idx="43">
                  <c:v>159.4467941396608</c:v>
                </c:pt>
                <c:pt idx="44">
                  <c:v>152.5143248292408</c:v>
                </c:pt>
                <c:pt idx="45">
                  <c:v>145.5818555188208</c:v>
                </c:pt>
                <c:pt idx="46">
                  <c:v>138.6493862084007</c:v>
                </c:pt>
                <c:pt idx="47">
                  <c:v>131.7169168979807</c:v>
                </c:pt>
                <c:pt idx="48">
                  <c:v>124.7844475875606</c:v>
                </c:pt>
                <c:pt idx="49">
                  <c:v>117.8519782771406</c:v>
                </c:pt>
                <c:pt idx="50">
                  <c:v>110.9195089667206</c:v>
                </c:pt>
                <c:pt idx="51">
                  <c:v>103.9870396563005</c:v>
                </c:pt>
                <c:pt idx="52">
                  <c:v>97.05457034588051</c:v>
                </c:pt>
                <c:pt idx="53">
                  <c:v>90.12210103546047</c:v>
                </c:pt>
                <c:pt idx="54">
                  <c:v>83.18963172504044</c:v>
                </c:pt>
                <c:pt idx="55">
                  <c:v>76.25716241462038</c:v>
                </c:pt>
                <c:pt idx="56">
                  <c:v>69.32469310420037</c:v>
                </c:pt>
                <c:pt idx="57">
                  <c:v>62.39222379378032</c:v>
                </c:pt>
                <c:pt idx="58">
                  <c:v>55.45975448336029</c:v>
                </c:pt>
                <c:pt idx="59">
                  <c:v>48.52728517294025</c:v>
                </c:pt>
                <c:pt idx="60">
                  <c:v>41.59481586252022</c:v>
                </c:pt>
                <c:pt idx="61">
                  <c:v>34.66234655210019</c:v>
                </c:pt>
                <c:pt idx="62">
                  <c:v>27.72987724168013</c:v>
                </c:pt>
                <c:pt idx="63">
                  <c:v>20.79740793126012</c:v>
                </c:pt>
                <c:pt idx="64">
                  <c:v>13.86493862084006</c:v>
                </c:pt>
                <c:pt idx="65">
                  <c:v>6.932469310420032</c:v>
                </c:pt>
                <c:pt idx="66">
                  <c:v>0.0</c:v>
                </c:pt>
                <c:pt idx="67">
                  <c:v>1025.918257070336</c:v>
                </c:pt>
                <c:pt idx="68">
                  <c:v>2051.836514140673</c:v>
                </c:pt>
                <c:pt idx="69">
                  <c:v>3077.75477121101</c:v>
                </c:pt>
                <c:pt idx="70">
                  <c:v>4103.673028281346</c:v>
                </c:pt>
                <c:pt idx="71">
                  <c:v>5129.591285351682</c:v>
                </c:pt>
                <c:pt idx="72">
                  <c:v>6155.50954242202</c:v>
                </c:pt>
                <c:pt idx="73">
                  <c:v>7181.427799492356</c:v>
                </c:pt>
                <c:pt idx="74">
                  <c:v>8207.346056562691</c:v>
                </c:pt>
                <c:pt idx="75">
                  <c:v>9233.264313633028</c:v>
                </c:pt>
                <c:pt idx="76">
                  <c:v>10259.18257070337</c:v>
                </c:pt>
                <c:pt idx="77">
                  <c:v>11285.1008277737</c:v>
                </c:pt>
                <c:pt idx="78">
                  <c:v>12311.01908484404</c:v>
                </c:pt>
                <c:pt idx="79">
                  <c:v>13336.93734191438</c:v>
                </c:pt>
                <c:pt idx="80">
                  <c:v>14362.85559898471</c:v>
                </c:pt>
                <c:pt idx="81">
                  <c:v>15388.77385605505</c:v>
                </c:pt>
                <c:pt idx="82">
                  <c:v>16414.69211312538</c:v>
                </c:pt>
                <c:pt idx="83">
                  <c:v>17440.61037019572</c:v>
                </c:pt>
                <c:pt idx="84">
                  <c:v>18466.52862726606</c:v>
                </c:pt>
                <c:pt idx="85">
                  <c:v>19492.4468843364</c:v>
                </c:pt>
                <c:pt idx="86">
                  <c:v>20518.36514140673</c:v>
                </c:pt>
                <c:pt idx="87">
                  <c:v>21544.28339847707</c:v>
                </c:pt>
                <c:pt idx="88">
                  <c:v>22570.2016555474</c:v>
                </c:pt>
                <c:pt idx="89">
                  <c:v>23596.11991261774</c:v>
                </c:pt>
                <c:pt idx="90">
                  <c:v>24622.03816968808</c:v>
                </c:pt>
                <c:pt idx="91">
                  <c:v>25647.95642675842</c:v>
                </c:pt>
                <c:pt idx="92">
                  <c:v>26673.87468382875</c:v>
                </c:pt>
                <c:pt idx="93">
                  <c:v>27186.83381236392</c:v>
                </c:pt>
                <c:pt idx="94">
                  <c:v>27186.83381236392</c:v>
                </c:pt>
                <c:pt idx="95">
                  <c:v>27186.83381236392</c:v>
                </c:pt>
                <c:pt idx="96">
                  <c:v>27186.83381236392</c:v>
                </c:pt>
                <c:pt idx="97">
                  <c:v>27186.83381236392</c:v>
                </c:pt>
                <c:pt idx="98">
                  <c:v>27186.83381236392</c:v>
                </c:pt>
                <c:pt idx="99">
                  <c:v>27186.83381236392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  <c:pt idx="10">
                  <c:v>1109.09878193869</c:v>
                </c:pt>
                <c:pt idx="11">
                  <c:v>1119.371213444743</c:v>
                </c:pt>
                <c:pt idx="12">
                  <c:v>1129.643644950796</c:v>
                </c:pt>
                <c:pt idx="13">
                  <c:v>1139.916076456848</c:v>
                </c:pt>
                <c:pt idx="14">
                  <c:v>1150.188507962901</c:v>
                </c:pt>
                <c:pt idx="15">
                  <c:v>1160.460939468954</c:v>
                </c:pt>
                <c:pt idx="16">
                  <c:v>1170.733370975007</c:v>
                </c:pt>
                <c:pt idx="17">
                  <c:v>1181.00580248106</c:v>
                </c:pt>
                <c:pt idx="18">
                  <c:v>1191.278233987112</c:v>
                </c:pt>
                <c:pt idx="19">
                  <c:v>1201.550665493165</c:v>
                </c:pt>
                <c:pt idx="20">
                  <c:v>1211.823096999218</c:v>
                </c:pt>
                <c:pt idx="21">
                  <c:v>1222.09552850527</c:v>
                </c:pt>
                <c:pt idx="22">
                  <c:v>1232.367960011323</c:v>
                </c:pt>
                <c:pt idx="23">
                  <c:v>1242.640391517376</c:v>
                </c:pt>
                <c:pt idx="24">
                  <c:v>1252.912823023429</c:v>
                </c:pt>
                <c:pt idx="25">
                  <c:v>1263.185254529481</c:v>
                </c:pt>
                <c:pt idx="26">
                  <c:v>1273.457686035534</c:v>
                </c:pt>
                <c:pt idx="27">
                  <c:v>1283.730117541587</c:v>
                </c:pt>
                <c:pt idx="28">
                  <c:v>1294.00254904764</c:v>
                </c:pt>
                <c:pt idx="29">
                  <c:v>1304.274980553692</c:v>
                </c:pt>
                <c:pt idx="30">
                  <c:v>1314.547412059745</c:v>
                </c:pt>
                <c:pt idx="31">
                  <c:v>1324.819843565798</c:v>
                </c:pt>
                <c:pt idx="32">
                  <c:v>1335.092275071851</c:v>
                </c:pt>
                <c:pt idx="33">
                  <c:v>1345.364706577903</c:v>
                </c:pt>
                <c:pt idx="34">
                  <c:v>1391.007131243534</c:v>
                </c:pt>
                <c:pt idx="35">
                  <c:v>1472.019549068742</c:v>
                </c:pt>
                <c:pt idx="36">
                  <c:v>1553.03196689395</c:v>
                </c:pt>
                <c:pt idx="37">
                  <c:v>1634.044384719158</c:v>
                </c:pt>
                <c:pt idx="38">
                  <c:v>1715.056802544366</c:v>
                </c:pt>
                <c:pt idx="39">
                  <c:v>1796.069220369574</c:v>
                </c:pt>
                <c:pt idx="40">
                  <c:v>1877.081638194782</c:v>
                </c:pt>
                <c:pt idx="41">
                  <c:v>1958.09405601999</c:v>
                </c:pt>
                <c:pt idx="42">
                  <c:v>2039.106473845198</c:v>
                </c:pt>
                <c:pt idx="43">
                  <c:v>2120.118891670406</c:v>
                </c:pt>
                <c:pt idx="44">
                  <c:v>2201.131309495614</c:v>
                </c:pt>
                <c:pt idx="45">
                  <c:v>2282.143727320822</c:v>
                </c:pt>
                <c:pt idx="46">
                  <c:v>2363.15614514603</c:v>
                </c:pt>
                <c:pt idx="47">
                  <c:v>2444.168562971238</c:v>
                </c:pt>
                <c:pt idx="48">
                  <c:v>2525.180980796446</c:v>
                </c:pt>
                <c:pt idx="49">
                  <c:v>2606.193398621654</c:v>
                </c:pt>
                <c:pt idx="50">
                  <c:v>2687.205816446862</c:v>
                </c:pt>
                <c:pt idx="51">
                  <c:v>2768.21823427207</c:v>
                </c:pt>
                <c:pt idx="52">
                  <c:v>2849.230652097278</c:v>
                </c:pt>
                <c:pt idx="53">
                  <c:v>2930.243069922486</c:v>
                </c:pt>
                <c:pt idx="54">
                  <c:v>3011.255487747694</c:v>
                </c:pt>
                <c:pt idx="55">
                  <c:v>3092.267905572902</c:v>
                </c:pt>
                <c:pt idx="56">
                  <c:v>3173.28032339811</c:v>
                </c:pt>
                <c:pt idx="57">
                  <c:v>3254.292741223318</c:v>
                </c:pt>
                <c:pt idx="58">
                  <c:v>3335.305159048526</c:v>
                </c:pt>
                <c:pt idx="59">
                  <c:v>3416.317576873733</c:v>
                </c:pt>
                <c:pt idx="60">
                  <c:v>3497.329994698942</c:v>
                </c:pt>
                <c:pt idx="61">
                  <c:v>3578.34241252415</c:v>
                </c:pt>
                <c:pt idx="62">
                  <c:v>3659.354830349358</c:v>
                </c:pt>
                <c:pt idx="63">
                  <c:v>3740.367248174566</c:v>
                </c:pt>
                <c:pt idx="64">
                  <c:v>3821.379665999774</c:v>
                </c:pt>
                <c:pt idx="65">
                  <c:v>3902.392083824982</c:v>
                </c:pt>
                <c:pt idx="66">
                  <c:v>3983.40450165019</c:v>
                </c:pt>
                <c:pt idx="67">
                  <c:v>4109.249417571518</c:v>
                </c:pt>
                <c:pt idx="68">
                  <c:v>4235.094333492846</c:v>
                </c:pt>
                <c:pt idx="69">
                  <c:v>4360.939249414175</c:v>
                </c:pt>
                <c:pt idx="70">
                  <c:v>4486.784165335503</c:v>
                </c:pt>
                <c:pt idx="71">
                  <c:v>4612.62908125683</c:v>
                </c:pt>
                <c:pt idx="72">
                  <c:v>4738.473997178159</c:v>
                </c:pt>
                <c:pt idx="73">
                  <c:v>4864.318913099486</c:v>
                </c:pt>
                <c:pt idx="74">
                  <c:v>4990.163829020815</c:v>
                </c:pt>
                <c:pt idx="75">
                  <c:v>5116.008744942143</c:v>
                </c:pt>
                <c:pt idx="76">
                  <c:v>5241.85366086347</c:v>
                </c:pt>
                <c:pt idx="77">
                  <c:v>5367.6985767848</c:v>
                </c:pt>
                <c:pt idx="78">
                  <c:v>5493.543492706128</c:v>
                </c:pt>
                <c:pt idx="79">
                  <c:v>5619.388408627456</c:v>
                </c:pt>
                <c:pt idx="80">
                  <c:v>5745.233324548784</c:v>
                </c:pt>
                <c:pt idx="81">
                  <c:v>5871.078240470112</c:v>
                </c:pt>
                <c:pt idx="82">
                  <c:v>5996.92315639144</c:v>
                </c:pt>
                <c:pt idx="83">
                  <c:v>6122.768072312769</c:v>
                </c:pt>
                <c:pt idx="84">
                  <c:v>6248.612988234096</c:v>
                </c:pt>
                <c:pt idx="85">
                  <c:v>6374.457904155424</c:v>
                </c:pt>
                <c:pt idx="86">
                  <c:v>6500.302820076753</c:v>
                </c:pt>
                <c:pt idx="87">
                  <c:v>6626.147735998081</c:v>
                </c:pt>
                <c:pt idx="88">
                  <c:v>6751.992651919408</c:v>
                </c:pt>
                <c:pt idx="89">
                  <c:v>6877.837567840737</c:v>
                </c:pt>
                <c:pt idx="90">
                  <c:v>7003.682483762064</c:v>
                </c:pt>
                <c:pt idx="91">
                  <c:v>7129.527399683393</c:v>
                </c:pt>
                <c:pt idx="92">
                  <c:v>7255.372315604721</c:v>
                </c:pt>
                <c:pt idx="93">
                  <c:v>7318.294773565385</c:v>
                </c:pt>
                <c:pt idx="94">
                  <c:v>7318.294773565385</c:v>
                </c:pt>
                <c:pt idx="95">
                  <c:v>7318.294773565385</c:v>
                </c:pt>
                <c:pt idx="96">
                  <c:v>7318.294773565385</c:v>
                </c:pt>
                <c:pt idx="97">
                  <c:v>7318.294773565385</c:v>
                </c:pt>
                <c:pt idx="98">
                  <c:v>7318.294773565385</c:v>
                </c:pt>
                <c:pt idx="99">
                  <c:v>7318.294773565385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  <c:pt idx="10">
                  <c:v>1408.15782867907</c:v>
                </c:pt>
                <c:pt idx="11">
                  <c:v>1603.901753800416</c:v>
                </c:pt>
                <c:pt idx="12">
                  <c:v>1799.645678921762</c:v>
                </c:pt>
                <c:pt idx="13">
                  <c:v>1995.389604043108</c:v>
                </c:pt>
                <c:pt idx="14">
                  <c:v>2191.133529164454</c:v>
                </c:pt>
                <c:pt idx="15">
                  <c:v>2386.8774542858</c:v>
                </c:pt>
                <c:pt idx="16">
                  <c:v>2582.621379407145</c:v>
                </c:pt>
                <c:pt idx="17">
                  <c:v>2778.365304528491</c:v>
                </c:pt>
                <c:pt idx="18">
                  <c:v>2974.109229649837</c:v>
                </c:pt>
                <c:pt idx="19">
                  <c:v>3169.853154771182</c:v>
                </c:pt>
                <c:pt idx="20">
                  <c:v>3365.59707989253</c:v>
                </c:pt>
                <c:pt idx="21">
                  <c:v>3561.341005013875</c:v>
                </c:pt>
                <c:pt idx="22">
                  <c:v>3757.08493013522</c:v>
                </c:pt>
                <c:pt idx="23">
                  <c:v>3952.828855256566</c:v>
                </c:pt>
                <c:pt idx="24">
                  <c:v>4148.572780377912</c:v>
                </c:pt>
                <c:pt idx="25">
                  <c:v>4344.316705499258</c:v>
                </c:pt>
                <c:pt idx="26">
                  <c:v>4540.060630620604</c:v>
                </c:pt>
                <c:pt idx="27">
                  <c:v>4735.80455574195</c:v>
                </c:pt>
                <c:pt idx="28">
                  <c:v>4931.548480863295</c:v>
                </c:pt>
                <c:pt idx="29">
                  <c:v>5127.292405984642</c:v>
                </c:pt>
                <c:pt idx="30">
                  <c:v>5323.036331105988</c:v>
                </c:pt>
                <c:pt idx="31">
                  <c:v>5518.780256227334</c:v>
                </c:pt>
                <c:pt idx="32">
                  <c:v>5714.52418134868</c:v>
                </c:pt>
                <c:pt idx="33">
                  <c:v>5910.268106470025</c:v>
                </c:pt>
                <c:pt idx="34">
                  <c:v>6166.04631443471</c:v>
                </c:pt>
                <c:pt idx="35">
                  <c:v>6481.858805242734</c:v>
                </c:pt>
                <c:pt idx="36">
                  <c:v>6797.671296050757</c:v>
                </c:pt>
                <c:pt idx="37">
                  <c:v>7113.483786858782</c:v>
                </c:pt>
                <c:pt idx="38">
                  <c:v>7429.296277666805</c:v>
                </c:pt>
                <c:pt idx="39">
                  <c:v>7745.10876847483</c:v>
                </c:pt>
                <c:pt idx="40">
                  <c:v>8060.921259282853</c:v>
                </c:pt>
                <c:pt idx="41">
                  <c:v>8376.733750090877</c:v>
                </c:pt>
                <c:pt idx="42">
                  <c:v>8692.5462408989</c:v>
                </c:pt>
                <c:pt idx="43">
                  <c:v>9008.358731706925</c:v>
                </c:pt>
                <c:pt idx="44">
                  <c:v>9324.17122251495</c:v>
                </c:pt>
                <c:pt idx="45">
                  <c:v>9639.983713322973</c:v>
                </c:pt>
                <c:pt idx="46">
                  <c:v>9955.796204130996</c:v>
                </c:pt>
                <c:pt idx="47">
                  <c:v>10271.60869493902</c:v>
                </c:pt>
                <c:pt idx="48">
                  <c:v>10587.42118574704</c:v>
                </c:pt>
                <c:pt idx="49">
                  <c:v>10903.23367655507</c:v>
                </c:pt>
                <c:pt idx="50">
                  <c:v>11219.04616736309</c:v>
                </c:pt>
                <c:pt idx="51">
                  <c:v>11534.85865817112</c:v>
                </c:pt>
                <c:pt idx="52">
                  <c:v>11850.67114897914</c:v>
                </c:pt>
                <c:pt idx="53">
                  <c:v>12166.48363978716</c:v>
                </c:pt>
                <c:pt idx="54">
                  <c:v>12482.29613059519</c:v>
                </c:pt>
                <c:pt idx="55">
                  <c:v>12798.10862140321</c:v>
                </c:pt>
                <c:pt idx="56">
                  <c:v>13113.92111221124</c:v>
                </c:pt>
                <c:pt idx="57">
                  <c:v>13429.73360301926</c:v>
                </c:pt>
                <c:pt idx="58">
                  <c:v>13745.54609382728</c:v>
                </c:pt>
                <c:pt idx="59">
                  <c:v>14061.35858463531</c:v>
                </c:pt>
                <c:pt idx="60">
                  <c:v>14377.17107544333</c:v>
                </c:pt>
                <c:pt idx="61">
                  <c:v>14692.98356625136</c:v>
                </c:pt>
                <c:pt idx="62">
                  <c:v>15008.79605705938</c:v>
                </c:pt>
                <c:pt idx="63">
                  <c:v>15324.6085478674</c:v>
                </c:pt>
                <c:pt idx="64">
                  <c:v>15640.42103867543</c:v>
                </c:pt>
                <c:pt idx="65">
                  <c:v>15956.23352948345</c:v>
                </c:pt>
                <c:pt idx="66">
                  <c:v>16272.04602029147</c:v>
                </c:pt>
                <c:pt idx="67">
                  <c:v>17585.14581525258</c:v>
                </c:pt>
                <c:pt idx="68">
                  <c:v>18898.2456102137</c:v>
                </c:pt>
                <c:pt idx="69">
                  <c:v>20211.34540517481</c:v>
                </c:pt>
                <c:pt idx="70">
                  <c:v>21524.44520013592</c:v>
                </c:pt>
                <c:pt idx="71">
                  <c:v>22837.54499509704</c:v>
                </c:pt>
                <c:pt idx="72">
                  <c:v>24150.64479005814</c:v>
                </c:pt>
                <c:pt idx="73">
                  <c:v>25463.74458501925</c:v>
                </c:pt>
                <c:pt idx="74">
                  <c:v>26776.84437998037</c:v>
                </c:pt>
                <c:pt idx="75">
                  <c:v>28089.94417494148</c:v>
                </c:pt>
                <c:pt idx="76">
                  <c:v>29403.0439699026</c:v>
                </c:pt>
                <c:pt idx="77">
                  <c:v>30716.1437648637</c:v>
                </c:pt>
                <c:pt idx="78">
                  <c:v>32029.24355982482</c:v>
                </c:pt>
                <c:pt idx="79">
                  <c:v>33342.34335478593</c:v>
                </c:pt>
                <c:pt idx="80">
                  <c:v>34655.44314974704</c:v>
                </c:pt>
                <c:pt idx="81">
                  <c:v>35968.54294470815</c:v>
                </c:pt>
                <c:pt idx="82">
                  <c:v>37281.64273966926</c:v>
                </c:pt>
                <c:pt idx="83">
                  <c:v>38594.74253463038</c:v>
                </c:pt>
                <c:pt idx="84">
                  <c:v>39907.8423295915</c:v>
                </c:pt>
                <c:pt idx="85">
                  <c:v>41220.9421245526</c:v>
                </c:pt>
                <c:pt idx="86">
                  <c:v>42534.04191951371</c:v>
                </c:pt>
                <c:pt idx="87">
                  <c:v>43847.14171447482</c:v>
                </c:pt>
                <c:pt idx="88">
                  <c:v>45160.24150943593</c:v>
                </c:pt>
                <c:pt idx="89">
                  <c:v>46473.34130439704</c:v>
                </c:pt>
                <c:pt idx="90">
                  <c:v>47786.44109935815</c:v>
                </c:pt>
                <c:pt idx="91">
                  <c:v>49099.54089431927</c:v>
                </c:pt>
                <c:pt idx="92">
                  <c:v>50412.64068928039</c:v>
                </c:pt>
                <c:pt idx="93">
                  <c:v>51069.19058676094</c:v>
                </c:pt>
                <c:pt idx="94">
                  <c:v>51069.19058676094</c:v>
                </c:pt>
                <c:pt idx="95">
                  <c:v>51069.19058676094</c:v>
                </c:pt>
                <c:pt idx="96">
                  <c:v>51069.19058676094</c:v>
                </c:pt>
                <c:pt idx="97">
                  <c:v>51069.19058676094</c:v>
                </c:pt>
                <c:pt idx="98">
                  <c:v>51069.19058676094</c:v>
                </c:pt>
                <c:pt idx="99">
                  <c:v>51069.19058676094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  <c:pt idx="10">
                  <c:v>1351.831515531907</c:v>
                </c:pt>
                <c:pt idx="11">
                  <c:v>1370.389382367237</c:v>
                </c:pt>
                <c:pt idx="12">
                  <c:v>1388.947249202567</c:v>
                </c:pt>
                <c:pt idx="13">
                  <c:v>1407.505116037898</c:v>
                </c:pt>
                <c:pt idx="14">
                  <c:v>1426.062982873228</c:v>
                </c:pt>
                <c:pt idx="15">
                  <c:v>1444.620849708558</c:v>
                </c:pt>
                <c:pt idx="16">
                  <c:v>1463.178716543888</c:v>
                </c:pt>
                <c:pt idx="17">
                  <c:v>1481.736583379218</c:v>
                </c:pt>
                <c:pt idx="18">
                  <c:v>1500.294450214549</c:v>
                </c:pt>
                <c:pt idx="19">
                  <c:v>1518.852317049879</c:v>
                </c:pt>
                <c:pt idx="20">
                  <c:v>1537.410183885209</c:v>
                </c:pt>
                <c:pt idx="21">
                  <c:v>1555.968050720539</c:v>
                </c:pt>
                <c:pt idx="22">
                  <c:v>1574.525917555869</c:v>
                </c:pt>
                <c:pt idx="23">
                  <c:v>1593.0837843912</c:v>
                </c:pt>
                <c:pt idx="24">
                  <c:v>1611.64165122653</c:v>
                </c:pt>
                <c:pt idx="25">
                  <c:v>1630.19951806186</c:v>
                </c:pt>
                <c:pt idx="26">
                  <c:v>1648.75738489719</c:v>
                </c:pt>
                <c:pt idx="27">
                  <c:v>1667.31525173252</c:v>
                </c:pt>
                <c:pt idx="28">
                  <c:v>1685.87311856785</c:v>
                </c:pt>
                <c:pt idx="29">
                  <c:v>1704.430985403181</c:v>
                </c:pt>
                <c:pt idx="30">
                  <c:v>1722.988852238511</c:v>
                </c:pt>
                <c:pt idx="31">
                  <c:v>1741.546719073841</c:v>
                </c:pt>
                <c:pt idx="32">
                  <c:v>1760.104585909171</c:v>
                </c:pt>
                <c:pt idx="33">
                  <c:v>1778.662452744501</c:v>
                </c:pt>
                <c:pt idx="34">
                  <c:v>1766.076400758915</c:v>
                </c:pt>
                <c:pt idx="35">
                  <c:v>1722.346429952412</c:v>
                </c:pt>
                <c:pt idx="36">
                  <c:v>1678.616459145909</c:v>
                </c:pt>
                <c:pt idx="37">
                  <c:v>1634.886488339406</c:v>
                </c:pt>
                <c:pt idx="38">
                  <c:v>1591.156517532902</c:v>
                </c:pt>
                <c:pt idx="39">
                  <c:v>1547.426546726399</c:v>
                </c:pt>
                <c:pt idx="40">
                  <c:v>1503.696575919896</c:v>
                </c:pt>
                <c:pt idx="41">
                  <c:v>1459.966605113393</c:v>
                </c:pt>
                <c:pt idx="42">
                  <c:v>1416.23663430689</c:v>
                </c:pt>
                <c:pt idx="43">
                  <c:v>1372.506663500387</c:v>
                </c:pt>
                <c:pt idx="44">
                  <c:v>1328.776692693884</c:v>
                </c:pt>
                <c:pt idx="45">
                  <c:v>1285.04672188738</c:v>
                </c:pt>
                <c:pt idx="46">
                  <c:v>1241.316751080878</c:v>
                </c:pt>
                <c:pt idx="47">
                  <c:v>1197.586780274374</c:v>
                </c:pt>
                <c:pt idx="48">
                  <c:v>1153.856809467871</c:v>
                </c:pt>
                <c:pt idx="49">
                  <c:v>1110.126838661368</c:v>
                </c:pt>
                <c:pt idx="50">
                  <c:v>1066.396867854865</c:v>
                </c:pt>
                <c:pt idx="51">
                  <c:v>1022.666897048362</c:v>
                </c:pt>
                <c:pt idx="52">
                  <c:v>978.9369262418588</c:v>
                </c:pt>
                <c:pt idx="53">
                  <c:v>935.2069554353557</c:v>
                </c:pt>
                <c:pt idx="54">
                  <c:v>891.4769846288523</c:v>
                </c:pt>
                <c:pt idx="55">
                  <c:v>847.7470138223493</c:v>
                </c:pt>
                <c:pt idx="56">
                  <c:v>804.0170430158462</c:v>
                </c:pt>
                <c:pt idx="57">
                  <c:v>760.287072209343</c:v>
                </c:pt>
                <c:pt idx="58">
                  <c:v>716.5571014028401</c:v>
                </c:pt>
                <c:pt idx="59">
                  <c:v>672.827130596337</c:v>
                </c:pt>
                <c:pt idx="60">
                  <c:v>629.0971597898338</c:v>
                </c:pt>
                <c:pt idx="61">
                  <c:v>585.3671889833306</c:v>
                </c:pt>
                <c:pt idx="62">
                  <c:v>541.6372181768274</c:v>
                </c:pt>
                <c:pt idx="63">
                  <c:v>497.9072473703245</c:v>
                </c:pt>
                <c:pt idx="64">
                  <c:v>454.1772765638211</c:v>
                </c:pt>
                <c:pt idx="65">
                  <c:v>410.4473057573182</c:v>
                </c:pt>
                <c:pt idx="66">
                  <c:v>366.717334950815</c:v>
                </c:pt>
                <c:pt idx="67">
                  <c:v>352.8789449526711</c:v>
                </c:pt>
                <c:pt idx="68">
                  <c:v>339.0405549545271</c:v>
                </c:pt>
                <c:pt idx="69">
                  <c:v>325.2021649563831</c:v>
                </c:pt>
                <c:pt idx="70">
                  <c:v>311.3637749582392</c:v>
                </c:pt>
                <c:pt idx="71">
                  <c:v>297.5253849600952</c:v>
                </c:pt>
                <c:pt idx="72">
                  <c:v>283.6869949619513</c:v>
                </c:pt>
                <c:pt idx="73">
                  <c:v>269.8486049638072</c:v>
                </c:pt>
                <c:pt idx="74">
                  <c:v>256.0102149656633</c:v>
                </c:pt>
                <c:pt idx="75">
                  <c:v>242.1718249675194</c:v>
                </c:pt>
                <c:pt idx="76">
                  <c:v>228.3334349693754</c:v>
                </c:pt>
                <c:pt idx="77">
                  <c:v>214.4950449712314</c:v>
                </c:pt>
                <c:pt idx="78">
                  <c:v>200.6566549730875</c:v>
                </c:pt>
                <c:pt idx="79">
                  <c:v>186.8182649749435</c:v>
                </c:pt>
                <c:pt idx="80">
                  <c:v>172.9798749767995</c:v>
                </c:pt>
                <c:pt idx="81">
                  <c:v>159.1414849786556</c:v>
                </c:pt>
                <c:pt idx="82">
                  <c:v>145.3030949805116</c:v>
                </c:pt>
                <c:pt idx="83">
                  <c:v>131.4647049823677</c:v>
                </c:pt>
                <c:pt idx="84">
                  <c:v>117.6263149842237</c:v>
                </c:pt>
                <c:pt idx="85">
                  <c:v>103.7879249860797</c:v>
                </c:pt>
                <c:pt idx="86">
                  <c:v>89.94953498793574</c:v>
                </c:pt>
                <c:pt idx="87">
                  <c:v>76.1111449897918</c:v>
                </c:pt>
                <c:pt idx="88">
                  <c:v>62.27275499164784</c:v>
                </c:pt>
                <c:pt idx="89">
                  <c:v>48.4343649935039</c:v>
                </c:pt>
                <c:pt idx="90">
                  <c:v>34.59597499535988</c:v>
                </c:pt>
                <c:pt idx="91">
                  <c:v>20.75758499721593</c:v>
                </c:pt>
                <c:pt idx="92">
                  <c:v>6.919194999071976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3591.280705413067</c:v>
                </c:pt>
                <c:pt idx="68">
                  <c:v>7182.561410826133</c:v>
                </c:pt>
                <c:pt idx="69">
                  <c:v>10773.8421162392</c:v>
                </c:pt>
                <c:pt idx="70">
                  <c:v>14365.12282165227</c:v>
                </c:pt>
                <c:pt idx="71">
                  <c:v>17956.40352706533</c:v>
                </c:pt>
                <c:pt idx="72">
                  <c:v>21547.6842324784</c:v>
                </c:pt>
                <c:pt idx="73">
                  <c:v>25138.96493789147</c:v>
                </c:pt>
                <c:pt idx="74">
                  <c:v>28730.24564330453</c:v>
                </c:pt>
                <c:pt idx="75">
                  <c:v>32321.5263487176</c:v>
                </c:pt>
                <c:pt idx="76">
                  <c:v>35912.80705413067</c:v>
                </c:pt>
                <c:pt idx="77">
                  <c:v>39504.08775954373</c:v>
                </c:pt>
                <c:pt idx="78">
                  <c:v>43095.36846495679</c:v>
                </c:pt>
                <c:pt idx="79">
                  <c:v>46686.64917036987</c:v>
                </c:pt>
                <c:pt idx="80">
                  <c:v>50277.92987578294</c:v>
                </c:pt>
                <c:pt idx="81">
                  <c:v>53869.210581196</c:v>
                </c:pt>
                <c:pt idx="82">
                  <c:v>57460.49128660907</c:v>
                </c:pt>
                <c:pt idx="83">
                  <c:v>61051.77199202214</c:v>
                </c:pt>
                <c:pt idx="84">
                  <c:v>64643.0526974352</c:v>
                </c:pt>
                <c:pt idx="85">
                  <c:v>68234.33340284826</c:v>
                </c:pt>
                <c:pt idx="86">
                  <c:v>71825.61410826133</c:v>
                </c:pt>
                <c:pt idx="87">
                  <c:v>75416.8948136744</c:v>
                </c:pt>
                <c:pt idx="88">
                  <c:v>79008.17551908746</c:v>
                </c:pt>
                <c:pt idx="89">
                  <c:v>82599.45622450054</c:v>
                </c:pt>
                <c:pt idx="90">
                  <c:v>86190.73692991359</c:v>
                </c:pt>
                <c:pt idx="91">
                  <c:v>89782.01763532667</c:v>
                </c:pt>
                <c:pt idx="92">
                  <c:v>93373.29834073974</c:v>
                </c:pt>
                <c:pt idx="93">
                  <c:v>95168.93869344627</c:v>
                </c:pt>
                <c:pt idx="94">
                  <c:v>95168.93869344627</c:v>
                </c:pt>
                <c:pt idx="95">
                  <c:v>95168.93869344627</c:v>
                </c:pt>
                <c:pt idx="96">
                  <c:v>95168.93869344627</c:v>
                </c:pt>
                <c:pt idx="97">
                  <c:v>95168.93869344627</c:v>
                </c:pt>
                <c:pt idx="98">
                  <c:v>95168.93869344627</c:v>
                </c:pt>
                <c:pt idx="99">
                  <c:v>95168.93869344627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924.3292413893381</c:v>
                </c:pt>
                <c:pt idx="35">
                  <c:v>2772.987724168014</c:v>
                </c:pt>
                <c:pt idx="36">
                  <c:v>4621.64620694669</c:v>
                </c:pt>
                <c:pt idx="37">
                  <c:v>6470.304689725366</c:v>
                </c:pt>
                <c:pt idx="38">
                  <c:v>8318.963172504041</c:v>
                </c:pt>
                <c:pt idx="39">
                  <c:v>10167.62165528272</c:v>
                </c:pt>
                <c:pt idx="40">
                  <c:v>12016.28013806139</c:v>
                </c:pt>
                <c:pt idx="41">
                  <c:v>13864.93862084007</c:v>
                </c:pt>
                <c:pt idx="42">
                  <c:v>15713.59710361875</c:v>
                </c:pt>
                <c:pt idx="43">
                  <c:v>17562.25558639742</c:v>
                </c:pt>
                <c:pt idx="44">
                  <c:v>19410.9140691761</c:v>
                </c:pt>
                <c:pt idx="45">
                  <c:v>21259.57255195477</c:v>
                </c:pt>
                <c:pt idx="46">
                  <c:v>23108.23103473345</c:v>
                </c:pt>
                <c:pt idx="47">
                  <c:v>24956.88951751213</c:v>
                </c:pt>
                <c:pt idx="48">
                  <c:v>26805.5480002908</c:v>
                </c:pt>
                <c:pt idx="49">
                  <c:v>28654.20648306948</c:v>
                </c:pt>
                <c:pt idx="50">
                  <c:v>30502.86496584816</c:v>
                </c:pt>
                <c:pt idx="51">
                  <c:v>32351.52344862683</c:v>
                </c:pt>
                <c:pt idx="52">
                  <c:v>34200.18193140551</c:v>
                </c:pt>
                <c:pt idx="53">
                  <c:v>36048.84041418418</c:v>
                </c:pt>
                <c:pt idx="54">
                  <c:v>37897.49889696286</c:v>
                </c:pt>
                <c:pt idx="55">
                  <c:v>39746.15737974154</c:v>
                </c:pt>
                <c:pt idx="56">
                  <c:v>41594.81586252021</c:v>
                </c:pt>
                <c:pt idx="57">
                  <c:v>43443.4743452989</c:v>
                </c:pt>
                <c:pt idx="58">
                  <c:v>45292.13282807756</c:v>
                </c:pt>
                <c:pt idx="59">
                  <c:v>47140.79131085624</c:v>
                </c:pt>
                <c:pt idx="60">
                  <c:v>48989.44979363491</c:v>
                </c:pt>
                <c:pt idx="61">
                  <c:v>50838.1082764136</c:v>
                </c:pt>
                <c:pt idx="62">
                  <c:v>52686.76675919227</c:v>
                </c:pt>
                <c:pt idx="63">
                  <c:v>54535.42524197094</c:v>
                </c:pt>
                <c:pt idx="64">
                  <c:v>56384.08372474962</c:v>
                </c:pt>
                <c:pt idx="65">
                  <c:v>58232.7422075283</c:v>
                </c:pt>
                <c:pt idx="66">
                  <c:v>60081.40069030697</c:v>
                </c:pt>
                <c:pt idx="67">
                  <c:v>57814.17802274822</c:v>
                </c:pt>
                <c:pt idx="68">
                  <c:v>55546.95535518946</c:v>
                </c:pt>
                <c:pt idx="69">
                  <c:v>53279.73268763071</c:v>
                </c:pt>
                <c:pt idx="70">
                  <c:v>51012.51002007196</c:v>
                </c:pt>
                <c:pt idx="71">
                  <c:v>48745.2873525132</c:v>
                </c:pt>
                <c:pt idx="72">
                  <c:v>46478.06468495445</c:v>
                </c:pt>
                <c:pt idx="73">
                  <c:v>44210.8420173957</c:v>
                </c:pt>
                <c:pt idx="74">
                  <c:v>41943.61934983694</c:v>
                </c:pt>
                <c:pt idx="75">
                  <c:v>39676.3966822782</c:v>
                </c:pt>
                <c:pt idx="76">
                  <c:v>37409.17401471944</c:v>
                </c:pt>
                <c:pt idx="77">
                  <c:v>35141.95134716068</c:v>
                </c:pt>
                <c:pt idx="78">
                  <c:v>32874.72867960193</c:v>
                </c:pt>
                <c:pt idx="79">
                  <c:v>30607.50601204318</c:v>
                </c:pt>
                <c:pt idx="80">
                  <c:v>28340.28334448442</c:v>
                </c:pt>
                <c:pt idx="81">
                  <c:v>26073.06067692567</c:v>
                </c:pt>
                <c:pt idx="82">
                  <c:v>23805.83800936691</c:v>
                </c:pt>
                <c:pt idx="83">
                  <c:v>21538.61534180816</c:v>
                </c:pt>
                <c:pt idx="84">
                  <c:v>19271.39267424941</c:v>
                </c:pt>
                <c:pt idx="85">
                  <c:v>17004.17000669066</c:v>
                </c:pt>
                <c:pt idx="86">
                  <c:v>14736.9473391319</c:v>
                </c:pt>
                <c:pt idx="87">
                  <c:v>12469.72467157315</c:v>
                </c:pt>
                <c:pt idx="88">
                  <c:v>10202.50200401439</c:v>
                </c:pt>
                <c:pt idx="89">
                  <c:v>7935.279336455641</c:v>
                </c:pt>
                <c:pt idx="90">
                  <c:v>5668.056668896882</c:v>
                </c:pt>
                <c:pt idx="91">
                  <c:v>3400.834001338131</c:v>
                </c:pt>
                <c:pt idx="92">
                  <c:v>1133.611333779379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  <c:pt idx="10">
                  <c:v>41343.51385001749</c:v>
                </c:pt>
                <c:pt idx="11">
                  <c:v>41336.80262972762</c:v>
                </c:pt>
                <c:pt idx="12">
                  <c:v>41330.09140943774</c:v>
                </c:pt>
                <c:pt idx="13">
                  <c:v>41323.38018914786</c:v>
                </c:pt>
                <c:pt idx="14">
                  <c:v>41316.66896885799</c:v>
                </c:pt>
                <c:pt idx="15">
                  <c:v>41309.95774856811</c:v>
                </c:pt>
                <c:pt idx="16">
                  <c:v>41303.24652827824</c:v>
                </c:pt>
                <c:pt idx="17">
                  <c:v>41296.53530798836</c:v>
                </c:pt>
                <c:pt idx="18">
                  <c:v>41289.8240876985</c:v>
                </c:pt>
                <c:pt idx="19">
                  <c:v>41283.11286740862</c:v>
                </c:pt>
                <c:pt idx="20">
                  <c:v>41276.40164711874</c:v>
                </c:pt>
                <c:pt idx="21">
                  <c:v>41269.69042682887</c:v>
                </c:pt>
                <c:pt idx="22">
                  <c:v>41262.979206539</c:v>
                </c:pt>
                <c:pt idx="23">
                  <c:v>41256.26798624912</c:v>
                </c:pt>
                <c:pt idx="24">
                  <c:v>41249.55676595925</c:v>
                </c:pt>
                <c:pt idx="25">
                  <c:v>41242.84554566937</c:v>
                </c:pt>
                <c:pt idx="26">
                  <c:v>41236.1343253795</c:v>
                </c:pt>
                <c:pt idx="27">
                  <c:v>41229.42310508962</c:v>
                </c:pt>
                <c:pt idx="28">
                  <c:v>41222.71188479975</c:v>
                </c:pt>
                <c:pt idx="29">
                  <c:v>41216.00066450988</c:v>
                </c:pt>
                <c:pt idx="30">
                  <c:v>41209.28944422</c:v>
                </c:pt>
                <c:pt idx="31">
                  <c:v>41202.57822393012</c:v>
                </c:pt>
                <c:pt idx="32">
                  <c:v>41195.86700364025</c:v>
                </c:pt>
                <c:pt idx="33">
                  <c:v>41189.15578335038</c:v>
                </c:pt>
                <c:pt idx="34">
                  <c:v>41256.2032504246</c:v>
                </c:pt>
                <c:pt idx="35">
                  <c:v>41397.0094048629</c:v>
                </c:pt>
                <c:pt idx="36">
                  <c:v>41537.81555930121</c:v>
                </c:pt>
                <c:pt idx="37">
                  <c:v>41678.62171373952</c:v>
                </c:pt>
                <c:pt idx="38">
                  <c:v>41819.42786817783</c:v>
                </c:pt>
                <c:pt idx="39">
                  <c:v>41960.23402261614</c:v>
                </c:pt>
                <c:pt idx="40">
                  <c:v>42101.04017705445</c:v>
                </c:pt>
                <c:pt idx="41">
                  <c:v>42241.84633149275</c:v>
                </c:pt>
                <c:pt idx="42">
                  <c:v>42382.65248593107</c:v>
                </c:pt>
                <c:pt idx="43">
                  <c:v>42523.45864036937</c:v>
                </c:pt>
                <c:pt idx="44">
                  <c:v>42664.26479480768</c:v>
                </c:pt>
                <c:pt idx="45">
                  <c:v>42805.070949246</c:v>
                </c:pt>
                <c:pt idx="46">
                  <c:v>42945.8771036843</c:v>
                </c:pt>
                <c:pt idx="47">
                  <c:v>43086.68325812261</c:v>
                </c:pt>
                <c:pt idx="48">
                  <c:v>43227.48941256092</c:v>
                </c:pt>
                <c:pt idx="49">
                  <c:v>43368.29556699923</c:v>
                </c:pt>
                <c:pt idx="50">
                  <c:v>43509.10172143754</c:v>
                </c:pt>
                <c:pt idx="51">
                  <c:v>43649.90787587585</c:v>
                </c:pt>
                <c:pt idx="52">
                  <c:v>43790.71403031415</c:v>
                </c:pt>
                <c:pt idx="53">
                  <c:v>43931.52018475247</c:v>
                </c:pt>
                <c:pt idx="54">
                  <c:v>44072.32633919077</c:v>
                </c:pt>
                <c:pt idx="55">
                  <c:v>44213.13249362908</c:v>
                </c:pt>
                <c:pt idx="56">
                  <c:v>44353.93864806739</c:v>
                </c:pt>
                <c:pt idx="57">
                  <c:v>44494.7448025057</c:v>
                </c:pt>
                <c:pt idx="58">
                  <c:v>44635.550956944</c:v>
                </c:pt>
                <c:pt idx="59">
                  <c:v>44776.35711138232</c:v>
                </c:pt>
                <c:pt idx="60">
                  <c:v>44917.16326582063</c:v>
                </c:pt>
                <c:pt idx="61">
                  <c:v>45057.96942025894</c:v>
                </c:pt>
                <c:pt idx="62">
                  <c:v>45198.77557469725</c:v>
                </c:pt>
                <c:pt idx="63">
                  <c:v>45339.58172913556</c:v>
                </c:pt>
                <c:pt idx="64">
                  <c:v>45480.38788357387</c:v>
                </c:pt>
                <c:pt idx="65">
                  <c:v>45621.19403801217</c:v>
                </c:pt>
                <c:pt idx="66">
                  <c:v>45762.00019245048</c:v>
                </c:pt>
                <c:pt idx="67">
                  <c:v>44511.9291876475</c:v>
                </c:pt>
                <c:pt idx="68">
                  <c:v>43261.85818284452</c:v>
                </c:pt>
                <c:pt idx="69">
                  <c:v>42011.78717804154</c:v>
                </c:pt>
                <c:pt idx="70">
                  <c:v>40761.71617323857</c:v>
                </c:pt>
                <c:pt idx="71">
                  <c:v>39511.64516843559</c:v>
                </c:pt>
                <c:pt idx="72">
                  <c:v>38261.57416363261</c:v>
                </c:pt>
                <c:pt idx="73">
                  <c:v>37011.50315882963</c:v>
                </c:pt>
                <c:pt idx="74">
                  <c:v>35761.43215402665</c:v>
                </c:pt>
                <c:pt idx="75">
                  <c:v>34511.36114922368</c:v>
                </c:pt>
                <c:pt idx="76">
                  <c:v>33261.2901444207</c:v>
                </c:pt>
                <c:pt idx="77">
                  <c:v>32011.21913961772</c:v>
                </c:pt>
                <c:pt idx="78">
                  <c:v>30761.14813481474</c:v>
                </c:pt>
                <c:pt idx="79">
                  <c:v>29511.07713001176</c:v>
                </c:pt>
                <c:pt idx="80">
                  <c:v>28261.00612520879</c:v>
                </c:pt>
                <c:pt idx="81">
                  <c:v>27010.93512040581</c:v>
                </c:pt>
                <c:pt idx="82">
                  <c:v>25760.86411560283</c:v>
                </c:pt>
                <c:pt idx="83">
                  <c:v>24510.79311079985</c:v>
                </c:pt>
                <c:pt idx="84">
                  <c:v>23260.72210599687</c:v>
                </c:pt>
                <c:pt idx="85">
                  <c:v>22010.6511011939</c:v>
                </c:pt>
                <c:pt idx="86">
                  <c:v>20760.58009639092</c:v>
                </c:pt>
                <c:pt idx="87">
                  <c:v>19510.50909158794</c:v>
                </c:pt>
                <c:pt idx="88">
                  <c:v>18260.43808678496</c:v>
                </c:pt>
                <c:pt idx="89">
                  <c:v>17010.36708198198</c:v>
                </c:pt>
                <c:pt idx="90">
                  <c:v>15760.296077179</c:v>
                </c:pt>
                <c:pt idx="91">
                  <c:v>14510.22507237603</c:v>
                </c:pt>
                <c:pt idx="92">
                  <c:v>13260.15406757305</c:v>
                </c:pt>
                <c:pt idx="93">
                  <c:v>12635.11856517156</c:v>
                </c:pt>
                <c:pt idx="94">
                  <c:v>12635.11856517156</c:v>
                </c:pt>
                <c:pt idx="95">
                  <c:v>12635.11856517156</c:v>
                </c:pt>
                <c:pt idx="96">
                  <c:v>12635.11856517156</c:v>
                </c:pt>
                <c:pt idx="97">
                  <c:v>12635.11856517156</c:v>
                </c:pt>
                <c:pt idx="98">
                  <c:v>12635.11856517156</c:v>
                </c:pt>
                <c:pt idx="99">
                  <c:v>12635.11856517156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  <c:pt idx="10">
                  <c:v>2937.924449965081</c:v>
                </c:pt>
                <c:pt idx="11">
                  <c:v>2950.426256135146</c:v>
                </c:pt>
                <c:pt idx="12">
                  <c:v>2962.92806230521</c:v>
                </c:pt>
                <c:pt idx="13">
                  <c:v>2975.429868475274</c:v>
                </c:pt>
                <c:pt idx="14">
                  <c:v>2987.931674645338</c:v>
                </c:pt>
                <c:pt idx="15">
                  <c:v>3000.433480815403</c:v>
                </c:pt>
                <c:pt idx="16">
                  <c:v>3012.935286985467</c:v>
                </c:pt>
                <c:pt idx="17">
                  <c:v>3025.437093155531</c:v>
                </c:pt>
                <c:pt idx="18">
                  <c:v>3037.938899325595</c:v>
                </c:pt>
                <c:pt idx="19">
                  <c:v>3050.44070549566</c:v>
                </c:pt>
                <c:pt idx="20">
                  <c:v>3062.942511665724</c:v>
                </c:pt>
                <c:pt idx="21">
                  <c:v>3075.444317835788</c:v>
                </c:pt>
                <c:pt idx="22">
                  <c:v>3087.946124005852</c:v>
                </c:pt>
                <c:pt idx="23">
                  <c:v>3100.447930175917</c:v>
                </c:pt>
                <c:pt idx="24">
                  <c:v>3112.949736345981</c:v>
                </c:pt>
                <c:pt idx="25">
                  <c:v>3125.451542516044</c:v>
                </c:pt>
                <c:pt idx="26">
                  <c:v>3137.95334868611</c:v>
                </c:pt>
                <c:pt idx="27">
                  <c:v>3150.455154856173</c:v>
                </c:pt>
                <c:pt idx="28">
                  <c:v>3162.956961026238</c:v>
                </c:pt>
                <c:pt idx="29">
                  <c:v>3175.458767196302</c:v>
                </c:pt>
                <c:pt idx="30">
                  <c:v>3187.960573366366</c:v>
                </c:pt>
                <c:pt idx="31">
                  <c:v>3200.46237953643</c:v>
                </c:pt>
                <c:pt idx="32">
                  <c:v>3212.964185706495</c:v>
                </c:pt>
                <c:pt idx="33">
                  <c:v>3225.46599187656</c:v>
                </c:pt>
                <c:pt idx="34">
                  <c:v>3237.241197346141</c:v>
                </c:pt>
                <c:pt idx="35">
                  <c:v>3248.28980211524</c:v>
                </c:pt>
                <c:pt idx="36">
                  <c:v>3259.33840688434</c:v>
                </c:pt>
                <c:pt idx="37">
                  <c:v>3270.38701165344</c:v>
                </c:pt>
                <c:pt idx="38">
                  <c:v>3281.435616422538</c:v>
                </c:pt>
                <c:pt idx="39">
                  <c:v>3292.484221191638</c:v>
                </c:pt>
                <c:pt idx="40">
                  <c:v>3303.532825960738</c:v>
                </c:pt>
                <c:pt idx="41">
                  <c:v>3314.581430729837</c:v>
                </c:pt>
                <c:pt idx="42">
                  <c:v>3325.630035498937</c:v>
                </c:pt>
                <c:pt idx="43">
                  <c:v>3336.678640268036</c:v>
                </c:pt>
                <c:pt idx="44">
                  <c:v>3347.727245037136</c:v>
                </c:pt>
                <c:pt idx="45">
                  <c:v>3358.775849806235</c:v>
                </c:pt>
                <c:pt idx="46">
                  <c:v>3369.824454575334</c:v>
                </c:pt>
                <c:pt idx="47">
                  <c:v>3380.873059344433</c:v>
                </c:pt>
                <c:pt idx="48">
                  <c:v>3391.921664113533</c:v>
                </c:pt>
                <c:pt idx="49">
                  <c:v>3402.970268882633</c:v>
                </c:pt>
                <c:pt idx="50">
                  <c:v>3414.018873651732</c:v>
                </c:pt>
                <c:pt idx="51">
                  <c:v>3425.067478420832</c:v>
                </c:pt>
                <c:pt idx="52">
                  <c:v>3436.116083189931</c:v>
                </c:pt>
                <c:pt idx="53">
                  <c:v>3447.16468795903</c:v>
                </c:pt>
                <c:pt idx="54">
                  <c:v>3458.21329272813</c:v>
                </c:pt>
                <c:pt idx="55">
                  <c:v>3469.261897497229</c:v>
                </c:pt>
                <c:pt idx="56">
                  <c:v>3480.310502266328</c:v>
                </c:pt>
                <c:pt idx="57">
                  <c:v>3491.359107035428</c:v>
                </c:pt>
                <c:pt idx="58">
                  <c:v>3502.407711804528</c:v>
                </c:pt>
                <c:pt idx="59">
                  <c:v>3513.456316573627</c:v>
                </c:pt>
                <c:pt idx="60">
                  <c:v>3524.504921342726</c:v>
                </c:pt>
                <c:pt idx="61">
                  <c:v>3535.553526111826</c:v>
                </c:pt>
                <c:pt idx="62">
                  <c:v>3546.602130880925</c:v>
                </c:pt>
                <c:pt idx="63">
                  <c:v>3557.650735650025</c:v>
                </c:pt>
                <c:pt idx="64">
                  <c:v>3568.699340419124</c:v>
                </c:pt>
                <c:pt idx="65">
                  <c:v>3579.747945188224</c:v>
                </c:pt>
                <c:pt idx="66">
                  <c:v>3590.796549957323</c:v>
                </c:pt>
                <c:pt idx="67">
                  <c:v>3577.246374297107</c:v>
                </c:pt>
                <c:pt idx="68">
                  <c:v>3563.696198636891</c:v>
                </c:pt>
                <c:pt idx="69">
                  <c:v>3550.146022976674</c:v>
                </c:pt>
                <c:pt idx="70">
                  <c:v>3536.595847316458</c:v>
                </c:pt>
                <c:pt idx="71">
                  <c:v>3523.045671656242</c:v>
                </c:pt>
                <c:pt idx="72">
                  <c:v>3509.495495996026</c:v>
                </c:pt>
                <c:pt idx="73">
                  <c:v>3495.94532033581</c:v>
                </c:pt>
                <c:pt idx="74">
                  <c:v>3482.395144675592</c:v>
                </c:pt>
                <c:pt idx="75">
                  <c:v>3468.844969015377</c:v>
                </c:pt>
                <c:pt idx="76">
                  <c:v>3455.29479335516</c:v>
                </c:pt>
                <c:pt idx="77">
                  <c:v>3441.744617694944</c:v>
                </c:pt>
                <c:pt idx="78">
                  <c:v>3428.194442034728</c:v>
                </c:pt>
                <c:pt idx="79">
                  <c:v>3414.644266374512</c:v>
                </c:pt>
                <c:pt idx="80">
                  <c:v>3401.094090714295</c:v>
                </c:pt>
                <c:pt idx="81">
                  <c:v>3387.543915054079</c:v>
                </c:pt>
                <c:pt idx="82">
                  <c:v>3373.993739393863</c:v>
                </c:pt>
                <c:pt idx="83">
                  <c:v>3360.443563733646</c:v>
                </c:pt>
                <c:pt idx="84">
                  <c:v>3346.89338807343</c:v>
                </c:pt>
                <c:pt idx="85">
                  <c:v>3333.343212413213</c:v>
                </c:pt>
                <c:pt idx="86">
                  <c:v>3319.793036752997</c:v>
                </c:pt>
                <c:pt idx="87">
                  <c:v>3306.242861092781</c:v>
                </c:pt>
                <c:pt idx="88">
                  <c:v>3292.692685432565</c:v>
                </c:pt>
                <c:pt idx="89">
                  <c:v>3279.142509772348</c:v>
                </c:pt>
                <c:pt idx="90">
                  <c:v>3265.592334112132</c:v>
                </c:pt>
                <c:pt idx="91">
                  <c:v>3252.042158451915</c:v>
                </c:pt>
                <c:pt idx="92">
                  <c:v>3238.4919827917</c:v>
                </c:pt>
                <c:pt idx="93">
                  <c:v>3231.716894961591</c:v>
                </c:pt>
                <c:pt idx="94">
                  <c:v>3231.716894961591</c:v>
                </c:pt>
                <c:pt idx="95">
                  <c:v>3231.716894961591</c:v>
                </c:pt>
                <c:pt idx="96">
                  <c:v>3231.716894961591</c:v>
                </c:pt>
                <c:pt idx="97">
                  <c:v>3231.716894961591</c:v>
                </c:pt>
                <c:pt idx="98">
                  <c:v>3231.716894961591</c:v>
                </c:pt>
                <c:pt idx="99">
                  <c:v>3231.716894961591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348.9834550734852</c:v>
                </c:pt>
                <c:pt idx="12">
                  <c:v>697.9669101469705</c:v>
                </c:pt>
                <c:pt idx="13">
                  <c:v>1046.950365220456</c:v>
                </c:pt>
                <c:pt idx="14">
                  <c:v>1395.933820293941</c:v>
                </c:pt>
                <c:pt idx="15">
                  <c:v>1744.917275367426</c:v>
                </c:pt>
                <c:pt idx="16">
                  <c:v>2093.900730440912</c:v>
                </c:pt>
                <c:pt idx="17">
                  <c:v>2442.884185514397</c:v>
                </c:pt>
                <c:pt idx="18">
                  <c:v>2791.867640587882</c:v>
                </c:pt>
                <c:pt idx="19">
                  <c:v>3140.851095661367</c:v>
                </c:pt>
                <c:pt idx="20">
                  <c:v>3489.834550734853</c:v>
                </c:pt>
                <c:pt idx="21">
                  <c:v>3838.818005808338</c:v>
                </c:pt>
                <c:pt idx="22">
                  <c:v>4187.801460881823</c:v>
                </c:pt>
                <c:pt idx="23">
                  <c:v>4536.784915955308</c:v>
                </c:pt>
                <c:pt idx="24">
                  <c:v>4885.768371028794</c:v>
                </c:pt>
                <c:pt idx="25">
                  <c:v>5234.751826102278</c:v>
                </c:pt>
                <c:pt idx="26">
                  <c:v>5583.735281175763</c:v>
                </c:pt>
                <c:pt idx="27">
                  <c:v>5932.718736249249</c:v>
                </c:pt>
                <c:pt idx="28">
                  <c:v>6281.702191322735</c:v>
                </c:pt>
                <c:pt idx="29">
                  <c:v>6630.68564639622</c:v>
                </c:pt>
                <c:pt idx="30">
                  <c:v>6979.669101469705</c:v>
                </c:pt>
                <c:pt idx="31">
                  <c:v>7328.65255654319</c:v>
                </c:pt>
                <c:pt idx="32">
                  <c:v>7677.636011616676</c:v>
                </c:pt>
                <c:pt idx="33">
                  <c:v>8026.61946669016</c:v>
                </c:pt>
                <c:pt idx="34">
                  <c:v>8435.4286569191</c:v>
                </c:pt>
                <c:pt idx="35">
                  <c:v>8904.063582303495</c:v>
                </c:pt>
                <c:pt idx="36">
                  <c:v>9372.69850768789</c:v>
                </c:pt>
                <c:pt idx="37">
                  <c:v>9841.333433072284</c:v>
                </c:pt>
                <c:pt idx="38">
                  <c:v>10309.96835845668</c:v>
                </c:pt>
                <c:pt idx="39">
                  <c:v>10778.60328384107</c:v>
                </c:pt>
                <c:pt idx="40">
                  <c:v>11247.23820922547</c:v>
                </c:pt>
                <c:pt idx="41">
                  <c:v>11715.87313460986</c:v>
                </c:pt>
                <c:pt idx="42">
                  <c:v>12184.50805999426</c:v>
                </c:pt>
                <c:pt idx="43">
                  <c:v>12653.14298537865</c:v>
                </c:pt>
                <c:pt idx="44">
                  <c:v>13121.77791076304</c:v>
                </c:pt>
                <c:pt idx="45">
                  <c:v>13590.41283614744</c:v>
                </c:pt>
                <c:pt idx="46">
                  <c:v>14059.04776153183</c:v>
                </c:pt>
                <c:pt idx="47">
                  <c:v>14527.68268691623</c:v>
                </c:pt>
                <c:pt idx="48">
                  <c:v>14996.31761230062</c:v>
                </c:pt>
                <c:pt idx="49">
                  <c:v>15464.95253768502</c:v>
                </c:pt>
                <c:pt idx="50">
                  <c:v>15933.58746306941</c:v>
                </c:pt>
                <c:pt idx="51">
                  <c:v>16402.2223884538</c:v>
                </c:pt>
                <c:pt idx="52">
                  <c:v>16870.8573138382</c:v>
                </c:pt>
                <c:pt idx="53">
                  <c:v>17339.4922392226</c:v>
                </c:pt>
                <c:pt idx="54">
                  <c:v>17808.12716460699</c:v>
                </c:pt>
                <c:pt idx="55">
                  <c:v>18276.76208999138</c:v>
                </c:pt>
                <c:pt idx="56">
                  <c:v>18745.39701537578</c:v>
                </c:pt>
                <c:pt idx="57">
                  <c:v>19214.03194076017</c:v>
                </c:pt>
                <c:pt idx="58">
                  <c:v>19682.66686614457</c:v>
                </c:pt>
                <c:pt idx="59">
                  <c:v>20151.30179152896</c:v>
                </c:pt>
                <c:pt idx="60">
                  <c:v>20619.93671691335</c:v>
                </c:pt>
                <c:pt idx="61">
                  <c:v>21088.57164229775</c:v>
                </c:pt>
                <c:pt idx="62">
                  <c:v>21557.20656768214</c:v>
                </c:pt>
                <c:pt idx="63">
                  <c:v>22025.84149306654</c:v>
                </c:pt>
                <c:pt idx="64">
                  <c:v>22494.47641845093</c:v>
                </c:pt>
                <c:pt idx="65">
                  <c:v>22963.11134383533</c:v>
                </c:pt>
                <c:pt idx="66">
                  <c:v>23431.74626921972</c:v>
                </c:pt>
                <c:pt idx="67">
                  <c:v>22547.52942887181</c:v>
                </c:pt>
                <c:pt idx="68">
                  <c:v>21663.3125885239</c:v>
                </c:pt>
                <c:pt idx="69">
                  <c:v>20779.09574817598</c:v>
                </c:pt>
                <c:pt idx="70">
                  <c:v>19894.87890782807</c:v>
                </c:pt>
                <c:pt idx="71">
                  <c:v>19010.66206748015</c:v>
                </c:pt>
                <c:pt idx="72">
                  <c:v>18126.44522713224</c:v>
                </c:pt>
                <c:pt idx="73">
                  <c:v>17242.22838678433</c:v>
                </c:pt>
                <c:pt idx="74">
                  <c:v>16358.01154643641</c:v>
                </c:pt>
                <c:pt idx="75">
                  <c:v>15473.79470608849</c:v>
                </c:pt>
                <c:pt idx="76">
                  <c:v>14589.57786574058</c:v>
                </c:pt>
                <c:pt idx="77">
                  <c:v>13705.36102539267</c:v>
                </c:pt>
                <c:pt idx="78">
                  <c:v>12821.14418504476</c:v>
                </c:pt>
                <c:pt idx="79">
                  <c:v>11936.92734469684</c:v>
                </c:pt>
                <c:pt idx="80">
                  <c:v>11052.71050434893</c:v>
                </c:pt>
                <c:pt idx="81">
                  <c:v>10168.49366400101</c:v>
                </c:pt>
                <c:pt idx="82">
                  <c:v>9284.276823653097</c:v>
                </c:pt>
                <c:pt idx="83">
                  <c:v>8400.059983305184</c:v>
                </c:pt>
                <c:pt idx="84">
                  <c:v>7515.843142957268</c:v>
                </c:pt>
                <c:pt idx="85">
                  <c:v>6631.626302609354</c:v>
                </c:pt>
                <c:pt idx="86">
                  <c:v>5747.40946226144</c:v>
                </c:pt>
                <c:pt idx="87">
                  <c:v>4863.192621913527</c:v>
                </c:pt>
                <c:pt idx="88">
                  <c:v>3978.975781565612</c:v>
                </c:pt>
                <c:pt idx="89">
                  <c:v>3094.7589412177</c:v>
                </c:pt>
                <c:pt idx="90">
                  <c:v>2210.542100869789</c:v>
                </c:pt>
                <c:pt idx="91">
                  <c:v>1326.325260521869</c:v>
                </c:pt>
                <c:pt idx="92">
                  <c:v>442.1084201739577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4551144"/>
        <c:axId val="209454594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46883.05196972337</c:v>
                </c:pt>
                <c:pt idx="1">
                  <c:v>46883.05196972337</c:v>
                </c:pt>
                <c:pt idx="2">
                  <c:v>46883.05196972337</c:v>
                </c:pt>
                <c:pt idx="3">
                  <c:v>46883.05196972337</c:v>
                </c:pt>
                <c:pt idx="4">
                  <c:v>46883.05196972337</c:v>
                </c:pt>
                <c:pt idx="5">
                  <c:v>46883.05196972337</c:v>
                </c:pt>
                <c:pt idx="6">
                  <c:v>46883.05196972337</c:v>
                </c:pt>
                <c:pt idx="7">
                  <c:v>46883.05196972337</c:v>
                </c:pt>
                <c:pt idx="8">
                  <c:v>46883.05196972337</c:v>
                </c:pt>
                <c:pt idx="9">
                  <c:v>46883.05196972337</c:v>
                </c:pt>
                <c:pt idx="10">
                  <c:v>46883.05196972337</c:v>
                </c:pt>
                <c:pt idx="11">
                  <c:v>46883.05196972337</c:v>
                </c:pt>
                <c:pt idx="12">
                  <c:v>46883.05196972337</c:v>
                </c:pt>
                <c:pt idx="13">
                  <c:v>46883.05196972337</c:v>
                </c:pt>
                <c:pt idx="14">
                  <c:v>46883.05196972337</c:v>
                </c:pt>
                <c:pt idx="15">
                  <c:v>46883.05196972337</c:v>
                </c:pt>
                <c:pt idx="16">
                  <c:v>46883.05196972337</c:v>
                </c:pt>
                <c:pt idx="17">
                  <c:v>46883.05196972337</c:v>
                </c:pt>
                <c:pt idx="18">
                  <c:v>46883.05196972337</c:v>
                </c:pt>
                <c:pt idx="19">
                  <c:v>46883.05196972337</c:v>
                </c:pt>
                <c:pt idx="20">
                  <c:v>46883.05196972338</c:v>
                </c:pt>
                <c:pt idx="21">
                  <c:v>46883.05196972338</c:v>
                </c:pt>
                <c:pt idx="22">
                  <c:v>46883.05196972338</c:v>
                </c:pt>
                <c:pt idx="23">
                  <c:v>46883.05196972338</c:v>
                </c:pt>
                <c:pt idx="24">
                  <c:v>46883.05196972338</c:v>
                </c:pt>
                <c:pt idx="25">
                  <c:v>46883.05196972338</c:v>
                </c:pt>
                <c:pt idx="26">
                  <c:v>46883.05196972338</c:v>
                </c:pt>
                <c:pt idx="27">
                  <c:v>46883.05196972338</c:v>
                </c:pt>
                <c:pt idx="28">
                  <c:v>46883.05196972338</c:v>
                </c:pt>
                <c:pt idx="29">
                  <c:v>46883.05196972338</c:v>
                </c:pt>
                <c:pt idx="30">
                  <c:v>46883.05196972338</c:v>
                </c:pt>
                <c:pt idx="31">
                  <c:v>46883.05196972338</c:v>
                </c:pt>
                <c:pt idx="32">
                  <c:v>46883.05196972338</c:v>
                </c:pt>
                <c:pt idx="33">
                  <c:v>46883.05196972338</c:v>
                </c:pt>
                <c:pt idx="34">
                  <c:v>46883.05196972338</c:v>
                </c:pt>
                <c:pt idx="35">
                  <c:v>46883.05196972338</c:v>
                </c:pt>
                <c:pt idx="36">
                  <c:v>46883.05196972338</c:v>
                </c:pt>
                <c:pt idx="37">
                  <c:v>46883.05196972338</c:v>
                </c:pt>
                <c:pt idx="38">
                  <c:v>46883.05196972338</c:v>
                </c:pt>
                <c:pt idx="39">
                  <c:v>46883.05196972338</c:v>
                </c:pt>
                <c:pt idx="40">
                  <c:v>46883.05196972338</c:v>
                </c:pt>
                <c:pt idx="41">
                  <c:v>46883.05196972338</c:v>
                </c:pt>
                <c:pt idx="42">
                  <c:v>46883.05196972338</c:v>
                </c:pt>
                <c:pt idx="43">
                  <c:v>46883.05196972338</c:v>
                </c:pt>
                <c:pt idx="44">
                  <c:v>46883.05196972338</c:v>
                </c:pt>
                <c:pt idx="45">
                  <c:v>46883.05196972338</c:v>
                </c:pt>
                <c:pt idx="46">
                  <c:v>46883.05196972338</c:v>
                </c:pt>
                <c:pt idx="47">
                  <c:v>46883.05196972338</c:v>
                </c:pt>
                <c:pt idx="48">
                  <c:v>46883.05196972338</c:v>
                </c:pt>
                <c:pt idx="49">
                  <c:v>46883.05196972338</c:v>
                </c:pt>
                <c:pt idx="50">
                  <c:v>46883.05196972338</c:v>
                </c:pt>
                <c:pt idx="51">
                  <c:v>46883.05196972338</c:v>
                </c:pt>
                <c:pt idx="52">
                  <c:v>46883.05196972338</c:v>
                </c:pt>
                <c:pt idx="53">
                  <c:v>46883.05196972338</c:v>
                </c:pt>
                <c:pt idx="54">
                  <c:v>46883.05196972338</c:v>
                </c:pt>
                <c:pt idx="55">
                  <c:v>46883.05196972338</c:v>
                </c:pt>
                <c:pt idx="56">
                  <c:v>46883.05196972338</c:v>
                </c:pt>
                <c:pt idx="57">
                  <c:v>46883.05196972338</c:v>
                </c:pt>
                <c:pt idx="58">
                  <c:v>46883.05196972338</c:v>
                </c:pt>
                <c:pt idx="59">
                  <c:v>46883.05196972338</c:v>
                </c:pt>
                <c:pt idx="60">
                  <c:v>46883.05196972338</c:v>
                </c:pt>
                <c:pt idx="61">
                  <c:v>46883.05196972338</c:v>
                </c:pt>
                <c:pt idx="62">
                  <c:v>46883.05196972338</c:v>
                </c:pt>
                <c:pt idx="63">
                  <c:v>46883.05196972338</c:v>
                </c:pt>
                <c:pt idx="64">
                  <c:v>46883.05196972338</c:v>
                </c:pt>
                <c:pt idx="65">
                  <c:v>46883.05196972338</c:v>
                </c:pt>
                <c:pt idx="66">
                  <c:v>46883.05196972338</c:v>
                </c:pt>
                <c:pt idx="67">
                  <c:v>46883.05196972338</c:v>
                </c:pt>
                <c:pt idx="68">
                  <c:v>46883.05196972338</c:v>
                </c:pt>
                <c:pt idx="69">
                  <c:v>46883.05196972338</c:v>
                </c:pt>
                <c:pt idx="70">
                  <c:v>46883.05196972338</c:v>
                </c:pt>
                <c:pt idx="71">
                  <c:v>46883.05196972338</c:v>
                </c:pt>
                <c:pt idx="72">
                  <c:v>46883.05196972338</c:v>
                </c:pt>
                <c:pt idx="73">
                  <c:v>46883.05196972338</c:v>
                </c:pt>
                <c:pt idx="74">
                  <c:v>46883.05196972338</c:v>
                </c:pt>
                <c:pt idx="75">
                  <c:v>46883.05196972338</c:v>
                </c:pt>
                <c:pt idx="76">
                  <c:v>46883.05196972338</c:v>
                </c:pt>
                <c:pt idx="77">
                  <c:v>46883.05196972338</c:v>
                </c:pt>
                <c:pt idx="78">
                  <c:v>46883.05196972338</c:v>
                </c:pt>
                <c:pt idx="79">
                  <c:v>46883.05196972338</c:v>
                </c:pt>
                <c:pt idx="80">
                  <c:v>46883.05196972338</c:v>
                </c:pt>
                <c:pt idx="81">
                  <c:v>46883.05196972338</c:v>
                </c:pt>
                <c:pt idx="82">
                  <c:v>46883.05196972338</c:v>
                </c:pt>
                <c:pt idx="83">
                  <c:v>46883.05196972338</c:v>
                </c:pt>
                <c:pt idx="84">
                  <c:v>46883.05196972338</c:v>
                </c:pt>
                <c:pt idx="85">
                  <c:v>46883.05196972338</c:v>
                </c:pt>
                <c:pt idx="86">
                  <c:v>46883.05196972338</c:v>
                </c:pt>
                <c:pt idx="87">
                  <c:v>46883.05196972338</c:v>
                </c:pt>
                <c:pt idx="88">
                  <c:v>46883.05196972338</c:v>
                </c:pt>
                <c:pt idx="89">
                  <c:v>46883.05196972338</c:v>
                </c:pt>
                <c:pt idx="90">
                  <c:v>46883.05196972338</c:v>
                </c:pt>
                <c:pt idx="91">
                  <c:v>46883.05196972338</c:v>
                </c:pt>
                <c:pt idx="92">
                  <c:v>46883.05196972338</c:v>
                </c:pt>
                <c:pt idx="93">
                  <c:v>46883.05196972338</c:v>
                </c:pt>
                <c:pt idx="94">
                  <c:v>46883.05196972338</c:v>
                </c:pt>
                <c:pt idx="95">
                  <c:v>46883.05196972338</c:v>
                </c:pt>
                <c:pt idx="96">
                  <c:v>46883.05196972338</c:v>
                </c:pt>
                <c:pt idx="97">
                  <c:v>46883.05196972338</c:v>
                </c:pt>
                <c:pt idx="98">
                  <c:v>46883.05196972338</c:v>
                </c:pt>
                <c:pt idx="99">
                  <c:v>46883.05196972338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551144"/>
        <c:axId val="2094545944"/>
      </c:lineChart>
      <c:catAx>
        <c:axId val="20945511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45459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45459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45511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-7.487364223061183</c:v>
                </c:pt>
                <c:pt idx="1">
                  <c:v>138.603247224445</c:v>
                </c:pt>
                <c:pt idx="2">
                  <c:v>138.603247224445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-6.391638371309251</c:v>
                </c:pt>
                <c:pt idx="1">
                  <c:v>1025.918257070336</c:v>
                </c:pt>
                <c:pt idx="2">
                  <c:v>1025.918257070336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18.55786683533019</c:v>
                </c:pt>
                <c:pt idx="1">
                  <c:v>-13.83838999814396</c:v>
                </c:pt>
                <c:pt idx="2">
                  <c:v>-13.83838999814396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12.50180617006425</c:v>
                </c:pt>
                <c:pt idx="1">
                  <c:v>-13.55017566021631</c:v>
                </c:pt>
                <c:pt idx="2">
                  <c:v>-13.55017566021631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348.9834550734852</c:v>
                </c:pt>
                <c:pt idx="1">
                  <c:v>-884.216840347914</c:v>
                </c:pt>
                <c:pt idx="2">
                  <c:v>-884.216840347914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321432"/>
        <c:axId val="209431354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10.27243150605273</c:v>
                </c:pt>
                <c:pt idx="1">
                  <c:v>125.8449159213281</c:v>
                </c:pt>
                <c:pt idx="2">
                  <c:v>125.8449159213281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195.7439251213459</c:v>
                </c:pt>
                <c:pt idx="1">
                  <c:v>1313.099794961112</c:v>
                </c:pt>
                <c:pt idx="2">
                  <c:v>1313.099794961112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3591.280705413067</c:v>
                </c:pt>
                <c:pt idx="2">
                  <c:v>3591.280705413067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-2267.222667558754</c:v>
                </c:pt>
                <c:pt idx="2">
                  <c:v>-2267.222667558754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-6.711220289874348</c:v>
                </c:pt>
                <c:pt idx="1">
                  <c:v>-1250.071004802978</c:v>
                </c:pt>
                <c:pt idx="2">
                  <c:v>-1250.071004802978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309896"/>
        <c:axId val="2094307880"/>
      </c:scatterChart>
      <c:valAx>
        <c:axId val="209432143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4313544"/>
        <c:crosses val="autoZero"/>
        <c:crossBetween val="midCat"/>
      </c:valAx>
      <c:valAx>
        <c:axId val="20943135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4321432"/>
        <c:crosses val="autoZero"/>
        <c:crossBetween val="midCat"/>
      </c:valAx>
      <c:valAx>
        <c:axId val="20943098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94307880"/>
        <c:crosses val="autoZero"/>
        <c:crossBetween val="midCat"/>
      </c:valAx>
      <c:valAx>
        <c:axId val="209430788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430989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3759.11363167119</c:v>
                </c:pt>
                <c:pt idx="1">
                  <c:v>3759.11363167119</c:v>
                </c:pt>
                <c:pt idx="2">
                  <c:v>3759.11363167119</c:v>
                </c:pt>
                <c:pt idx="3">
                  <c:v>3759.11363167119</c:v>
                </c:pt>
                <c:pt idx="4">
                  <c:v>3759.11363167119</c:v>
                </c:pt>
                <c:pt idx="5">
                  <c:v>3759.11363167119</c:v>
                </c:pt>
                <c:pt idx="6">
                  <c:v>3759.11363167119</c:v>
                </c:pt>
                <c:pt idx="7">
                  <c:v>3759.11363167119</c:v>
                </c:pt>
                <c:pt idx="8">
                  <c:v>3759.11363167119</c:v>
                </c:pt>
                <c:pt idx="9">
                  <c:v>3759.11363167119</c:v>
                </c:pt>
                <c:pt idx="10">
                  <c:v>3759.11363167119</c:v>
                </c:pt>
                <c:pt idx="11">
                  <c:v>3751.626267448129</c:v>
                </c:pt>
                <c:pt idx="12">
                  <c:v>3744.138903225068</c:v>
                </c:pt>
                <c:pt idx="13">
                  <c:v>3736.651539002006</c:v>
                </c:pt>
                <c:pt idx="14">
                  <c:v>3729.164174778945</c:v>
                </c:pt>
                <c:pt idx="15">
                  <c:v>3721.676810555884</c:v>
                </c:pt>
                <c:pt idx="16">
                  <c:v>3714.189446332823</c:v>
                </c:pt>
                <c:pt idx="17">
                  <c:v>3706.702082109762</c:v>
                </c:pt>
                <c:pt idx="18">
                  <c:v>3699.2147178867</c:v>
                </c:pt>
                <c:pt idx="19">
                  <c:v>3691.727353663639</c:v>
                </c:pt>
                <c:pt idx="20">
                  <c:v>3684.239989440578</c:v>
                </c:pt>
                <c:pt idx="21">
                  <c:v>3676.752625217517</c:v>
                </c:pt>
                <c:pt idx="22">
                  <c:v>3669.265260994456</c:v>
                </c:pt>
                <c:pt idx="23">
                  <c:v>3661.777896771395</c:v>
                </c:pt>
                <c:pt idx="24">
                  <c:v>3654.290532548333</c:v>
                </c:pt>
                <c:pt idx="25">
                  <c:v>3646.803168325272</c:v>
                </c:pt>
                <c:pt idx="26">
                  <c:v>3639.315804102211</c:v>
                </c:pt>
                <c:pt idx="27">
                  <c:v>3631.82843987915</c:v>
                </c:pt>
                <c:pt idx="28">
                  <c:v>3624.341075656089</c:v>
                </c:pt>
                <c:pt idx="29">
                  <c:v>3616.853711433027</c:v>
                </c:pt>
                <c:pt idx="30">
                  <c:v>3609.366347209966</c:v>
                </c:pt>
                <c:pt idx="31">
                  <c:v>3601.878982986905</c:v>
                </c:pt>
                <c:pt idx="32">
                  <c:v>3594.391618763844</c:v>
                </c:pt>
                <c:pt idx="33">
                  <c:v>3586.904254540783</c:v>
                </c:pt>
                <c:pt idx="34">
                  <c:v>3613.821840840158</c:v>
                </c:pt>
                <c:pt idx="35">
                  <c:v>3675.144377661969</c:v>
                </c:pt>
                <c:pt idx="36">
                  <c:v>3736.466914483779</c:v>
                </c:pt>
                <c:pt idx="37">
                  <c:v>3797.78945130559</c:v>
                </c:pt>
                <c:pt idx="38">
                  <c:v>3859.111988127401</c:v>
                </c:pt>
                <c:pt idx="39">
                  <c:v>3920.434524949212</c:v>
                </c:pt>
                <c:pt idx="40">
                  <c:v>3981.757061771023</c:v>
                </c:pt>
                <c:pt idx="41">
                  <c:v>4043.079598592833</c:v>
                </c:pt>
                <c:pt idx="42">
                  <c:v>4104.402135414644</c:v>
                </c:pt>
                <c:pt idx="43">
                  <c:v>4165.724672236455</c:v>
                </c:pt>
                <c:pt idx="44">
                  <c:v>4227.047209058266</c:v>
                </c:pt>
                <c:pt idx="45">
                  <c:v>4288.369745880077</c:v>
                </c:pt>
                <c:pt idx="46">
                  <c:v>4349.692282701887</c:v>
                </c:pt>
                <c:pt idx="47">
                  <c:v>4411.014819523697</c:v>
                </c:pt>
                <c:pt idx="48">
                  <c:v>4472.337356345509</c:v>
                </c:pt>
                <c:pt idx="49">
                  <c:v>4533.65989316732</c:v>
                </c:pt>
                <c:pt idx="50">
                  <c:v>4594.98242998913</c:v>
                </c:pt>
                <c:pt idx="51">
                  <c:v>4656.304966810941</c:v>
                </c:pt>
                <c:pt idx="52">
                  <c:v>4717.627503632752</c:v>
                </c:pt>
                <c:pt idx="53">
                  <c:v>4778.950040454563</c:v>
                </c:pt>
                <c:pt idx="54">
                  <c:v>4840.272577276374</c:v>
                </c:pt>
                <c:pt idx="55">
                  <c:v>4901.595114098185</c:v>
                </c:pt>
                <c:pt idx="56">
                  <c:v>4962.917650919996</c:v>
                </c:pt>
                <c:pt idx="57">
                  <c:v>5024.240187741807</c:v>
                </c:pt>
                <c:pt idx="58">
                  <c:v>5085.562724563616</c:v>
                </c:pt>
                <c:pt idx="59">
                  <c:v>5146.885261385428</c:v>
                </c:pt>
                <c:pt idx="60">
                  <c:v>5208.207798207239</c:v>
                </c:pt>
                <c:pt idx="61">
                  <c:v>5269.53033502905</c:v>
                </c:pt>
                <c:pt idx="62">
                  <c:v>5330.85287185086</c:v>
                </c:pt>
                <c:pt idx="63">
                  <c:v>5392.175408672671</c:v>
                </c:pt>
                <c:pt idx="64">
                  <c:v>5453.497945494482</c:v>
                </c:pt>
                <c:pt idx="65">
                  <c:v>5514.820482316293</c:v>
                </c:pt>
                <c:pt idx="66">
                  <c:v>5576.143019138104</c:v>
                </c:pt>
                <c:pt idx="67">
                  <c:v>5714.74626636255</c:v>
                </c:pt>
                <c:pt idx="68">
                  <c:v>5853.349513586994</c:v>
                </c:pt>
                <c:pt idx="69">
                  <c:v>5991.95276081144</c:v>
                </c:pt>
                <c:pt idx="70">
                  <c:v>6130.556008035884</c:v>
                </c:pt>
                <c:pt idx="71">
                  <c:v>6269.159255260328</c:v>
                </c:pt>
                <c:pt idx="72">
                  <c:v>6407.762502484774</c:v>
                </c:pt>
                <c:pt idx="73">
                  <c:v>6546.36574970922</c:v>
                </c:pt>
                <c:pt idx="74">
                  <c:v>6684.968996933664</c:v>
                </c:pt>
                <c:pt idx="75">
                  <c:v>6823.57224415811</c:v>
                </c:pt>
                <c:pt idx="76">
                  <c:v>6962.175491382554</c:v>
                </c:pt>
                <c:pt idx="77">
                  <c:v>7100.778738606999</c:v>
                </c:pt>
                <c:pt idx="78">
                  <c:v>7239.381985831445</c:v>
                </c:pt>
                <c:pt idx="79">
                  <c:v>7377.98523305589</c:v>
                </c:pt>
                <c:pt idx="80">
                  <c:v>7516.588480280335</c:v>
                </c:pt>
                <c:pt idx="81">
                  <c:v>7655.19172750478</c:v>
                </c:pt>
                <c:pt idx="82">
                  <c:v>7793.794974729224</c:v>
                </c:pt>
                <c:pt idx="83">
                  <c:v>7932.39822195367</c:v>
                </c:pt>
                <c:pt idx="84">
                  <c:v>8071.001469178114</c:v>
                </c:pt>
                <c:pt idx="85">
                  <c:v>8209.604716402558</c:v>
                </c:pt>
                <c:pt idx="86">
                  <c:v>8348.207963627005</c:v>
                </c:pt>
                <c:pt idx="87">
                  <c:v>8486.81121085145</c:v>
                </c:pt>
                <c:pt idx="88">
                  <c:v>8625.414458075894</c:v>
                </c:pt>
                <c:pt idx="89">
                  <c:v>8764.01770530034</c:v>
                </c:pt>
                <c:pt idx="90">
                  <c:v>8902.620952524785</c:v>
                </c:pt>
                <c:pt idx="91">
                  <c:v>9041.22419974923</c:v>
                </c:pt>
                <c:pt idx="92">
                  <c:v>9179.827446973675</c:v>
                </c:pt>
                <c:pt idx="93">
                  <c:v>9302.309070585898</c:v>
                </c:pt>
                <c:pt idx="94">
                  <c:v>9408.669070585898</c:v>
                </c:pt>
                <c:pt idx="95">
                  <c:v>9515.029070585897</c:v>
                </c:pt>
                <c:pt idx="96">
                  <c:v>9621.389070585898</c:v>
                </c:pt>
                <c:pt idx="97">
                  <c:v>9727.749070585898</c:v>
                </c:pt>
                <c:pt idx="98">
                  <c:v>9834.109070585897</c:v>
                </c:pt>
                <c:pt idx="99">
                  <c:v>9940.469070585897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3778.108754314419</c:v>
                </c:pt>
                <c:pt idx="1">
                  <c:v>3437.848754314419</c:v>
                </c:pt>
                <c:pt idx="2">
                  <c:v>3097.588754314419</c:v>
                </c:pt>
                <c:pt idx="3">
                  <c:v>2757.328754314418</c:v>
                </c:pt>
                <c:pt idx="4">
                  <c:v>2417.068754314419</c:v>
                </c:pt>
                <c:pt idx="5">
                  <c:v>2076.808754314418</c:v>
                </c:pt>
                <c:pt idx="6">
                  <c:v>1736.548754314419</c:v>
                </c:pt>
                <c:pt idx="7">
                  <c:v>1396.288754314419</c:v>
                </c:pt>
                <c:pt idx="8">
                  <c:v>1056.028754314419</c:v>
                </c:pt>
                <c:pt idx="9">
                  <c:v>715.7687543144186</c:v>
                </c:pt>
                <c:pt idx="10">
                  <c:v>375.5087543144186</c:v>
                </c:pt>
                <c:pt idx="11">
                  <c:v>369.1171159431094</c:v>
                </c:pt>
                <c:pt idx="12">
                  <c:v>362.7254775718001</c:v>
                </c:pt>
                <c:pt idx="13">
                  <c:v>356.3338392004908</c:v>
                </c:pt>
                <c:pt idx="14">
                  <c:v>349.9422008291815</c:v>
                </c:pt>
                <c:pt idx="15">
                  <c:v>343.5505624578723</c:v>
                </c:pt>
                <c:pt idx="16">
                  <c:v>337.158924086563</c:v>
                </c:pt>
                <c:pt idx="17">
                  <c:v>330.7672857152538</c:v>
                </c:pt>
                <c:pt idx="18">
                  <c:v>324.3756473439446</c:v>
                </c:pt>
                <c:pt idx="19">
                  <c:v>317.9840089726353</c:v>
                </c:pt>
                <c:pt idx="20">
                  <c:v>311.5923706013261</c:v>
                </c:pt>
                <c:pt idx="21">
                  <c:v>305.2007322300168</c:v>
                </c:pt>
                <c:pt idx="22">
                  <c:v>298.8090938587076</c:v>
                </c:pt>
                <c:pt idx="23">
                  <c:v>292.4174554873983</c:v>
                </c:pt>
                <c:pt idx="24">
                  <c:v>286.0258171160891</c:v>
                </c:pt>
                <c:pt idx="25">
                  <c:v>279.6341787447798</c:v>
                </c:pt>
                <c:pt idx="26">
                  <c:v>273.2425403734705</c:v>
                </c:pt>
                <c:pt idx="27">
                  <c:v>266.8509020021613</c:v>
                </c:pt>
                <c:pt idx="28">
                  <c:v>260.459263630852</c:v>
                </c:pt>
                <c:pt idx="29">
                  <c:v>254.0676252595428</c:v>
                </c:pt>
                <c:pt idx="30">
                  <c:v>247.6759868882335</c:v>
                </c:pt>
                <c:pt idx="31">
                  <c:v>241.2843485169243</c:v>
                </c:pt>
                <c:pt idx="32">
                  <c:v>234.892710145615</c:v>
                </c:pt>
                <c:pt idx="33">
                  <c:v>228.5010717743058</c:v>
                </c:pt>
                <c:pt idx="34">
                  <c:v>221.8390179334411</c:v>
                </c:pt>
                <c:pt idx="35">
                  <c:v>214.9065486230211</c:v>
                </c:pt>
                <c:pt idx="36">
                  <c:v>207.9740793126011</c:v>
                </c:pt>
                <c:pt idx="37">
                  <c:v>201.041610002181</c:v>
                </c:pt>
                <c:pt idx="38">
                  <c:v>194.109140691761</c:v>
                </c:pt>
                <c:pt idx="39">
                  <c:v>187.176671381341</c:v>
                </c:pt>
                <c:pt idx="40">
                  <c:v>180.2442020709209</c:v>
                </c:pt>
                <c:pt idx="41">
                  <c:v>173.3117327605009</c:v>
                </c:pt>
                <c:pt idx="42">
                  <c:v>166.3792634500809</c:v>
                </c:pt>
                <c:pt idx="43">
                  <c:v>159.4467941396608</c:v>
                </c:pt>
                <c:pt idx="44">
                  <c:v>152.5143248292408</c:v>
                </c:pt>
                <c:pt idx="45">
                  <c:v>145.5818555188208</c:v>
                </c:pt>
                <c:pt idx="46">
                  <c:v>138.6493862084007</c:v>
                </c:pt>
                <c:pt idx="47">
                  <c:v>131.7169168979807</c:v>
                </c:pt>
                <c:pt idx="48">
                  <c:v>124.7844475875606</c:v>
                </c:pt>
                <c:pt idx="49">
                  <c:v>117.8519782771406</c:v>
                </c:pt>
                <c:pt idx="50">
                  <c:v>110.9195089667206</c:v>
                </c:pt>
                <c:pt idx="51">
                  <c:v>103.9870396563006</c:v>
                </c:pt>
                <c:pt idx="52">
                  <c:v>97.05457034588051</c:v>
                </c:pt>
                <c:pt idx="53">
                  <c:v>90.12210103546047</c:v>
                </c:pt>
                <c:pt idx="54">
                  <c:v>83.18963172504044</c:v>
                </c:pt>
                <c:pt idx="55">
                  <c:v>76.25716241462041</c:v>
                </c:pt>
                <c:pt idx="56">
                  <c:v>69.32469310420037</c:v>
                </c:pt>
                <c:pt idx="57">
                  <c:v>62.39222379378035</c:v>
                </c:pt>
                <c:pt idx="58">
                  <c:v>55.45975448336029</c:v>
                </c:pt>
                <c:pt idx="59">
                  <c:v>48.52728517294025</c:v>
                </c:pt>
                <c:pt idx="60">
                  <c:v>41.59481586252022</c:v>
                </c:pt>
                <c:pt idx="61">
                  <c:v>34.66234655210019</c:v>
                </c:pt>
                <c:pt idx="62">
                  <c:v>27.72987724168016</c:v>
                </c:pt>
                <c:pt idx="63">
                  <c:v>20.79740793126012</c:v>
                </c:pt>
                <c:pt idx="64">
                  <c:v>13.86493862084009</c:v>
                </c:pt>
                <c:pt idx="65">
                  <c:v>6.93246931042006</c:v>
                </c:pt>
                <c:pt idx="66">
                  <c:v>0.0</c:v>
                </c:pt>
                <c:pt idx="67">
                  <c:v>1025.918257070336</c:v>
                </c:pt>
                <c:pt idx="68">
                  <c:v>2051.836514140673</c:v>
                </c:pt>
                <c:pt idx="69">
                  <c:v>3077.754771211009</c:v>
                </c:pt>
                <c:pt idx="70">
                  <c:v>4103.673028281346</c:v>
                </c:pt>
                <c:pt idx="71">
                  <c:v>5129.591285351682</c:v>
                </c:pt>
                <c:pt idx="72">
                  <c:v>6155.509542422019</c:v>
                </c:pt>
                <c:pt idx="73">
                  <c:v>7181.427799492356</c:v>
                </c:pt>
                <c:pt idx="74">
                  <c:v>8207.346056562691</c:v>
                </c:pt>
                <c:pt idx="75">
                  <c:v>9233.264313633028</c:v>
                </c:pt>
                <c:pt idx="76">
                  <c:v>10259.18257070336</c:v>
                </c:pt>
                <c:pt idx="77">
                  <c:v>11285.1008277737</c:v>
                </c:pt>
                <c:pt idx="78">
                  <c:v>12311.01908484404</c:v>
                </c:pt>
                <c:pt idx="79">
                  <c:v>13336.93734191437</c:v>
                </c:pt>
                <c:pt idx="80">
                  <c:v>14362.85559898471</c:v>
                </c:pt>
                <c:pt idx="81">
                  <c:v>15388.77385605505</c:v>
                </c:pt>
                <c:pt idx="82">
                  <c:v>16414.69211312538</c:v>
                </c:pt>
                <c:pt idx="83">
                  <c:v>17440.61037019572</c:v>
                </c:pt>
                <c:pt idx="84">
                  <c:v>18466.52862726606</c:v>
                </c:pt>
                <c:pt idx="85">
                  <c:v>19492.4468843364</c:v>
                </c:pt>
                <c:pt idx="86">
                  <c:v>20518.36514140673</c:v>
                </c:pt>
                <c:pt idx="87">
                  <c:v>21544.28339847707</c:v>
                </c:pt>
                <c:pt idx="88">
                  <c:v>22570.2016555474</c:v>
                </c:pt>
                <c:pt idx="89">
                  <c:v>23596.11991261774</c:v>
                </c:pt>
                <c:pt idx="90">
                  <c:v>24622.03816968808</c:v>
                </c:pt>
                <c:pt idx="91">
                  <c:v>25647.95642675841</c:v>
                </c:pt>
                <c:pt idx="92">
                  <c:v>26673.87468382875</c:v>
                </c:pt>
                <c:pt idx="93">
                  <c:v>27549.26381236392</c:v>
                </c:pt>
                <c:pt idx="94">
                  <c:v>28274.12381236392</c:v>
                </c:pt>
                <c:pt idx="95">
                  <c:v>28998.98381236392</c:v>
                </c:pt>
                <c:pt idx="96">
                  <c:v>29723.84381236392</c:v>
                </c:pt>
                <c:pt idx="97">
                  <c:v>30448.70381236392</c:v>
                </c:pt>
                <c:pt idx="98">
                  <c:v>31173.56381236392</c:v>
                </c:pt>
                <c:pt idx="99">
                  <c:v>31898.42381236392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1109.09878193869</c:v>
                </c:pt>
                <c:pt idx="1">
                  <c:v>1109.09878193869</c:v>
                </c:pt>
                <c:pt idx="2">
                  <c:v>1109.09878193869</c:v>
                </c:pt>
                <c:pt idx="3">
                  <c:v>1109.09878193869</c:v>
                </c:pt>
                <c:pt idx="4">
                  <c:v>1109.09878193869</c:v>
                </c:pt>
                <c:pt idx="5">
                  <c:v>1109.09878193869</c:v>
                </c:pt>
                <c:pt idx="6">
                  <c:v>1109.09878193869</c:v>
                </c:pt>
                <c:pt idx="7">
                  <c:v>1109.09878193869</c:v>
                </c:pt>
                <c:pt idx="8">
                  <c:v>1109.09878193869</c:v>
                </c:pt>
                <c:pt idx="9">
                  <c:v>1109.09878193869</c:v>
                </c:pt>
                <c:pt idx="10">
                  <c:v>1109.09878193869</c:v>
                </c:pt>
                <c:pt idx="11">
                  <c:v>1119.371213444743</c:v>
                </c:pt>
                <c:pt idx="12">
                  <c:v>1129.643644950796</c:v>
                </c:pt>
                <c:pt idx="13">
                  <c:v>1139.916076456848</c:v>
                </c:pt>
                <c:pt idx="14">
                  <c:v>1150.188507962901</c:v>
                </c:pt>
                <c:pt idx="15">
                  <c:v>1160.460939468954</c:v>
                </c:pt>
                <c:pt idx="16">
                  <c:v>1170.733370975007</c:v>
                </c:pt>
                <c:pt idx="17">
                  <c:v>1181.00580248106</c:v>
                </c:pt>
                <c:pt idx="18">
                  <c:v>1191.278233987112</c:v>
                </c:pt>
                <c:pt idx="19">
                  <c:v>1201.550665493165</c:v>
                </c:pt>
                <c:pt idx="20">
                  <c:v>1211.823096999218</c:v>
                </c:pt>
                <c:pt idx="21">
                  <c:v>1222.09552850527</c:v>
                </c:pt>
                <c:pt idx="22">
                  <c:v>1232.367960011323</c:v>
                </c:pt>
                <c:pt idx="23">
                  <c:v>1242.640391517376</c:v>
                </c:pt>
                <c:pt idx="24">
                  <c:v>1252.912823023429</c:v>
                </c:pt>
                <c:pt idx="25">
                  <c:v>1263.185254529481</c:v>
                </c:pt>
                <c:pt idx="26">
                  <c:v>1273.457686035534</c:v>
                </c:pt>
                <c:pt idx="27">
                  <c:v>1283.730117541587</c:v>
                </c:pt>
                <c:pt idx="28">
                  <c:v>1294.00254904764</c:v>
                </c:pt>
                <c:pt idx="29">
                  <c:v>1304.274980553692</c:v>
                </c:pt>
                <c:pt idx="30">
                  <c:v>1314.547412059745</c:v>
                </c:pt>
                <c:pt idx="31">
                  <c:v>1324.819843565798</c:v>
                </c:pt>
                <c:pt idx="32">
                  <c:v>1335.092275071851</c:v>
                </c:pt>
                <c:pt idx="33">
                  <c:v>1345.364706577903</c:v>
                </c:pt>
                <c:pt idx="34">
                  <c:v>1391.007131243534</c:v>
                </c:pt>
                <c:pt idx="35">
                  <c:v>1472.019549068742</c:v>
                </c:pt>
                <c:pt idx="36">
                  <c:v>1553.03196689395</c:v>
                </c:pt>
                <c:pt idx="37">
                  <c:v>1634.044384719158</c:v>
                </c:pt>
                <c:pt idx="38">
                  <c:v>1715.056802544366</c:v>
                </c:pt>
                <c:pt idx="39">
                  <c:v>1796.069220369574</c:v>
                </c:pt>
                <c:pt idx="40">
                  <c:v>1877.081638194782</c:v>
                </c:pt>
                <c:pt idx="41">
                  <c:v>1958.09405601999</c:v>
                </c:pt>
                <c:pt idx="42">
                  <c:v>2039.106473845198</c:v>
                </c:pt>
                <c:pt idx="43">
                  <c:v>2120.118891670406</c:v>
                </c:pt>
                <c:pt idx="44">
                  <c:v>2201.131309495614</c:v>
                </c:pt>
                <c:pt idx="45">
                  <c:v>2282.143727320822</c:v>
                </c:pt>
                <c:pt idx="46">
                  <c:v>2363.15614514603</c:v>
                </c:pt>
                <c:pt idx="47">
                  <c:v>2444.168562971238</c:v>
                </c:pt>
                <c:pt idx="48">
                  <c:v>2525.180980796446</c:v>
                </c:pt>
                <c:pt idx="49">
                  <c:v>2606.193398621654</c:v>
                </c:pt>
                <c:pt idx="50">
                  <c:v>2687.205816446862</c:v>
                </c:pt>
                <c:pt idx="51">
                  <c:v>2768.21823427207</c:v>
                </c:pt>
                <c:pt idx="52">
                  <c:v>2849.230652097278</c:v>
                </c:pt>
                <c:pt idx="53">
                  <c:v>2930.243069922486</c:v>
                </c:pt>
                <c:pt idx="54">
                  <c:v>3011.255487747694</c:v>
                </c:pt>
                <c:pt idx="55">
                  <c:v>3092.267905572902</c:v>
                </c:pt>
                <c:pt idx="56">
                  <c:v>3173.28032339811</c:v>
                </c:pt>
                <c:pt idx="57">
                  <c:v>3254.292741223318</c:v>
                </c:pt>
                <c:pt idx="58">
                  <c:v>3335.305159048526</c:v>
                </c:pt>
                <c:pt idx="59">
                  <c:v>3416.317576873733</c:v>
                </c:pt>
                <c:pt idx="60">
                  <c:v>3497.329994698942</c:v>
                </c:pt>
                <c:pt idx="61">
                  <c:v>3578.34241252415</c:v>
                </c:pt>
                <c:pt idx="62">
                  <c:v>3659.354830349358</c:v>
                </c:pt>
                <c:pt idx="63">
                  <c:v>3740.367248174566</c:v>
                </c:pt>
                <c:pt idx="64">
                  <c:v>3821.379665999774</c:v>
                </c:pt>
                <c:pt idx="65">
                  <c:v>3902.392083824982</c:v>
                </c:pt>
                <c:pt idx="66">
                  <c:v>3983.40450165019</c:v>
                </c:pt>
                <c:pt idx="67">
                  <c:v>4109.249417571518</c:v>
                </c:pt>
                <c:pt idx="68">
                  <c:v>4235.094333492846</c:v>
                </c:pt>
                <c:pt idx="69">
                  <c:v>4360.939249414175</c:v>
                </c:pt>
                <c:pt idx="70">
                  <c:v>4486.784165335503</c:v>
                </c:pt>
                <c:pt idx="71">
                  <c:v>4612.62908125683</c:v>
                </c:pt>
                <c:pt idx="72">
                  <c:v>4738.473997178159</c:v>
                </c:pt>
                <c:pt idx="73">
                  <c:v>4864.318913099486</c:v>
                </c:pt>
                <c:pt idx="74">
                  <c:v>4990.163829020815</c:v>
                </c:pt>
                <c:pt idx="75">
                  <c:v>5116.008744942143</c:v>
                </c:pt>
                <c:pt idx="76">
                  <c:v>5241.85366086347</c:v>
                </c:pt>
                <c:pt idx="77">
                  <c:v>5367.6985767848</c:v>
                </c:pt>
                <c:pt idx="78">
                  <c:v>5493.543492706128</c:v>
                </c:pt>
                <c:pt idx="79">
                  <c:v>5619.388408627456</c:v>
                </c:pt>
                <c:pt idx="80">
                  <c:v>5745.233324548784</c:v>
                </c:pt>
                <c:pt idx="81">
                  <c:v>5871.078240470112</c:v>
                </c:pt>
                <c:pt idx="82">
                  <c:v>5996.92315639144</c:v>
                </c:pt>
                <c:pt idx="83">
                  <c:v>6122.768072312769</c:v>
                </c:pt>
                <c:pt idx="84">
                  <c:v>6248.612988234096</c:v>
                </c:pt>
                <c:pt idx="85">
                  <c:v>6374.457904155424</c:v>
                </c:pt>
                <c:pt idx="86">
                  <c:v>6500.302820076753</c:v>
                </c:pt>
                <c:pt idx="87">
                  <c:v>6626.147735998081</c:v>
                </c:pt>
                <c:pt idx="88">
                  <c:v>6751.992651919408</c:v>
                </c:pt>
                <c:pt idx="89">
                  <c:v>6877.837567840737</c:v>
                </c:pt>
                <c:pt idx="90">
                  <c:v>7003.682483762065</c:v>
                </c:pt>
                <c:pt idx="91">
                  <c:v>7129.527399683393</c:v>
                </c:pt>
                <c:pt idx="92">
                  <c:v>7255.372315604722</c:v>
                </c:pt>
                <c:pt idx="93">
                  <c:v>7322.510273565385</c:v>
                </c:pt>
                <c:pt idx="94">
                  <c:v>7330.941273565385</c:v>
                </c:pt>
                <c:pt idx="95">
                  <c:v>7339.372273565385</c:v>
                </c:pt>
                <c:pt idx="96">
                  <c:v>7347.803273565385</c:v>
                </c:pt>
                <c:pt idx="97">
                  <c:v>7356.234273565385</c:v>
                </c:pt>
                <c:pt idx="98">
                  <c:v>7364.665273565385</c:v>
                </c:pt>
                <c:pt idx="99">
                  <c:v>7373.096273565384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1408.15782867907</c:v>
                </c:pt>
                <c:pt idx="1">
                  <c:v>1408.15782867907</c:v>
                </c:pt>
                <c:pt idx="2">
                  <c:v>1408.15782867907</c:v>
                </c:pt>
                <c:pt idx="3">
                  <c:v>1408.15782867907</c:v>
                </c:pt>
                <c:pt idx="4">
                  <c:v>1408.15782867907</c:v>
                </c:pt>
                <c:pt idx="5">
                  <c:v>1408.15782867907</c:v>
                </c:pt>
                <c:pt idx="6">
                  <c:v>1408.15782867907</c:v>
                </c:pt>
                <c:pt idx="7">
                  <c:v>1408.15782867907</c:v>
                </c:pt>
                <c:pt idx="8">
                  <c:v>1408.15782867907</c:v>
                </c:pt>
                <c:pt idx="9">
                  <c:v>1408.15782867907</c:v>
                </c:pt>
                <c:pt idx="10">
                  <c:v>1408.15782867907</c:v>
                </c:pt>
                <c:pt idx="11">
                  <c:v>1603.901753800416</c:v>
                </c:pt>
                <c:pt idx="12">
                  <c:v>1799.645678921762</c:v>
                </c:pt>
                <c:pt idx="13">
                  <c:v>1995.389604043108</c:v>
                </c:pt>
                <c:pt idx="14">
                  <c:v>2191.133529164454</c:v>
                </c:pt>
                <c:pt idx="15">
                  <c:v>2386.8774542858</c:v>
                </c:pt>
                <c:pt idx="16">
                  <c:v>2582.621379407145</c:v>
                </c:pt>
                <c:pt idx="17">
                  <c:v>2778.365304528491</c:v>
                </c:pt>
                <c:pt idx="18">
                  <c:v>2974.109229649837</c:v>
                </c:pt>
                <c:pt idx="19">
                  <c:v>3169.853154771182</c:v>
                </c:pt>
                <c:pt idx="20">
                  <c:v>3365.59707989253</c:v>
                </c:pt>
                <c:pt idx="21">
                  <c:v>3561.341005013875</c:v>
                </c:pt>
                <c:pt idx="22">
                  <c:v>3757.08493013522</c:v>
                </c:pt>
                <c:pt idx="23">
                  <c:v>3952.828855256566</c:v>
                </c:pt>
                <c:pt idx="24">
                  <c:v>4148.572780377912</c:v>
                </c:pt>
                <c:pt idx="25">
                  <c:v>4344.316705499258</c:v>
                </c:pt>
                <c:pt idx="26">
                  <c:v>4540.060630620604</c:v>
                </c:pt>
                <c:pt idx="27">
                  <c:v>4735.80455574195</c:v>
                </c:pt>
                <c:pt idx="28">
                  <c:v>4931.548480863295</c:v>
                </c:pt>
                <c:pt idx="29">
                  <c:v>5127.292405984642</c:v>
                </c:pt>
                <c:pt idx="30">
                  <c:v>5323.036331105988</c:v>
                </c:pt>
                <c:pt idx="31">
                  <c:v>5518.780256227334</c:v>
                </c:pt>
                <c:pt idx="32">
                  <c:v>5714.52418134868</c:v>
                </c:pt>
                <c:pt idx="33">
                  <c:v>5910.268106470025</c:v>
                </c:pt>
                <c:pt idx="34">
                  <c:v>6166.04631443471</c:v>
                </c:pt>
                <c:pt idx="35">
                  <c:v>6481.858805242734</c:v>
                </c:pt>
                <c:pt idx="36">
                  <c:v>6797.671296050757</c:v>
                </c:pt>
                <c:pt idx="37">
                  <c:v>7113.483786858782</c:v>
                </c:pt>
                <c:pt idx="38">
                  <c:v>7429.296277666805</c:v>
                </c:pt>
                <c:pt idx="39">
                  <c:v>7745.10876847483</c:v>
                </c:pt>
                <c:pt idx="40">
                  <c:v>8060.921259282853</c:v>
                </c:pt>
                <c:pt idx="41">
                  <c:v>8376.733750090877</c:v>
                </c:pt>
                <c:pt idx="42">
                  <c:v>8692.5462408989</c:v>
                </c:pt>
                <c:pt idx="43">
                  <c:v>9008.358731706925</c:v>
                </c:pt>
                <c:pt idx="44">
                  <c:v>9324.17122251495</c:v>
                </c:pt>
                <c:pt idx="45">
                  <c:v>9639.983713322973</c:v>
                </c:pt>
                <c:pt idx="46">
                  <c:v>9955.796204130996</c:v>
                </c:pt>
                <c:pt idx="47">
                  <c:v>10271.60869493902</c:v>
                </c:pt>
                <c:pt idx="48">
                  <c:v>10587.42118574704</c:v>
                </c:pt>
                <c:pt idx="49">
                  <c:v>10903.23367655507</c:v>
                </c:pt>
                <c:pt idx="50">
                  <c:v>11219.04616736309</c:v>
                </c:pt>
                <c:pt idx="51">
                  <c:v>11534.85865817112</c:v>
                </c:pt>
                <c:pt idx="52">
                  <c:v>11850.67114897914</c:v>
                </c:pt>
                <c:pt idx="53">
                  <c:v>12166.48363978716</c:v>
                </c:pt>
                <c:pt idx="54">
                  <c:v>12482.29613059519</c:v>
                </c:pt>
                <c:pt idx="55">
                  <c:v>12798.10862140321</c:v>
                </c:pt>
                <c:pt idx="56">
                  <c:v>13113.92111221124</c:v>
                </c:pt>
                <c:pt idx="57">
                  <c:v>13429.73360301926</c:v>
                </c:pt>
                <c:pt idx="58">
                  <c:v>13745.54609382728</c:v>
                </c:pt>
                <c:pt idx="59">
                  <c:v>14061.35858463531</c:v>
                </c:pt>
                <c:pt idx="60">
                  <c:v>14377.17107544333</c:v>
                </c:pt>
                <c:pt idx="61">
                  <c:v>14692.98356625135</c:v>
                </c:pt>
                <c:pt idx="62">
                  <c:v>15008.79605705938</c:v>
                </c:pt>
                <c:pt idx="63">
                  <c:v>15324.6085478674</c:v>
                </c:pt>
                <c:pt idx="64">
                  <c:v>15640.42103867543</c:v>
                </c:pt>
                <c:pt idx="65">
                  <c:v>15956.23352948345</c:v>
                </c:pt>
                <c:pt idx="66">
                  <c:v>16272.04602029147</c:v>
                </c:pt>
                <c:pt idx="67">
                  <c:v>17585.14581525258</c:v>
                </c:pt>
                <c:pt idx="68">
                  <c:v>18898.2456102137</c:v>
                </c:pt>
                <c:pt idx="69">
                  <c:v>20211.34540517481</c:v>
                </c:pt>
                <c:pt idx="70">
                  <c:v>21524.44520013592</c:v>
                </c:pt>
                <c:pt idx="71">
                  <c:v>22837.54499509703</c:v>
                </c:pt>
                <c:pt idx="72">
                  <c:v>24150.64479005814</c:v>
                </c:pt>
                <c:pt idx="73">
                  <c:v>25463.74458501925</c:v>
                </c:pt>
                <c:pt idx="74">
                  <c:v>26776.84437998037</c:v>
                </c:pt>
                <c:pt idx="75">
                  <c:v>28089.94417494148</c:v>
                </c:pt>
                <c:pt idx="76">
                  <c:v>29403.04396990259</c:v>
                </c:pt>
                <c:pt idx="77">
                  <c:v>30716.1437648637</c:v>
                </c:pt>
                <c:pt idx="78">
                  <c:v>32029.24355982481</c:v>
                </c:pt>
                <c:pt idx="79">
                  <c:v>33342.34335478592</c:v>
                </c:pt>
                <c:pt idx="80">
                  <c:v>34655.44314974704</c:v>
                </c:pt>
                <c:pt idx="81">
                  <c:v>35968.54294470815</c:v>
                </c:pt>
                <c:pt idx="82">
                  <c:v>37281.64273966926</c:v>
                </c:pt>
                <c:pt idx="83">
                  <c:v>38594.74253463037</c:v>
                </c:pt>
                <c:pt idx="84">
                  <c:v>39907.84232959148</c:v>
                </c:pt>
                <c:pt idx="85">
                  <c:v>41220.9421245526</c:v>
                </c:pt>
                <c:pt idx="86">
                  <c:v>42534.04191951371</c:v>
                </c:pt>
                <c:pt idx="87">
                  <c:v>43847.14171447482</c:v>
                </c:pt>
                <c:pt idx="88">
                  <c:v>45160.24150943593</c:v>
                </c:pt>
                <c:pt idx="89">
                  <c:v>46473.34130439704</c:v>
                </c:pt>
                <c:pt idx="90">
                  <c:v>47786.44109935815</c:v>
                </c:pt>
                <c:pt idx="91">
                  <c:v>49099.54089431927</c:v>
                </c:pt>
                <c:pt idx="92">
                  <c:v>50412.64068928038</c:v>
                </c:pt>
                <c:pt idx="93">
                  <c:v>51069.19058676094</c:v>
                </c:pt>
                <c:pt idx="94">
                  <c:v>51069.19058676094</c:v>
                </c:pt>
                <c:pt idx="95">
                  <c:v>51069.19058676094</c:v>
                </c:pt>
                <c:pt idx="96">
                  <c:v>51069.19058676094</c:v>
                </c:pt>
                <c:pt idx="97">
                  <c:v>51069.19058676094</c:v>
                </c:pt>
                <c:pt idx="98">
                  <c:v>51069.19058676094</c:v>
                </c:pt>
                <c:pt idx="99">
                  <c:v>51069.19058676094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1351.831515531907</c:v>
                </c:pt>
                <c:pt idx="1">
                  <c:v>1351.831515531907</c:v>
                </c:pt>
                <c:pt idx="2">
                  <c:v>1351.831515531907</c:v>
                </c:pt>
                <c:pt idx="3">
                  <c:v>1351.831515531907</c:v>
                </c:pt>
                <c:pt idx="4">
                  <c:v>1351.831515531907</c:v>
                </c:pt>
                <c:pt idx="5">
                  <c:v>1351.831515531907</c:v>
                </c:pt>
                <c:pt idx="6">
                  <c:v>1351.831515531907</c:v>
                </c:pt>
                <c:pt idx="7">
                  <c:v>1351.831515531907</c:v>
                </c:pt>
                <c:pt idx="8">
                  <c:v>1351.831515531907</c:v>
                </c:pt>
                <c:pt idx="9">
                  <c:v>1351.831515531907</c:v>
                </c:pt>
                <c:pt idx="10">
                  <c:v>1351.831515531907</c:v>
                </c:pt>
                <c:pt idx="11">
                  <c:v>1370.389382367237</c:v>
                </c:pt>
                <c:pt idx="12">
                  <c:v>1388.947249202567</c:v>
                </c:pt>
                <c:pt idx="13">
                  <c:v>1407.505116037898</c:v>
                </c:pt>
                <c:pt idx="14">
                  <c:v>1426.062982873228</c:v>
                </c:pt>
                <c:pt idx="15">
                  <c:v>1444.620849708558</c:v>
                </c:pt>
                <c:pt idx="16">
                  <c:v>1463.178716543888</c:v>
                </c:pt>
                <c:pt idx="17">
                  <c:v>1481.736583379218</c:v>
                </c:pt>
                <c:pt idx="18">
                  <c:v>1500.294450214549</c:v>
                </c:pt>
                <c:pt idx="19">
                  <c:v>1518.852317049879</c:v>
                </c:pt>
                <c:pt idx="20">
                  <c:v>1537.410183885209</c:v>
                </c:pt>
                <c:pt idx="21">
                  <c:v>1555.968050720539</c:v>
                </c:pt>
                <c:pt idx="22">
                  <c:v>1574.525917555869</c:v>
                </c:pt>
                <c:pt idx="23">
                  <c:v>1593.0837843912</c:v>
                </c:pt>
                <c:pt idx="24">
                  <c:v>1611.64165122653</c:v>
                </c:pt>
                <c:pt idx="25">
                  <c:v>1630.19951806186</c:v>
                </c:pt>
                <c:pt idx="26">
                  <c:v>1648.75738489719</c:v>
                </c:pt>
                <c:pt idx="27">
                  <c:v>1667.31525173252</c:v>
                </c:pt>
                <c:pt idx="28">
                  <c:v>1685.87311856785</c:v>
                </c:pt>
                <c:pt idx="29">
                  <c:v>1704.430985403181</c:v>
                </c:pt>
                <c:pt idx="30">
                  <c:v>1722.988852238511</c:v>
                </c:pt>
                <c:pt idx="31">
                  <c:v>1741.546719073841</c:v>
                </c:pt>
                <c:pt idx="32">
                  <c:v>1760.104585909171</c:v>
                </c:pt>
                <c:pt idx="33">
                  <c:v>1778.662452744501</c:v>
                </c:pt>
                <c:pt idx="34">
                  <c:v>1766.076400758915</c:v>
                </c:pt>
                <c:pt idx="35">
                  <c:v>1722.346429952412</c:v>
                </c:pt>
                <c:pt idx="36">
                  <c:v>1678.616459145909</c:v>
                </c:pt>
                <c:pt idx="37">
                  <c:v>1634.886488339406</c:v>
                </c:pt>
                <c:pt idx="38">
                  <c:v>1591.156517532902</c:v>
                </c:pt>
                <c:pt idx="39">
                  <c:v>1547.4265467264</c:v>
                </c:pt>
                <c:pt idx="40">
                  <c:v>1503.696575919896</c:v>
                </c:pt>
                <c:pt idx="41">
                  <c:v>1459.966605113393</c:v>
                </c:pt>
                <c:pt idx="42">
                  <c:v>1416.23663430689</c:v>
                </c:pt>
                <c:pt idx="43">
                  <c:v>1372.506663500387</c:v>
                </c:pt>
                <c:pt idx="44">
                  <c:v>1328.776692693884</c:v>
                </c:pt>
                <c:pt idx="45">
                  <c:v>1285.04672188738</c:v>
                </c:pt>
                <c:pt idx="46">
                  <c:v>1241.316751080878</c:v>
                </c:pt>
                <c:pt idx="47">
                  <c:v>1197.586780274374</c:v>
                </c:pt>
                <c:pt idx="48">
                  <c:v>1153.856809467871</c:v>
                </c:pt>
                <c:pt idx="49">
                  <c:v>1110.126838661368</c:v>
                </c:pt>
                <c:pt idx="50">
                  <c:v>1066.396867854865</c:v>
                </c:pt>
                <c:pt idx="51">
                  <c:v>1022.666897048362</c:v>
                </c:pt>
                <c:pt idx="52">
                  <c:v>978.9369262418587</c:v>
                </c:pt>
                <c:pt idx="53">
                  <c:v>935.2069554353556</c:v>
                </c:pt>
                <c:pt idx="54">
                  <c:v>891.4769846288523</c:v>
                </c:pt>
                <c:pt idx="55">
                  <c:v>847.7470138223493</c:v>
                </c:pt>
                <c:pt idx="56">
                  <c:v>804.0170430158462</c:v>
                </c:pt>
                <c:pt idx="57">
                  <c:v>760.287072209343</c:v>
                </c:pt>
                <c:pt idx="58">
                  <c:v>716.5571014028399</c:v>
                </c:pt>
                <c:pt idx="59">
                  <c:v>672.8271305963367</c:v>
                </c:pt>
                <c:pt idx="60">
                  <c:v>629.0971597898338</c:v>
                </c:pt>
                <c:pt idx="61">
                  <c:v>585.3671889833306</c:v>
                </c:pt>
                <c:pt idx="62">
                  <c:v>541.6372181768274</c:v>
                </c:pt>
                <c:pt idx="63">
                  <c:v>497.9072473703243</c:v>
                </c:pt>
                <c:pt idx="64">
                  <c:v>454.1772765638211</c:v>
                </c:pt>
                <c:pt idx="65">
                  <c:v>410.447305757318</c:v>
                </c:pt>
                <c:pt idx="66">
                  <c:v>366.717334950815</c:v>
                </c:pt>
                <c:pt idx="67">
                  <c:v>352.8789449526711</c:v>
                </c:pt>
                <c:pt idx="68">
                  <c:v>339.0405549545271</c:v>
                </c:pt>
                <c:pt idx="69">
                  <c:v>325.2021649563832</c:v>
                </c:pt>
                <c:pt idx="70">
                  <c:v>311.3637749582392</c:v>
                </c:pt>
                <c:pt idx="71">
                  <c:v>297.5253849600952</c:v>
                </c:pt>
                <c:pt idx="72">
                  <c:v>283.6869949619513</c:v>
                </c:pt>
                <c:pt idx="73">
                  <c:v>269.8486049638073</c:v>
                </c:pt>
                <c:pt idx="74">
                  <c:v>256.0102149656633</c:v>
                </c:pt>
                <c:pt idx="75">
                  <c:v>242.1718249675193</c:v>
                </c:pt>
                <c:pt idx="76">
                  <c:v>228.3334349693754</c:v>
                </c:pt>
                <c:pt idx="77">
                  <c:v>214.4950449712314</c:v>
                </c:pt>
                <c:pt idx="78">
                  <c:v>200.6566549730875</c:v>
                </c:pt>
                <c:pt idx="79">
                  <c:v>186.8182649749435</c:v>
                </c:pt>
                <c:pt idx="80">
                  <c:v>172.9798749767996</c:v>
                </c:pt>
                <c:pt idx="81">
                  <c:v>159.1414849786556</c:v>
                </c:pt>
                <c:pt idx="82">
                  <c:v>145.3030949805116</c:v>
                </c:pt>
                <c:pt idx="83">
                  <c:v>131.4647049823677</c:v>
                </c:pt>
                <c:pt idx="84">
                  <c:v>117.6263149842237</c:v>
                </c:pt>
                <c:pt idx="85">
                  <c:v>103.7879249860797</c:v>
                </c:pt>
                <c:pt idx="86">
                  <c:v>89.94953498793574</c:v>
                </c:pt>
                <c:pt idx="87">
                  <c:v>76.1111449897918</c:v>
                </c:pt>
                <c:pt idx="88">
                  <c:v>62.27275499164784</c:v>
                </c:pt>
                <c:pt idx="89">
                  <c:v>48.4343649935039</c:v>
                </c:pt>
                <c:pt idx="90">
                  <c:v>34.59597499535993</c:v>
                </c:pt>
                <c:pt idx="91">
                  <c:v>20.75758499721593</c:v>
                </c:pt>
                <c:pt idx="92">
                  <c:v>6.919194999071976</c:v>
                </c:pt>
                <c:pt idx="93">
                  <c:v>26.09499999999994</c:v>
                </c:pt>
                <c:pt idx="94">
                  <c:v>78.28499999999982</c:v>
                </c:pt>
                <c:pt idx="95">
                  <c:v>130.4749999999997</c:v>
                </c:pt>
                <c:pt idx="96">
                  <c:v>182.6649999999996</c:v>
                </c:pt>
                <c:pt idx="97">
                  <c:v>234.8549999999995</c:v>
                </c:pt>
                <c:pt idx="98">
                  <c:v>287.0449999999994</c:v>
                </c:pt>
                <c:pt idx="99">
                  <c:v>339.2349999999992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3591.280705413067</c:v>
                </c:pt>
                <c:pt idx="68">
                  <c:v>7182.561410826133</c:v>
                </c:pt>
                <c:pt idx="69">
                  <c:v>10773.8421162392</c:v>
                </c:pt>
                <c:pt idx="70">
                  <c:v>14365.12282165227</c:v>
                </c:pt>
                <c:pt idx="71">
                  <c:v>17956.40352706533</c:v>
                </c:pt>
                <c:pt idx="72">
                  <c:v>21547.6842324784</c:v>
                </c:pt>
                <c:pt idx="73">
                  <c:v>25138.96493789147</c:v>
                </c:pt>
                <c:pt idx="74">
                  <c:v>28730.24564330453</c:v>
                </c:pt>
                <c:pt idx="75">
                  <c:v>32321.5263487176</c:v>
                </c:pt>
                <c:pt idx="76">
                  <c:v>35912.80705413067</c:v>
                </c:pt>
                <c:pt idx="77">
                  <c:v>39504.08775954373</c:v>
                </c:pt>
                <c:pt idx="78">
                  <c:v>43095.3684649568</c:v>
                </c:pt>
                <c:pt idx="79">
                  <c:v>46686.64917036987</c:v>
                </c:pt>
                <c:pt idx="80">
                  <c:v>50277.92987578293</c:v>
                </c:pt>
                <c:pt idx="81">
                  <c:v>53869.210581196</c:v>
                </c:pt>
                <c:pt idx="82">
                  <c:v>57460.49128660907</c:v>
                </c:pt>
                <c:pt idx="83">
                  <c:v>61051.77199202214</c:v>
                </c:pt>
                <c:pt idx="84">
                  <c:v>64643.0526974352</c:v>
                </c:pt>
                <c:pt idx="85">
                  <c:v>68234.33340284826</c:v>
                </c:pt>
                <c:pt idx="86">
                  <c:v>71825.61410826133</c:v>
                </c:pt>
                <c:pt idx="87">
                  <c:v>75416.8948136744</c:v>
                </c:pt>
                <c:pt idx="88">
                  <c:v>79008.17551908746</c:v>
                </c:pt>
                <c:pt idx="89">
                  <c:v>82599.45622450054</c:v>
                </c:pt>
                <c:pt idx="90">
                  <c:v>86190.7369299136</c:v>
                </c:pt>
                <c:pt idx="91">
                  <c:v>89782.01763532667</c:v>
                </c:pt>
                <c:pt idx="92">
                  <c:v>93373.29834073974</c:v>
                </c:pt>
                <c:pt idx="93">
                  <c:v>95168.93869344627</c:v>
                </c:pt>
                <c:pt idx="94">
                  <c:v>95168.93869344627</c:v>
                </c:pt>
                <c:pt idx="95">
                  <c:v>95168.93869344627</c:v>
                </c:pt>
                <c:pt idx="96">
                  <c:v>95168.93869344627</c:v>
                </c:pt>
                <c:pt idx="97">
                  <c:v>95168.93869344627</c:v>
                </c:pt>
                <c:pt idx="98">
                  <c:v>95168.93869344627</c:v>
                </c:pt>
                <c:pt idx="99">
                  <c:v>95168.93869344627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924.3292413893381</c:v>
                </c:pt>
                <c:pt idx="35">
                  <c:v>2772.987724168014</c:v>
                </c:pt>
                <c:pt idx="36">
                  <c:v>4621.64620694669</c:v>
                </c:pt>
                <c:pt idx="37">
                  <c:v>6470.304689725367</c:v>
                </c:pt>
                <c:pt idx="38">
                  <c:v>8318.963172504043</c:v>
                </c:pt>
                <c:pt idx="39">
                  <c:v>10167.62165528272</c:v>
                </c:pt>
                <c:pt idx="40">
                  <c:v>12016.28013806139</c:v>
                </c:pt>
                <c:pt idx="41">
                  <c:v>13864.93862084007</c:v>
                </c:pt>
                <c:pt idx="42">
                  <c:v>15713.59710361875</c:v>
                </c:pt>
                <c:pt idx="43">
                  <c:v>17562.25558639742</c:v>
                </c:pt>
                <c:pt idx="44">
                  <c:v>19410.9140691761</c:v>
                </c:pt>
                <c:pt idx="45">
                  <c:v>21259.57255195478</c:v>
                </c:pt>
                <c:pt idx="46">
                  <c:v>23108.23103473345</c:v>
                </c:pt>
                <c:pt idx="47">
                  <c:v>24956.88951751213</c:v>
                </c:pt>
                <c:pt idx="48">
                  <c:v>26805.5480002908</c:v>
                </c:pt>
                <c:pt idx="49">
                  <c:v>28654.20648306948</c:v>
                </c:pt>
                <c:pt idx="50">
                  <c:v>30502.86496584816</c:v>
                </c:pt>
                <c:pt idx="51">
                  <c:v>32351.52344862683</c:v>
                </c:pt>
                <c:pt idx="52">
                  <c:v>34200.18193140551</c:v>
                </c:pt>
                <c:pt idx="53">
                  <c:v>36048.84041418418</c:v>
                </c:pt>
                <c:pt idx="54">
                  <c:v>37897.49889696286</c:v>
                </c:pt>
                <c:pt idx="55">
                  <c:v>39746.15737974154</c:v>
                </c:pt>
                <c:pt idx="56">
                  <c:v>41594.81586252021</c:v>
                </c:pt>
                <c:pt idx="57">
                  <c:v>43443.4743452989</c:v>
                </c:pt>
                <c:pt idx="58">
                  <c:v>45292.13282807757</c:v>
                </c:pt>
                <c:pt idx="59">
                  <c:v>47140.79131085624</c:v>
                </c:pt>
                <c:pt idx="60">
                  <c:v>48989.44979363492</c:v>
                </c:pt>
                <c:pt idx="61">
                  <c:v>50838.1082764136</c:v>
                </c:pt>
                <c:pt idx="62">
                  <c:v>52686.76675919227</c:v>
                </c:pt>
                <c:pt idx="63">
                  <c:v>54535.42524197095</c:v>
                </c:pt>
                <c:pt idx="64">
                  <c:v>56384.08372474962</c:v>
                </c:pt>
                <c:pt idx="65">
                  <c:v>58232.7422075283</c:v>
                </c:pt>
                <c:pt idx="66">
                  <c:v>60081.40069030697</c:v>
                </c:pt>
                <c:pt idx="67">
                  <c:v>57814.17802274822</c:v>
                </c:pt>
                <c:pt idx="68">
                  <c:v>55546.95535518946</c:v>
                </c:pt>
                <c:pt idx="69">
                  <c:v>53279.73268763071</c:v>
                </c:pt>
                <c:pt idx="70">
                  <c:v>51012.51002007196</c:v>
                </c:pt>
                <c:pt idx="71">
                  <c:v>48745.2873525132</c:v>
                </c:pt>
                <c:pt idx="72">
                  <c:v>46478.06468495445</c:v>
                </c:pt>
                <c:pt idx="73">
                  <c:v>44210.8420173957</c:v>
                </c:pt>
                <c:pt idx="74">
                  <c:v>41943.61934983694</c:v>
                </c:pt>
                <c:pt idx="75">
                  <c:v>39676.39668227818</c:v>
                </c:pt>
                <c:pt idx="76">
                  <c:v>37409.17401471944</c:v>
                </c:pt>
                <c:pt idx="77">
                  <c:v>35141.95134716068</c:v>
                </c:pt>
                <c:pt idx="78">
                  <c:v>32874.72867960193</c:v>
                </c:pt>
                <c:pt idx="79">
                  <c:v>30607.50601204317</c:v>
                </c:pt>
                <c:pt idx="80">
                  <c:v>28340.28334448442</c:v>
                </c:pt>
                <c:pt idx="81">
                  <c:v>26073.06067692566</c:v>
                </c:pt>
                <c:pt idx="82">
                  <c:v>23805.83800936691</c:v>
                </c:pt>
                <c:pt idx="83">
                  <c:v>21538.61534180816</c:v>
                </c:pt>
                <c:pt idx="84">
                  <c:v>19271.3926742494</c:v>
                </c:pt>
                <c:pt idx="85">
                  <c:v>17004.17000669065</c:v>
                </c:pt>
                <c:pt idx="86">
                  <c:v>14736.9473391319</c:v>
                </c:pt>
                <c:pt idx="87">
                  <c:v>12469.72467157314</c:v>
                </c:pt>
                <c:pt idx="88">
                  <c:v>10202.50200401439</c:v>
                </c:pt>
                <c:pt idx="89">
                  <c:v>7935.279336455634</c:v>
                </c:pt>
                <c:pt idx="90">
                  <c:v>5668.056668896875</c:v>
                </c:pt>
                <c:pt idx="91">
                  <c:v>3400.834001338124</c:v>
                </c:pt>
                <c:pt idx="92">
                  <c:v>1133.611333779372</c:v>
                </c:pt>
                <c:pt idx="93">
                  <c:v>1335.85</c:v>
                </c:pt>
                <c:pt idx="94">
                  <c:v>4007.55</c:v>
                </c:pt>
                <c:pt idx="95">
                  <c:v>6679.25</c:v>
                </c:pt>
                <c:pt idx="96">
                  <c:v>9350.949999999999</c:v>
                </c:pt>
                <c:pt idx="97">
                  <c:v>12022.65</c:v>
                </c:pt>
                <c:pt idx="98">
                  <c:v>14694.35</c:v>
                </c:pt>
                <c:pt idx="99">
                  <c:v>17366.05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414.765</c:v>
                </c:pt>
                <c:pt idx="94">
                  <c:v>1244.295</c:v>
                </c:pt>
                <c:pt idx="95">
                  <c:v>2073.825</c:v>
                </c:pt>
                <c:pt idx="96">
                  <c:v>2903.355</c:v>
                </c:pt>
                <c:pt idx="97">
                  <c:v>3732.885</c:v>
                </c:pt>
                <c:pt idx="98">
                  <c:v>4562.415</c:v>
                </c:pt>
                <c:pt idx="99">
                  <c:v>5391.945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41343.51385001749</c:v>
                </c:pt>
                <c:pt idx="1">
                  <c:v>41343.51385001749</c:v>
                </c:pt>
                <c:pt idx="2">
                  <c:v>41343.51385001749</c:v>
                </c:pt>
                <c:pt idx="3">
                  <c:v>41343.51385001749</c:v>
                </c:pt>
                <c:pt idx="4">
                  <c:v>41343.51385001749</c:v>
                </c:pt>
                <c:pt idx="5">
                  <c:v>41343.51385001749</c:v>
                </c:pt>
                <c:pt idx="6">
                  <c:v>41343.51385001749</c:v>
                </c:pt>
                <c:pt idx="7">
                  <c:v>41343.51385001749</c:v>
                </c:pt>
                <c:pt idx="8">
                  <c:v>41343.51385001749</c:v>
                </c:pt>
                <c:pt idx="9">
                  <c:v>41343.51385001749</c:v>
                </c:pt>
                <c:pt idx="10">
                  <c:v>41343.51385001749</c:v>
                </c:pt>
                <c:pt idx="11">
                  <c:v>41336.80262972762</c:v>
                </c:pt>
                <c:pt idx="12">
                  <c:v>41330.09140943774</c:v>
                </c:pt>
                <c:pt idx="13">
                  <c:v>41323.38018914786</c:v>
                </c:pt>
                <c:pt idx="14">
                  <c:v>41316.66896885799</c:v>
                </c:pt>
                <c:pt idx="15">
                  <c:v>41309.95774856811</c:v>
                </c:pt>
                <c:pt idx="16">
                  <c:v>41303.24652827824</c:v>
                </c:pt>
                <c:pt idx="17">
                  <c:v>41296.53530798836</c:v>
                </c:pt>
                <c:pt idx="18">
                  <c:v>41289.8240876985</c:v>
                </c:pt>
                <c:pt idx="19">
                  <c:v>41283.11286740862</c:v>
                </c:pt>
                <c:pt idx="20">
                  <c:v>41276.40164711874</c:v>
                </c:pt>
                <c:pt idx="21">
                  <c:v>41269.69042682887</c:v>
                </c:pt>
                <c:pt idx="22">
                  <c:v>41262.979206539</c:v>
                </c:pt>
                <c:pt idx="23">
                  <c:v>41256.26798624912</c:v>
                </c:pt>
                <c:pt idx="24">
                  <c:v>41249.55676595925</c:v>
                </c:pt>
                <c:pt idx="25">
                  <c:v>41242.84554566937</c:v>
                </c:pt>
                <c:pt idx="26">
                  <c:v>41236.1343253795</c:v>
                </c:pt>
                <c:pt idx="27">
                  <c:v>41229.42310508962</c:v>
                </c:pt>
                <c:pt idx="28">
                  <c:v>41222.71188479975</c:v>
                </c:pt>
                <c:pt idx="29">
                  <c:v>41216.00066450988</c:v>
                </c:pt>
                <c:pt idx="30">
                  <c:v>41209.28944422</c:v>
                </c:pt>
                <c:pt idx="31">
                  <c:v>41202.57822393012</c:v>
                </c:pt>
                <c:pt idx="32">
                  <c:v>41195.86700364025</c:v>
                </c:pt>
                <c:pt idx="33">
                  <c:v>41189.15578335038</c:v>
                </c:pt>
                <c:pt idx="34">
                  <c:v>41256.2032504246</c:v>
                </c:pt>
                <c:pt idx="35">
                  <c:v>41397.0094048629</c:v>
                </c:pt>
                <c:pt idx="36">
                  <c:v>41537.81555930121</c:v>
                </c:pt>
                <c:pt idx="37">
                  <c:v>41678.62171373952</c:v>
                </c:pt>
                <c:pt idx="38">
                  <c:v>41819.42786817783</c:v>
                </c:pt>
                <c:pt idx="39">
                  <c:v>41960.23402261614</c:v>
                </c:pt>
                <c:pt idx="40">
                  <c:v>42101.04017705445</c:v>
                </c:pt>
                <c:pt idx="41">
                  <c:v>42241.84633149275</c:v>
                </c:pt>
                <c:pt idx="42">
                  <c:v>42382.65248593107</c:v>
                </c:pt>
                <c:pt idx="43">
                  <c:v>42523.45864036937</c:v>
                </c:pt>
                <c:pt idx="44">
                  <c:v>42664.26479480768</c:v>
                </c:pt>
                <c:pt idx="45">
                  <c:v>42805.070949246</c:v>
                </c:pt>
                <c:pt idx="46">
                  <c:v>42945.8771036843</c:v>
                </c:pt>
                <c:pt idx="47">
                  <c:v>43086.68325812261</c:v>
                </c:pt>
                <c:pt idx="48">
                  <c:v>43227.48941256092</c:v>
                </c:pt>
                <c:pt idx="49">
                  <c:v>43368.29556699923</c:v>
                </c:pt>
                <c:pt idx="50">
                  <c:v>43509.10172143754</c:v>
                </c:pt>
                <c:pt idx="51">
                  <c:v>43649.90787587585</c:v>
                </c:pt>
                <c:pt idx="52">
                  <c:v>43790.71403031415</c:v>
                </c:pt>
                <c:pt idx="53">
                  <c:v>43931.52018475247</c:v>
                </c:pt>
                <c:pt idx="54">
                  <c:v>44072.32633919077</c:v>
                </c:pt>
                <c:pt idx="55">
                  <c:v>44213.13249362908</c:v>
                </c:pt>
                <c:pt idx="56">
                  <c:v>44353.93864806739</c:v>
                </c:pt>
                <c:pt idx="57">
                  <c:v>44494.7448025057</c:v>
                </c:pt>
                <c:pt idx="58">
                  <c:v>44635.550956944</c:v>
                </c:pt>
                <c:pt idx="59">
                  <c:v>44776.35711138232</c:v>
                </c:pt>
                <c:pt idx="60">
                  <c:v>44917.16326582063</c:v>
                </c:pt>
                <c:pt idx="61">
                  <c:v>45057.96942025894</c:v>
                </c:pt>
                <c:pt idx="62">
                  <c:v>45198.77557469725</c:v>
                </c:pt>
                <c:pt idx="63">
                  <c:v>45339.58172913556</c:v>
                </c:pt>
                <c:pt idx="64">
                  <c:v>45480.38788357387</c:v>
                </c:pt>
                <c:pt idx="65">
                  <c:v>45621.19403801217</c:v>
                </c:pt>
                <c:pt idx="66">
                  <c:v>45762.00019245048</c:v>
                </c:pt>
                <c:pt idx="67">
                  <c:v>44511.9291876475</c:v>
                </c:pt>
                <c:pt idx="68">
                  <c:v>43261.85818284452</c:v>
                </c:pt>
                <c:pt idx="69">
                  <c:v>42011.78717804154</c:v>
                </c:pt>
                <c:pt idx="70">
                  <c:v>40761.71617323857</c:v>
                </c:pt>
                <c:pt idx="71">
                  <c:v>39511.64516843559</c:v>
                </c:pt>
                <c:pt idx="72">
                  <c:v>38261.57416363261</c:v>
                </c:pt>
                <c:pt idx="73">
                  <c:v>37011.50315882963</c:v>
                </c:pt>
                <c:pt idx="74">
                  <c:v>35761.43215402665</c:v>
                </c:pt>
                <c:pt idx="75">
                  <c:v>34511.36114922368</c:v>
                </c:pt>
                <c:pt idx="76">
                  <c:v>33261.29014442069</c:v>
                </c:pt>
                <c:pt idx="77">
                  <c:v>32011.21913961772</c:v>
                </c:pt>
                <c:pt idx="78">
                  <c:v>30761.14813481474</c:v>
                </c:pt>
                <c:pt idx="79">
                  <c:v>29511.07713001176</c:v>
                </c:pt>
                <c:pt idx="80">
                  <c:v>28261.00612520878</c:v>
                </c:pt>
                <c:pt idx="81">
                  <c:v>27010.93512040581</c:v>
                </c:pt>
                <c:pt idx="82">
                  <c:v>25760.86411560283</c:v>
                </c:pt>
                <c:pt idx="83">
                  <c:v>24510.79311079985</c:v>
                </c:pt>
                <c:pt idx="84">
                  <c:v>23260.72210599687</c:v>
                </c:pt>
                <c:pt idx="85">
                  <c:v>22010.6511011939</c:v>
                </c:pt>
                <c:pt idx="86">
                  <c:v>20760.58009639091</c:v>
                </c:pt>
                <c:pt idx="87">
                  <c:v>19510.50909158794</c:v>
                </c:pt>
                <c:pt idx="88">
                  <c:v>18260.43808678496</c:v>
                </c:pt>
                <c:pt idx="89">
                  <c:v>17010.36708198198</c:v>
                </c:pt>
                <c:pt idx="90">
                  <c:v>15760.296077179</c:v>
                </c:pt>
                <c:pt idx="91">
                  <c:v>14510.22507237602</c:v>
                </c:pt>
                <c:pt idx="92">
                  <c:v>13260.15406757304</c:v>
                </c:pt>
                <c:pt idx="93">
                  <c:v>15736.86856517156</c:v>
                </c:pt>
                <c:pt idx="94">
                  <c:v>21940.36856517156</c:v>
                </c:pt>
                <c:pt idx="95">
                  <c:v>28143.86856517156</c:v>
                </c:pt>
                <c:pt idx="96">
                  <c:v>34347.36856517155</c:v>
                </c:pt>
                <c:pt idx="97">
                  <c:v>40550.86856517155</c:v>
                </c:pt>
                <c:pt idx="98">
                  <c:v>46754.36856517155</c:v>
                </c:pt>
                <c:pt idx="99">
                  <c:v>52957.86856517155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2937.924449965081</c:v>
                </c:pt>
                <c:pt idx="1">
                  <c:v>2937.924449965081</c:v>
                </c:pt>
                <c:pt idx="2">
                  <c:v>2937.924449965081</c:v>
                </c:pt>
                <c:pt idx="3">
                  <c:v>2937.924449965081</c:v>
                </c:pt>
                <c:pt idx="4">
                  <c:v>2937.924449965081</c:v>
                </c:pt>
                <c:pt idx="5">
                  <c:v>2937.924449965081</c:v>
                </c:pt>
                <c:pt idx="6">
                  <c:v>2937.924449965081</c:v>
                </c:pt>
                <c:pt idx="7">
                  <c:v>2937.924449965081</c:v>
                </c:pt>
                <c:pt idx="8">
                  <c:v>2937.924449965081</c:v>
                </c:pt>
                <c:pt idx="9">
                  <c:v>2937.924449965081</c:v>
                </c:pt>
                <c:pt idx="10">
                  <c:v>2937.924449965081</c:v>
                </c:pt>
                <c:pt idx="11">
                  <c:v>2950.426256135146</c:v>
                </c:pt>
                <c:pt idx="12">
                  <c:v>2962.92806230521</c:v>
                </c:pt>
                <c:pt idx="13">
                  <c:v>2975.429868475274</c:v>
                </c:pt>
                <c:pt idx="14">
                  <c:v>2987.931674645338</c:v>
                </c:pt>
                <c:pt idx="15">
                  <c:v>3000.433480815403</c:v>
                </c:pt>
                <c:pt idx="16">
                  <c:v>3012.935286985467</c:v>
                </c:pt>
                <c:pt idx="17">
                  <c:v>3025.437093155531</c:v>
                </c:pt>
                <c:pt idx="18">
                  <c:v>3037.938899325595</c:v>
                </c:pt>
                <c:pt idx="19">
                  <c:v>3050.44070549566</c:v>
                </c:pt>
                <c:pt idx="20">
                  <c:v>3062.942511665724</c:v>
                </c:pt>
                <c:pt idx="21">
                  <c:v>3075.444317835788</c:v>
                </c:pt>
                <c:pt idx="22">
                  <c:v>3087.946124005852</c:v>
                </c:pt>
                <c:pt idx="23">
                  <c:v>3100.447930175917</c:v>
                </c:pt>
                <c:pt idx="24">
                  <c:v>3112.949736345981</c:v>
                </c:pt>
                <c:pt idx="25">
                  <c:v>3125.451542516045</c:v>
                </c:pt>
                <c:pt idx="26">
                  <c:v>3137.95334868611</c:v>
                </c:pt>
                <c:pt idx="27">
                  <c:v>3150.455154856173</c:v>
                </c:pt>
                <c:pt idx="28">
                  <c:v>3162.956961026238</c:v>
                </c:pt>
                <c:pt idx="29">
                  <c:v>3175.458767196302</c:v>
                </c:pt>
                <c:pt idx="30">
                  <c:v>3187.960573366366</c:v>
                </c:pt>
                <c:pt idx="31">
                  <c:v>3200.46237953643</c:v>
                </c:pt>
                <c:pt idx="32">
                  <c:v>3212.964185706495</c:v>
                </c:pt>
                <c:pt idx="33">
                  <c:v>3225.46599187656</c:v>
                </c:pt>
                <c:pt idx="34">
                  <c:v>3237.241197346141</c:v>
                </c:pt>
                <c:pt idx="35">
                  <c:v>3248.28980211524</c:v>
                </c:pt>
                <c:pt idx="36">
                  <c:v>3259.33840688434</c:v>
                </c:pt>
                <c:pt idx="37">
                  <c:v>3270.38701165344</c:v>
                </c:pt>
                <c:pt idx="38">
                  <c:v>3281.435616422538</c:v>
                </c:pt>
                <c:pt idx="39">
                  <c:v>3292.484221191638</c:v>
                </c:pt>
                <c:pt idx="40">
                  <c:v>3303.532825960738</c:v>
                </c:pt>
                <c:pt idx="41">
                  <c:v>3314.581430729837</c:v>
                </c:pt>
                <c:pt idx="42">
                  <c:v>3325.630035498937</c:v>
                </c:pt>
                <c:pt idx="43">
                  <c:v>3336.678640268036</c:v>
                </c:pt>
                <c:pt idx="44">
                  <c:v>3347.727245037136</c:v>
                </c:pt>
                <c:pt idx="45">
                  <c:v>3358.775849806235</c:v>
                </c:pt>
                <c:pt idx="46">
                  <c:v>3369.824454575334</c:v>
                </c:pt>
                <c:pt idx="47">
                  <c:v>3380.873059344433</c:v>
                </c:pt>
                <c:pt idx="48">
                  <c:v>3391.921664113533</c:v>
                </c:pt>
                <c:pt idx="49">
                  <c:v>3402.970268882633</c:v>
                </c:pt>
                <c:pt idx="50">
                  <c:v>3414.018873651732</c:v>
                </c:pt>
                <c:pt idx="51">
                  <c:v>3425.067478420831</c:v>
                </c:pt>
                <c:pt idx="52">
                  <c:v>3436.116083189931</c:v>
                </c:pt>
                <c:pt idx="53">
                  <c:v>3447.16468795903</c:v>
                </c:pt>
                <c:pt idx="54">
                  <c:v>3458.21329272813</c:v>
                </c:pt>
                <c:pt idx="55">
                  <c:v>3469.261897497229</c:v>
                </c:pt>
                <c:pt idx="56">
                  <c:v>3480.310502266328</c:v>
                </c:pt>
                <c:pt idx="57">
                  <c:v>3491.359107035428</c:v>
                </c:pt>
                <c:pt idx="58">
                  <c:v>3502.407711804528</c:v>
                </c:pt>
                <c:pt idx="59">
                  <c:v>3513.456316573627</c:v>
                </c:pt>
                <c:pt idx="60">
                  <c:v>3524.504921342726</c:v>
                </c:pt>
                <c:pt idx="61">
                  <c:v>3535.553526111826</c:v>
                </c:pt>
                <c:pt idx="62">
                  <c:v>3546.602130880925</c:v>
                </c:pt>
                <c:pt idx="63">
                  <c:v>3557.650735650025</c:v>
                </c:pt>
                <c:pt idx="64">
                  <c:v>3568.699340419124</c:v>
                </c:pt>
                <c:pt idx="65">
                  <c:v>3579.747945188224</c:v>
                </c:pt>
                <c:pt idx="66">
                  <c:v>3590.796549957323</c:v>
                </c:pt>
                <c:pt idx="67">
                  <c:v>3577.246374297107</c:v>
                </c:pt>
                <c:pt idx="68">
                  <c:v>3563.696198636891</c:v>
                </c:pt>
                <c:pt idx="69">
                  <c:v>3550.146022976674</c:v>
                </c:pt>
                <c:pt idx="70">
                  <c:v>3536.595847316458</c:v>
                </c:pt>
                <c:pt idx="71">
                  <c:v>3523.045671656242</c:v>
                </c:pt>
                <c:pt idx="72">
                  <c:v>3509.495495996026</c:v>
                </c:pt>
                <c:pt idx="73">
                  <c:v>3495.94532033581</c:v>
                </c:pt>
                <c:pt idx="74">
                  <c:v>3482.395144675592</c:v>
                </c:pt>
                <c:pt idx="75">
                  <c:v>3468.844969015377</c:v>
                </c:pt>
                <c:pt idx="76">
                  <c:v>3455.29479335516</c:v>
                </c:pt>
                <c:pt idx="77">
                  <c:v>3441.744617694944</c:v>
                </c:pt>
                <c:pt idx="78">
                  <c:v>3428.194442034728</c:v>
                </c:pt>
                <c:pt idx="79">
                  <c:v>3414.644266374512</c:v>
                </c:pt>
                <c:pt idx="80">
                  <c:v>3401.094090714295</c:v>
                </c:pt>
                <c:pt idx="81">
                  <c:v>3387.543915054079</c:v>
                </c:pt>
                <c:pt idx="82">
                  <c:v>3373.993739393863</c:v>
                </c:pt>
                <c:pt idx="83">
                  <c:v>3360.443563733646</c:v>
                </c:pt>
                <c:pt idx="84">
                  <c:v>3346.89338807343</c:v>
                </c:pt>
                <c:pt idx="85">
                  <c:v>3333.343212413213</c:v>
                </c:pt>
                <c:pt idx="86">
                  <c:v>3319.793036752997</c:v>
                </c:pt>
                <c:pt idx="87">
                  <c:v>3306.242861092781</c:v>
                </c:pt>
                <c:pt idx="88">
                  <c:v>3292.692685432565</c:v>
                </c:pt>
                <c:pt idx="89">
                  <c:v>3279.142509772348</c:v>
                </c:pt>
                <c:pt idx="90">
                  <c:v>3265.592334112132</c:v>
                </c:pt>
                <c:pt idx="91">
                  <c:v>3252.042158451915</c:v>
                </c:pt>
                <c:pt idx="92">
                  <c:v>3238.4919827917</c:v>
                </c:pt>
                <c:pt idx="93">
                  <c:v>3239.081894961591</c:v>
                </c:pt>
                <c:pt idx="94">
                  <c:v>3253.811894961591</c:v>
                </c:pt>
                <c:pt idx="95">
                  <c:v>3268.541894961591</c:v>
                </c:pt>
                <c:pt idx="96">
                  <c:v>3283.271894961591</c:v>
                </c:pt>
                <c:pt idx="97">
                  <c:v>3298.001894961591</c:v>
                </c:pt>
                <c:pt idx="98">
                  <c:v>3312.731894961591</c:v>
                </c:pt>
                <c:pt idx="99">
                  <c:v>3327.461894961591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348.9834550734852</c:v>
                </c:pt>
                <c:pt idx="12">
                  <c:v>697.9669101469705</c:v>
                </c:pt>
                <c:pt idx="13">
                  <c:v>1046.950365220456</c:v>
                </c:pt>
                <c:pt idx="14">
                  <c:v>1395.933820293941</c:v>
                </c:pt>
                <c:pt idx="15">
                  <c:v>1744.917275367426</c:v>
                </c:pt>
                <c:pt idx="16">
                  <c:v>2093.900730440912</c:v>
                </c:pt>
                <c:pt idx="17">
                  <c:v>2442.884185514396</c:v>
                </c:pt>
                <c:pt idx="18">
                  <c:v>2791.867640587882</c:v>
                </c:pt>
                <c:pt idx="19">
                  <c:v>3140.851095661367</c:v>
                </c:pt>
                <c:pt idx="20">
                  <c:v>3489.834550734852</c:v>
                </c:pt>
                <c:pt idx="21">
                  <c:v>3838.818005808338</c:v>
                </c:pt>
                <c:pt idx="22">
                  <c:v>4187.801460881823</c:v>
                </c:pt>
                <c:pt idx="23">
                  <c:v>4536.784915955308</c:v>
                </c:pt>
                <c:pt idx="24">
                  <c:v>4885.768371028793</c:v>
                </c:pt>
                <c:pt idx="25">
                  <c:v>5234.751826102278</c:v>
                </c:pt>
                <c:pt idx="26">
                  <c:v>5583.735281175763</c:v>
                </c:pt>
                <c:pt idx="27">
                  <c:v>5932.718736249249</c:v>
                </c:pt>
                <c:pt idx="28">
                  <c:v>6281.702191322735</c:v>
                </c:pt>
                <c:pt idx="29">
                  <c:v>6630.68564639622</c:v>
                </c:pt>
                <c:pt idx="30">
                  <c:v>6979.669101469704</c:v>
                </c:pt>
                <c:pt idx="31">
                  <c:v>7328.65255654319</c:v>
                </c:pt>
                <c:pt idx="32">
                  <c:v>7677.636011616675</c:v>
                </c:pt>
                <c:pt idx="33">
                  <c:v>8026.61946669016</c:v>
                </c:pt>
                <c:pt idx="34">
                  <c:v>8435.4286569191</c:v>
                </c:pt>
                <c:pt idx="35">
                  <c:v>8904.063582303495</c:v>
                </c:pt>
                <c:pt idx="36">
                  <c:v>9372.69850768789</c:v>
                </c:pt>
                <c:pt idx="37">
                  <c:v>9841.333433072284</c:v>
                </c:pt>
                <c:pt idx="38">
                  <c:v>10309.96835845668</c:v>
                </c:pt>
                <c:pt idx="39">
                  <c:v>10778.60328384107</c:v>
                </c:pt>
                <c:pt idx="40">
                  <c:v>11247.23820922547</c:v>
                </c:pt>
                <c:pt idx="41">
                  <c:v>11715.87313460986</c:v>
                </c:pt>
                <c:pt idx="42">
                  <c:v>12184.50805999426</c:v>
                </c:pt>
                <c:pt idx="43">
                  <c:v>12653.14298537865</c:v>
                </c:pt>
                <c:pt idx="44">
                  <c:v>13121.77791076304</c:v>
                </c:pt>
                <c:pt idx="45">
                  <c:v>13590.41283614744</c:v>
                </c:pt>
                <c:pt idx="46">
                  <c:v>14059.04776153183</c:v>
                </c:pt>
                <c:pt idx="47">
                  <c:v>14527.68268691623</c:v>
                </c:pt>
                <c:pt idx="48">
                  <c:v>14996.31761230062</c:v>
                </c:pt>
                <c:pt idx="49">
                  <c:v>15464.95253768502</c:v>
                </c:pt>
                <c:pt idx="50">
                  <c:v>15933.58746306941</c:v>
                </c:pt>
                <c:pt idx="51">
                  <c:v>16402.2223884538</c:v>
                </c:pt>
                <c:pt idx="52">
                  <c:v>16870.8573138382</c:v>
                </c:pt>
                <c:pt idx="53">
                  <c:v>17339.4922392226</c:v>
                </c:pt>
                <c:pt idx="54">
                  <c:v>17808.12716460699</c:v>
                </c:pt>
                <c:pt idx="55">
                  <c:v>18276.76208999138</c:v>
                </c:pt>
                <c:pt idx="56">
                  <c:v>18745.39701537578</c:v>
                </c:pt>
                <c:pt idx="57">
                  <c:v>19214.03194076017</c:v>
                </c:pt>
                <c:pt idx="58">
                  <c:v>19682.66686614457</c:v>
                </c:pt>
                <c:pt idx="59">
                  <c:v>20151.30179152896</c:v>
                </c:pt>
                <c:pt idx="60">
                  <c:v>20619.93671691335</c:v>
                </c:pt>
                <c:pt idx="61">
                  <c:v>21088.57164229775</c:v>
                </c:pt>
                <c:pt idx="62">
                  <c:v>21557.20656768214</c:v>
                </c:pt>
                <c:pt idx="63">
                  <c:v>22025.84149306654</c:v>
                </c:pt>
                <c:pt idx="64">
                  <c:v>22494.47641845093</c:v>
                </c:pt>
                <c:pt idx="65">
                  <c:v>22963.11134383533</c:v>
                </c:pt>
                <c:pt idx="66">
                  <c:v>23431.74626921972</c:v>
                </c:pt>
                <c:pt idx="67">
                  <c:v>22547.52942887181</c:v>
                </c:pt>
                <c:pt idx="68">
                  <c:v>21663.3125885239</c:v>
                </c:pt>
                <c:pt idx="69">
                  <c:v>20779.09574817598</c:v>
                </c:pt>
                <c:pt idx="70">
                  <c:v>19894.87890782807</c:v>
                </c:pt>
                <c:pt idx="71">
                  <c:v>19010.66206748015</c:v>
                </c:pt>
                <c:pt idx="72">
                  <c:v>18126.44522713224</c:v>
                </c:pt>
                <c:pt idx="73">
                  <c:v>17242.22838678432</c:v>
                </c:pt>
                <c:pt idx="74">
                  <c:v>16358.01154643641</c:v>
                </c:pt>
                <c:pt idx="75">
                  <c:v>15473.7947060885</c:v>
                </c:pt>
                <c:pt idx="76">
                  <c:v>14589.57786574058</c:v>
                </c:pt>
                <c:pt idx="77">
                  <c:v>13705.36102539267</c:v>
                </c:pt>
                <c:pt idx="78">
                  <c:v>12821.14418504475</c:v>
                </c:pt>
                <c:pt idx="79">
                  <c:v>11936.92734469684</c:v>
                </c:pt>
                <c:pt idx="80">
                  <c:v>11052.71050434892</c:v>
                </c:pt>
                <c:pt idx="81">
                  <c:v>10168.49366400101</c:v>
                </c:pt>
                <c:pt idx="82">
                  <c:v>9284.276823653097</c:v>
                </c:pt>
                <c:pt idx="83">
                  <c:v>8400.059983305184</c:v>
                </c:pt>
                <c:pt idx="84">
                  <c:v>7515.84314295727</c:v>
                </c:pt>
                <c:pt idx="85">
                  <c:v>6631.626302609354</c:v>
                </c:pt>
                <c:pt idx="86">
                  <c:v>5747.409462261443</c:v>
                </c:pt>
                <c:pt idx="87">
                  <c:v>4863.192621913527</c:v>
                </c:pt>
                <c:pt idx="88">
                  <c:v>3978.975781565612</c:v>
                </c:pt>
                <c:pt idx="89">
                  <c:v>3094.7589412177</c:v>
                </c:pt>
                <c:pt idx="90">
                  <c:v>2210.542100869785</c:v>
                </c:pt>
                <c:pt idx="91">
                  <c:v>1326.325260521869</c:v>
                </c:pt>
                <c:pt idx="92">
                  <c:v>442.1084201739577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148.165</c:v>
                </c:pt>
                <c:pt idx="94">
                  <c:v>444.495</c:v>
                </c:pt>
                <c:pt idx="95">
                  <c:v>740.8249999999999</c:v>
                </c:pt>
                <c:pt idx="96">
                  <c:v>1037.155</c:v>
                </c:pt>
                <c:pt idx="97">
                  <c:v>1333.485</c:v>
                </c:pt>
                <c:pt idx="98">
                  <c:v>1629.815</c:v>
                </c:pt>
                <c:pt idx="99">
                  <c:v>1926.145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178472"/>
        <c:axId val="209418442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46883.05196972337</c:v>
                </c:pt>
                <c:pt idx="1">
                  <c:v>46883.05196972337</c:v>
                </c:pt>
                <c:pt idx="2">
                  <c:v>46883.05196972337</c:v>
                </c:pt>
                <c:pt idx="3">
                  <c:v>46883.05196972337</c:v>
                </c:pt>
                <c:pt idx="4">
                  <c:v>46883.05196972337</c:v>
                </c:pt>
                <c:pt idx="5">
                  <c:v>46883.05196972337</c:v>
                </c:pt>
                <c:pt idx="6">
                  <c:v>46883.05196972337</c:v>
                </c:pt>
                <c:pt idx="7">
                  <c:v>46883.05196972337</c:v>
                </c:pt>
                <c:pt idx="8">
                  <c:v>46883.05196972337</c:v>
                </c:pt>
                <c:pt idx="9">
                  <c:v>46883.05196972337</c:v>
                </c:pt>
                <c:pt idx="10">
                  <c:v>46883.05196972337</c:v>
                </c:pt>
                <c:pt idx="11">
                  <c:v>46883.05196972337</c:v>
                </c:pt>
                <c:pt idx="12">
                  <c:v>46883.05196972337</c:v>
                </c:pt>
                <c:pt idx="13">
                  <c:v>46883.05196972337</c:v>
                </c:pt>
                <c:pt idx="14">
                  <c:v>46883.05196972337</c:v>
                </c:pt>
                <c:pt idx="15">
                  <c:v>46883.05196972337</c:v>
                </c:pt>
                <c:pt idx="16">
                  <c:v>46883.05196972337</c:v>
                </c:pt>
                <c:pt idx="17">
                  <c:v>46883.05196972337</c:v>
                </c:pt>
                <c:pt idx="18">
                  <c:v>46883.05196972337</c:v>
                </c:pt>
                <c:pt idx="19">
                  <c:v>46883.05196972337</c:v>
                </c:pt>
                <c:pt idx="20">
                  <c:v>46883.05196972338</c:v>
                </c:pt>
                <c:pt idx="21">
                  <c:v>46883.05196972338</c:v>
                </c:pt>
                <c:pt idx="22">
                  <c:v>46883.05196972338</c:v>
                </c:pt>
                <c:pt idx="23">
                  <c:v>46883.05196972338</c:v>
                </c:pt>
                <c:pt idx="24">
                  <c:v>46883.05196972338</c:v>
                </c:pt>
                <c:pt idx="25">
                  <c:v>46883.05196972338</c:v>
                </c:pt>
                <c:pt idx="26">
                  <c:v>46883.05196972338</c:v>
                </c:pt>
                <c:pt idx="27">
                  <c:v>46883.05196972338</c:v>
                </c:pt>
                <c:pt idx="28">
                  <c:v>46883.05196972338</c:v>
                </c:pt>
                <c:pt idx="29">
                  <c:v>46883.05196972338</c:v>
                </c:pt>
                <c:pt idx="30">
                  <c:v>46883.05196972338</c:v>
                </c:pt>
                <c:pt idx="31">
                  <c:v>46883.05196972338</c:v>
                </c:pt>
                <c:pt idx="32">
                  <c:v>46883.05196972338</c:v>
                </c:pt>
                <c:pt idx="33">
                  <c:v>46883.05196972338</c:v>
                </c:pt>
                <c:pt idx="34">
                  <c:v>46883.05196972338</c:v>
                </c:pt>
                <c:pt idx="35">
                  <c:v>46883.05196972338</c:v>
                </c:pt>
                <c:pt idx="36">
                  <c:v>46883.05196972338</c:v>
                </c:pt>
                <c:pt idx="37">
                  <c:v>46883.05196972338</c:v>
                </c:pt>
                <c:pt idx="38">
                  <c:v>46883.05196972338</c:v>
                </c:pt>
                <c:pt idx="39">
                  <c:v>46883.05196972338</c:v>
                </c:pt>
                <c:pt idx="40">
                  <c:v>46883.05196972338</c:v>
                </c:pt>
                <c:pt idx="41">
                  <c:v>46883.05196972338</c:v>
                </c:pt>
                <c:pt idx="42">
                  <c:v>46883.05196972338</c:v>
                </c:pt>
                <c:pt idx="43">
                  <c:v>46883.05196972338</c:v>
                </c:pt>
                <c:pt idx="44">
                  <c:v>46883.05196972338</c:v>
                </c:pt>
                <c:pt idx="45">
                  <c:v>46883.05196972338</c:v>
                </c:pt>
                <c:pt idx="46">
                  <c:v>46883.05196972338</c:v>
                </c:pt>
                <c:pt idx="47">
                  <c:v>46883.05196972338</c:v>
                </c:pt>
                <c:pt idx="48">
                  <c:v>46883.05196972338</c:v>
                </c:pt>
                <c:pt idx="49">
                  <c:v>46883.05196972338</c:v>
                </c:pt>
                <c:pt idx="50">
                  <c:v>46883.05196972338</c:v>
                </c:pt>
                <c:pt idx="51">
                  <c:v>46883.05196972338</c:v>
                </c:pt>
                <c:pt idx="52">
                  <c:v>46883.05196972338</c:v>
                </c:pt>
                <c:pt idx="53">
                  <c:v>46883.05196972338</c:v>
                </c:pt>
                <c:pt idx="54">
                  <c:v>46883.05196972338</c:v>
                </c:pt>
                <c:pt idx="55">
                  <c:v>46883.05196972338</c:v>
                </c:pt>
                <c:pt idx="56">
                  <c:v>46883.05196972338</c:v>
                </c:pt>
                <c:pt idx="57">
                  <c:v>46883.05196972338</c:v>
                </c:pt>
                <c:pt idx="58">
                  <c:v>46883.05196972338</c:v>
                </c:pt>
                <c:pt idx="59">
                  <c:v>46883.05196972338</c:v>
                </c:pt>
                <c:pt idx="60">
                  <c:v>46883.05196972338</c:v>
                </c:pt>
                <c:pt idx="61">
                  <c:v>46883.05196972338</c:v>
                </c:pt>
                <c:pt idx="62">
                  <c:v>46883.05196972338</c:v>
                </c:pt>
                <c:pt idx="63">
                  <c:v>46883.05196972338</c:v>
                </c:pt>
                <c:pt idx="64">
                  <c:v>46883.05196972338</c:v>
                </c:pt>
                <c:pt idx="65">
                  <c:v>46883.05196972338</c:v>
                </c:pt>
                <c:pt idx="66">
                  <c:v>46883.05196972338</c:v>
                </c:pt>
                <c:pt idx="67">
                  <c:v>46883.05196972338</c:v>
                </c:pt>
                <c:pt idx="68">
                  <c:v>46883.05196972338</c:v>
                </c:pt>
                <c:pt idx="69">
                  <c:v>46883.05196972338</c:v>
                </c:pt>
                <c:pt idx="70">
                  <c:v>46883.05196972338</c:v>
                </c:pt>
                <c:pt idx="71">
                  <c:v>46883.05196972338</c:v>
                </c:pt>
                <c:pt idx="72">
                  <c:v>46883.05196972338</c:v>
                </c:pt>
                <c:pt idx="73">
                  <c:v>46883.05196972338</c:v>
                </c:pt>
                <c:pt idx="74">
                  <c:v>46883.05196972338</c:v>
                </c:pt>
                <c:pt idx="75">
                  <c:v>46883.05196972338</c:v>
                </c:pt>
                <c:pt idx="76">
                  <c:v>46883.05196972338</c:v>
                </c:pt>
                <c:pt idx="77">
                  <c:v>46883.05196972338</c:v>
                </c:pt>
                <c:pt idx="78">
                  <c:v>46883.05196972338</c:v>
                </c:pt>
                <c:pt idx="79">
                  <c:v>46883.05196972338</c:v>
                </c:pt>
                <c:pt idx="80">
                  <c:v>46883.05196972338</c:v>
                </c:pt>
                <c:pt idx="81">
                  <c:v>46883.05196972338</c:v>
                </c:pt>
                <c:pt idx="82">
                  <c:v>46883.05196972338</c:v>
                </c:pt>
                <c:pt idx="83">
                  <c:v>46883.05196972338</c:v>
                </c:pt>
                <c:pt idx="84">
                  <c:v>46883.05196972338</c:v>
                </c:pt>
                <c:pt idx="85">
                  <c:v>46883.05196972338</c:v>
                </c:pt>
                <c:pt idx="86">
                  <c:v>46883.05196972338</c:v>
                </c:pt>
                <c:pt idx="87">
                  <c:v>46883.05196972338</c:v>
                </c:pt>
                <c:pt idx="88">
                  <c:v>46883.05196972338</c:v>
                </c:pt>
                <c:pt idx="89">
                  <c:v>46883.05196972338</c:v>
                </c:pt>
                <c:pt idx="90">
                  <c:v>46883.05196972338</c:v>
                </c:pt>
                <c:pt idx="91">
                  <c:v>46883.05196972338</c:v>
                </c:pt>
                <c:pt idx="92">
                  <c:v>46883.05196972338</c:v>
                </c:pt>
                <c:pt idx="93">
                  <c:v>46883.05196972338</c:v>
                </c:pt>
                <c:pt idx="94">
                  <c:v>46883.05196972338</c:v>
                </c:pt>
                <c:pt idx="95">
                  <c:v>46883.05196972338</c:v>
                </c:pt>
                <c:pt idx="96">
                  <c:v>46883.05196972338</c:v>
                </c:pt>
                <c:pt idx="97">
                  <c:v>46883.05196972338</c:v>
                </c:pt>
                <c:pt idx="98">
                  <c:v>46883.05196972338</c:v>
                </c:pt>
                <c:pt idx="99">
                  <c:v>46883.05196972338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55687.74881211785</c:v>
                </c:pt>
                <c:pt idx="1">
                  <c:v>55347.48881211784</c:v>
                </c:pt>
                <c:pt idx="2">
                  <c:v>55007.22881211784</c:v>
                </c:pt>
                <c:pt idx="3">
                  <c:v>54666.96881211785</c:v>
                </c:pt>
                <c:pt idx="4">
                  <c:v>54326.70881211785</c:v>
                </c:pt>
                <c:pt idx="5">
                  <c:v>53986.44881211784</c:v>
                </c:pt>
                <c:pt idx="6">
                  <c:v>53646.18881211784</c:v>
                </c:pt>
                <c:pt idx="7">
                  <c:v>53305.92881211784</c:v>
                </c:pt>
                <c:pt idx="8">
                  <c:v>52965.66881211784</c:v>
                </c:pt>
                <c:pt idx="9">
                  <c:v>52625.40881211784</c:v>
                </c:pt>
                <c:pt idx="10">
                  <c:v>52285.14881211784</c:v>
                </c:pt>
                <c:pt idx="11">
                  <c:v>52850.61807393988</c:v>
                </c:pt>
                <c:pt idx="12">
                  <c:v>53416.08733576191</c:v>
                </c:pt>
                <c:pt idx="13">
                  <c:v>53981.55659758394</c:v>
                </c:pt>
                <c:pt idx="14">
                  <c:v>54547.02585940597</c:v>
                </c:pt>
                <c:pt idx="15">
                  <c:v>55112.49512122801</c:v>
                </c:pt>
                <c:pt idx="16">
                  <c:v>55677.96438305005</c:v>
                </c:pt>
                <c:pt idx="17">
                  <c:v>56243.43364487208</c:v>
                </c:pt>
                <c:pt idx="18">
                  <c:v>56808.9029066941</c:v>
                </c:pt>
                <c:pt idx="19">
                  <c:v>57374.37216851615</c:v>
                </c:pt>
                <c:pt idx="20">
                  <c:v>57939.84143033817</c:v>
                </c:pt>
                <c:pt idx="21">
                  <c:v>58505.31069216022</c:v>
                </c:pt>
                <c:pt idx="22">
                  <c:v>59070.77995398224</c:v>
                </c:pt>
                <c:pt idx="23">
                  <c:v>59636.24921580428</c:v>
                </c:pt>
                <c:pt idx="24">
                  <c:v>60201.71847762632</c:v>
                </c:pt>
                <c:pt idx="25">
                  <c:v>60767.18773944833</c:v>
                </c:pt>
                <c:pt idx="26">
                  <c:v>61332.65700127039</c:v>
                </c:pt>
                <c:pt idx="27">
                  <c:v>61898.12626309241</c:v>
                </c:pt>
                <c:pt idx="28">
                  <c:v>62463.59552491445</c:v>
                </c:pt>
                <c:pt idx="29">
                  <c:v>63029.06478673648</c:v>
                </c:pt>
                <c:pt idx="30">
                  <c:v>63594.53404855851</c:v>
                </c:pt>
                <c:pt idx="31">
                  <c:v>64160.00331038055</c:v>
                </c:pt>
                <c:pt idx="32">
                  <c:v>64725.47257220258</c:v>
                </c:pt>
                <c:pt idx="33">
                  <c:v>65290.94183402461</c:v>
                </c:pt>
                <c:pt idx="34">
                  <c:v>67011.99305128993</c:v>
                </c:pt>
                <c:pt idx="35">
                  <c:v>69888.62622399852</c:v>
                </c:pt>
                <c:pt idx="36">
                  <c:v>72765.25939670712</c:v>
                </c:pt>
                <c:pt idx="37">
                  <c:v>75641.89256941574</c:v>
                </c:pt>
                <c:pt idx="38">
                  <c:v>78518.52574212432</c:v>
                </c:pt>
                <c:pt idx="39">
                  <c:v>81395.1589148329</c:v>
                </c:pt>
                <c:pt idx="40">
                  <c:v>84271.79208754153</c:v>
                </c:pt>
                <c:pt idx="41">
                  <c:v>87148.42526025013</c:v>
                </c:pt>
                <c:pt idx="42">
                  <c:v>90025.05843295872</c:v>
                </c:pt>
                <c:pt idx="43">
                  <c:v>92901.6916056673</c:v>
                </c:pt>
                <c:pt idx="44">
                  <c:v>95778.32477837592</c:v>
                </c:pt>
                <c:pt idx="45">
                  <c:v>98654.95795108452</c:v>
                </c:pt>
                <c:pt idx="46">
                  <c:v>101531.5911237931</c:v>
                </c:pt>
                <c:pt idx="47">
                  <c:v>104408.2242965017</c:v>
                </c:pt>
                <c:pt idx="48">
                  <c:v>107284.8574692103</c:v>
                </c:pt>
                <c:pt idx="49">
                  <c:v>110161.4906419189</c:v>
                </c:pt>
                <c:pt idx="50">
                  <c:v>113038.1238146275</c:v>
                </c:pt>
                <c:pt idx="51">
                  <c:v>115914.7569873361</c:v>
                </c:pt>
                <c:pt idx="52">
                  <c:v>118791.3901600447</c:v>
                </c:pt>
                <c:pt idx="53">
                  <c:v>121668.0233327533</c:v>
                </c:pt>
                <c:pt idx="54">
                  <c:v>124544.6565054619</c:v>
                </c:pt>
                <c:pt idx="55">
                  <c:v>127421.2896781705</c:v>
                </c:pt>
                <c:pt idx="56">
                  <c:v>130297.9228508791</c:v>
                </c:pt>
                <c:pt idx="57">
                  <c:v>133174.5560235877</c:v>
                </c:pt>
                <c:pt idx="58">
                  <c:v>136051.1891962963</c:v>
                </c:pt>
                <c:pt idx="59">
                  <c:v>138927.8223690049</c:v>
                </c:pt>
                <c:pt idx="60">
                  <c:v>141804.4555417135</c:v>
                </c:pt>
                <c:pt idx="61">
                  <c:v>144681.0887144221</c:v>
                </c:pt>
                <c:pt idx="62">
                  <c:v>147557.7218871307</c:v>
                </c:pt>
                <c:pt idx="63">
                  <c:v>150434.3550598393</c:v>
                </c:pt>
                <c:pt idx="64">
                  <c:v>153310.9882325479</c:v>
                </c:pt>
                <c:pt idx="65">
                  <c:v>156187.6214052565</c:v>
                </c:pt>
                <c:pt idx="66">
                  <c:v>159064.2545779651</c:v>
                </c:pt>
                <c:pt idx="67">
                  <c:v>160830.1024201874</c:v>
                </c:pt>
                <c:pt idx="68">
                  <c:v>162595.9502624097</c:v>
                </c:pt>
                <c:pt idx="69">
                  <c:v>164361.7981046319</c:v>
                </c:pt>
                <c:pt idx="70">
                  <c:v>166127.6459468542</c:v>
                </c:pt>
                <c:pt idx="71">
                  <c:v>167893.4937890765</c:v>
                </c:pt>
                <c:pt idx="72">
                  <c:v>169659.3416312988</c:v>
                </c:pt>
                <c:pt idx="73">
                  <c:v>171425.1894735211</c:v>
                </c:pt>
                <c:pt idx="74">
                  <c:v>173191.0373157433</c:v>
                </c:pt>
                <c:pt idx="75">
                  <c:v>174956.8851579656</c:v>
                </c:pt>
                <c:pt idx="76">
                  <c:v>176722.733000188</c:v>
                </c:pt>
                <c:pt idx="77">
                  <c:v>178488.5808424102</c:v>
                </c:pt>
                <c:pt idx="78">
                  <c:v>180254.4286846324</c:v>
                </c:pt>
                <c:pt idx="79">
                  <c:v>182020.2765268547</c:v>
                </c:pt>
                <c:pt idx="80">
                  <c:v>183786.124369077</c:v>
                </c:pt>
                <c:pt idx="81">
                  <c:v>185551.9722112993</c:v>
                </c:pt>
                <c:pt idx="82">
                  <c:v>187317.8200535216</c:v>
                </c:pt>
                <c:pt idx="83">
                  <c:v>189083.6678957439</c:v>
                </c:pt>
                <c:pt idx="84">
                  <c:v>190849.5157379661</c:v>
                </c:pt>
                <c:pt idx="85">
                  <c:v>192615.3635801885</c:v>
                </c:pt>
                <c:pt idx="86">
                  <c:v>194381.2114224107</c:v>
                </c:pt>
                <c:pt idx="87">
                  <c:v>196147.059264633</c:v>
                </c:pt>
                <c:pt idx="88">
                  <c:v>197912.9071068553</c:v>
                </c:pt>
                <c:pt idx="89">
                  <c:v>199678.7549490776</c:v>
                </c:pt>
                <c:pt idx="90">
                  <c:v>201444.6027912998</c:v>
                </c:pt>
                <c:pt idx="91">
                  <c:v>203210.4506335222</c:v>
                </c:pt>
                <c:pt idx="92">
                  <c:v>204976.2984757444</c:v>
                </c:pt>
                <c:pt idx="93">
                  <c:v>211313.0378968556</c:v>
                </c:pt>
                <c:pt idx="94">
                  <c:v>222220.6688968556</c:v>
                </c:pt>
                <c:pt idx="95">
                  <c:v>233128.2998968556</c:v>
                </c:pt>
                <c:pt idx="96">
                  <c:v>244035.9308968556</c:v>
                </c:pt>
                <c:pt idx="97">
                  <c:v>254943.5618968555</c:v>
                </c:pt>
                <c:pt idx="98">
                  <c:v>265851.1928968556</c:v>
                </c:pt>
                <c:pt idx="99">
                  <c:v>276758.8238968556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178472"/>
        <c:axId val="2094184424"/>
      </c:lineChart>
      <c:catAx>
        <c:axId val="209417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418442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41844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417847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0.15758635516812</c:v>
                </c:pt>
                <c:pt idx="1">
                  <c:v>0.0315172710336239</c:v>
                </c:pt>
                <c:pt idx="2" formatCode="0.0%">
                  <c:v>0.0315172710336239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0.0788348891656289</c:v>
                </c:pt>
                <c:pt idx="1">
                  <c:v>0.0157669778331258</c:v>
                </c:pt>
                <c:pt idx="2" formatCode="0.0%">
                  <c:v>0.0157669778331258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0.0601233343711083</c:v>
                </c:pt>
                <c:pt idx="1">
                  <c:v>0.0120246668742217</c:v>
                </c:pt>
                <c:pt idx="2" formatCode="0.0%">
                  <c:v>0.0120246668742217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0.00566666666666667</c:v>
                </c:pt>
                <c:pt idx="2" formatCode="0.0%">
                  <c:v>0.00566666666666667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0.236582876712329</c:v>
                </c:pt>
                <c:pt idx="1">
                  <c:v>0.0709748630136986</c:v>
                </c:pt>
                <c:pt idx="2" formatCode="0.0%">
                  <c:v>0.142274008623585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0.0707011307596513</c:v>
                </c:pt>
                <c:pt idx="1">
                  <c:v>0.0141402261519303</c:v>
                </c:pt>
                <c:pt idx="2" formatCode="0.0%">
                  <c:v>0.0141402261519303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0.0199433499377335</c:v>
                </c:pt>
                <c:pt idx="1">
                  <c:v>0.0039886699875467</c:v>
                </c:pt>
                <c:pt idx="2" formatCode="0.0%">
                  <c:v>0.00423910087088721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0.0059960398505604</c:v>
                </c:pt>
                <c:pt idx="1">
                  <c:v>0.00119920797011208</c:v>
                </c:pt>
                <c:pt idx="2" formatCode="0.0%">
                  <c:v>0.00390975400156229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0.0048879202988792</c:v>
                </c:pt>
                <c:pt idx="1">
                  <c:v>0.00097758405977584</c:v>
                </c:pt>
                <c:pt idx="2" formatCode="0.0%">
                  <c:v>0.0014686093697536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0.00072851805728518</c:v>
                </c:pt>
                <c:pt idx="2" formatCode="0.0%">
                  <c:v>0.00072851805728518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0.000677813200498132</c:v>
                </c:pt>
                <c:pt idx="2" formatCode="0.0%">
                  <c:v>0.000677813200498132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0.00130759651307596</c:v>
                </c:pt>
                <c:pt idx="1">
                  <c:v>0.000261519302615193</c:v>
                </c:pt>
                <c:pt idx="2" formatCode="0.0%">
                  <c:v>0.000261519302615193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0.0318155088418431</c:v>
                </c:pt>
                <c:pt idx="1">
                  <c:v>0.0318155088418431</c:v>
                </c:pt>
                <c:pt idx="2" formatCode="0.0%">
                  <c:v>0.0238252905404377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0.000516180821917808</c:v>
                </c:pt>
                <c:pt idx="1">
                  <c:v>0.000516180821917808</c:v>
                </c:pt>
                <c:pt idx="2" formatCode="0.0%">
                  <c:v>0.000386546011718015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0.225097071332503</c:v>
                </c:pt>
                <c:pt idx="1">
                  <c:v>0.225097071332503</c:v>
                </c:pt>
                <c:pt idx="2" formatCode="0.0%">
                  <c:v>0.2249814712127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0.461121534246575</c:v>
                </c:pt>
                <c:pt idx="1">
                  <c:v>0.1520048931563</c:v>
                </c:pt>
                <c:pt idx="2" formatCode="0.0%">
                  <c:v>0.387179179297008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1867592"/>
        <c:axId val="2141859976"/>
      </c:barChart>
      <c:catAx>
        <c:axId val="2141867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1859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1859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1867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0.00375404234122042</c:v>
                </c:pt>
                <c:pt idx="2" formatCode="0.0%">
                  <c:v>0.00375404234122042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0.00523431467932752</c:v>
                </c:pt>
                <c:pt idx="2" formatCode="0.0%">
                  <c:v>0.00523431467932752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0.0414020034246575</c:v>
                </c:pt>
                <c:pt idx="1">
                  <c:v>0.0124206010273973</c:v>
                </c:pt>
                <c:pt idx="2" formatCode="0.0%">
                  <c:v>0.0124206010273973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 formatCode="0.0%">
                  <c:v>0.00552352584059776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0.0249291874221669</c:v>
                </c:pt>
                <c:pt idx="1">
                  <c:v>0.00498583748443337</c:v>
                </c:pt>
                <c:pt idx="2" formatCode="0.0%">
                  <c:v>0.00623229685554172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0.00628346824408468</c:v>
                </c:pt>
                <c:pt idx="1">
                  <c:v>0.00125669364881694</c:v>
                </c:pt>
                <c:pt idx="2" formatCode="0.0%">
                  <c:v>0.00230393835616438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0.000910647571606475</c:v>
                </c:pt>
                <c:pt idx="2" formatCode="0.0%">
                  <c:v>0.000910647571606475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0.00423633250311332</c:v>
                </c:pt>
                <c:pt idx="1">
                  <c:v>0.000847266500622665</c:v>
                </c:pt>
                <c:pt idx="2" formatCode="0.0%">
                  <c:v>0.000847266500622665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0.00163449564134496</c:v>
                </c:pt>
                <c:pt idx="1">
                  <c:v>0.000326899128268991</c:v>
                </c:pt>
                <c:pt idx="2" formatCode="0.0%">
                  <c:v>0.000326899128268991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0.00064522602739726</c:v>
                </c:pt>
                <c:pt idx="1">
                  <c:v>0.00064522602739726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0.205506770828144</c:v>
                </c:pt>
                <c:pt idx="1">
                  <c:v>0.205506770828144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0.576401917808219</c:v>
                </c:pt>
                <c:pt idx="1">
                  <c:v>0.242707592226976</c:v>
                </c:pt>
                <c:pt idx="2" formatCode="0.0%">
                  <c:v>0.282884330627201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554824"/>
        <c:axId val="2140028408"/>
      </c:barChart>
      <c:catAx>
        <c:axId val="213955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0028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0028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554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0.00306329855043586</c:v>
                </c:pt>
                <c:pt idx="1">
                  <c:v>0.00306329855043586</c:v>
                </c:pt>
                <c:pt idx="2">
                  <c:v>0.00594640306849315</c:v>
                </c:pt>
                <c:pt idx="3">
                  <c:v>0.00594640306849315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0.00900970161892901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0.0167498069738481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0.0397459232876712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0.0176752826899128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0.0113577377895392</c:v>
                </c:pt>
                <c:pt idx="3">
                  <c:v>0.00559410965753425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0.00195516811955168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0.00072851805728518</c:v>
                </c:pt>
                <c:pt idx="1">
                  <c:v>0.00072851805728518</c:v>
                </c:pt>
                <c:pt idx="2">
                  <c:v>0.00072851805728518</c:v>
                </c:pt>
                <c:pt idx="3">
                  <c:v>0.00072851805728518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0.0271125280199253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6.15302615193026E-5</c:v>
                </c:pt>
                <c:pt idx="1">
                  <c:v>3.69265255292653E-5</c:v>
                </c:pt>
                <c:pt idx="2">
                  <c:v>4.92283935242839E-5</c:v>
                </c:pt>
                <c:pt idx="3">
                  <c:v>6.15302615193026E-5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0.338177469645621</c:v>
                </c:pt>
                <c:pt idx="1">
                  <c:v>0.45539953754161</c:v>
                </c:pt>
                <c:pt idx="2">
                  <c:v>0.433944085154844</c:v>
                </c:pt>
                <c:pt idx="3">
                  <c:v>1.01737327896805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1498312"/>
        <c:axId val="2081495544"/>
      </c:barChart>
      <c:catAx>
        <c:axId val="20814983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4955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81495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498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0.00255274879202989</c:v>
                </c:pt>
                <c:pt idx="1">
                  <c:v>0.00255274879202989</c:v>
                </c:pt>
                <c:pt idx="2">
                  <c:v>0.00495533589041096</c:v>
                </c:pt>
                <c:pt idx="3">
                  <c:v>0.00495533589041096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0.0209372587173101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0.049682404109589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0.0167025555728518</c:v>
                </c:pt>
                <c:pt idx="3">
                  <c:v>0.00822663184931507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0.00921575342465753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0.000910647571606475</c:v>
                </c:pt>
                <c:pt idx="1">
                  <c:v>0.000910647571606475</c:v>
                </c:pt>
                <c:pt idx="2">
                  <c:v>0.000910647571606475</c:v>
                </c:pt>
                <c:pt idx="3">
                  <c:v>0.000910647571606475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0.344094100477542</c:v>
                </c:pt>
                <c:pt idx="1">
                  <c:v>0.26248107401042</c:v>
                </c:pt>
                <c:pt idx="2">
                  <c:v>0.26248107401042</c:v>
                </c:pt>
                <c:pt idx="3">
                  <c:v>0.26248107401042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314104"/>
        <c:axId val="-2140467080"/>
      </c:barChart>
      <c:catAx>
        <c:axId val="-21403141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4670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0467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314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0.0102109951681195</c:v>
                </c:pt>
                <c:pt idx="1">
                  <c:v>0.0102109951681195</c:v>
                </c:pt>
                <c:pt idx="2">
                  <c:v>0.0198213435616438</c:v>
                </c:pt>
                <c:pt idx="3">
                  <c:v>0.0198213435616438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0.0300323387297634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0.0390321917808219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0.0226666666666667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0.126177534246575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0.039278405977584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0.012060471905329</c:v>
                </c:pt>
                <c:pt idx="3">
                  <c:v>0.00594023243098294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0.00133245330012453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0.00868963608689636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0.000809464508094645</c:v>
                </c:pt>
                <c:pt idx="1">
                  <c:v>0.000809464508094645</c:v>
                </c:pt>
                <c:pt idx="2">
                  <c:v>0.000809464508094645</c:v>
                </c:pt>
                <c:pt idx="3">
                  <c:v>0.000809464508094645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0.00301250311332503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0.000205100871731009</c:v>
                </c:pt>
                <c:pt idx="1">
                  <c:v>0.000123088418430884</c:v>
                </c:pt>
                <c:pt idx="2">
                  <c:v>0.000164094645080946</c:v>
                </c:pt>
                <c:pt idx="3">
                  <c:v>0.000205100871731009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0.00107633663753151</c:v>
                </c:pt>
                <c:pt idx="3">
                  <c:v>0.00107633663753151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0.212887655753852</c:v>
                </c:pt>
                <c:pt idx="1">
                  <c:v>0.212887655753852</c:v>
                </c:pt>
                <c:pt idx="2">
                  <c:v>0.212887655753852</c:v>
                </c:pt>
                <c:pt idx="3">
                  <c:v>0.212887655753852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0.401896886223785</c:v>
                </c:pt>
                <c:pt idx="1">
                  <c:v>0.621776514561961</c:v>
                </c:pt>
                <c:pt idx="2">
                  <c:v>0.607677987485823</c:v>
                </c:pt>
                <c:pt idx="3">
                  <c:v>0.58071237889043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181736"/>
        <c:axId val="-2140387816"/>
      </c:barChart>
      <c:catAx>
        <c:axId val="-21401817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3878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0387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181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0.0214317443028643</c:v>
                </c:pt>
                <c:pt idx="1">
                  <c:v>0.0214317443028643</c:v>
                </c:pt>
                <c:pt idx="2">
                  <c:v>0.0416027977643836</c:v>
                </c:pt>
                <c:pt idx="3">
                  <c:v>0.0416027977643835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0.0630679113325031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0.040205299712744</c:v>
                </c:pt>
                <c:pt idx="1">
                  <c:v>0.00789336778414272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0.0189468892642646</c:v>
                </c:pt>
                <c:pt idx="1">
                  <c:v>0.00371977740240203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0.475702921160134</c:v>
                </c:pt>
                <c:pt idx="1">
                  <c:v>0.0933931133342052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0.0472788174833438</c:v>
                </c:pt>
                <c:pt idx="1">
                  <c:v>0.00928208712437726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0.0113607903339777</c:v>
                </c:pt>
                <c:pt idx="3">
                  <c:v>0.00559561314957111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0.0156390160062492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0.00587443747901441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0.00072851805728518</c:v>
                </c:pt>
                <c:pt idx="1">
                  <c:v>0.00072851805728518</c:v>
                </c:pt>
                <c:pt idx="2">
                  <c:v>0.00072851805728518</c:v>
                </c:pt>
                <c:pt idx="3">
                  <c:v>0.00072851805728518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0.00271125280199253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0.000307651307596513</c:v>
                </c:pt>
                <c:pt idx="1">
                  <c:v>0.000184632627646326</c:v>
                </c:pt>
                <c:pt idx="2">
                  <c:v>0.00024614196762142</c:v>
                </c:pt>
                <c:pt idx="3">
                  <c:v>0.000307651307596513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0.00077309202343603</c:v>
                </c:pt>
                <c:pt idx="3">
                  <c:v>0.00077309202343603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0.2249814712127</c:v>
                </c:pt>
                <c:pt idx="1">
                  <c:v>0.2249814712127</c:v>
                </c:pt>
                <c:pt idx="2">
                  <c:v>0.2249814712127</c:v>
                </c:pt>
                <c:pt idx="3">
                  <c:v>0.2249814712127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0.477733179182544</c:v>
                </c:pt>
                <c:pt idx="2">
                  <c:v>0.565529517147777</c:v>
                </c:pt>
                <c:pt idx="3">
                  <c:v>0.505454020857713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305624"/>
        <c:axId val="-2140313048"/>
      </c:barChart>
      <c:catAx>
        <c:axId val="-21403056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3130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0313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305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0.0833547063349577</c:v>
                </c:pt>
                <c:pt idx="1">
                  <c:v>0.049179276737625</c:v>
                </c:pt>
                <c:pt idx="2">
                  <c:v>0.049179276737625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0.0192357014619133</c:v>
                </c:pt>
                <c:pt idx="1">
                  <c:v>0.0113490638625289</c:v>
                </c:pt>
                <c:pt idx="2">
                  <c:v>0.0113490638625289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0.00384714029238266</c:v>
                </c:pt>
                <c:pt idx="1">
                  <c:v>0.00107719928186715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0.0169274172864837</c:v>
                </c:pt>
                <c:pt idx="1">
                  <c:v>0.00939471659399846</c:v>
                </c:pt>
                <c:pt idx="2">
                  <c:v>0.00939471659399846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0.703257245447551</c:v>
                </c:pt>
                <c:pt idx="1">
                  <c:v>0.82984354962811</c:v>
                </c:pt>
                <c:pt idx="2">
                  <c:v>0.82984354962811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0.140035906642729</c:v>
                </c:pt>
                <c:pt idx="1">
                  <c:v>0.16524236983842</c:v>
                </c:pt>
                <c:pt idx="2">
                  <c:v>0.16524236983842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0.0333418825339831</c:v>
                </c:pt>
                <c:pt idx="1">
                  <c:v>0.0370094896127212</c:v>
                </c:pt>
                <c:pt idx="2">
                  <c:v>0.0370094896127212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814120"/>
        <c:axId val="-2140817432"/>
      </c:barChart>
      <c:catAx>
        <c:axId val="-214081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817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817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814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l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ZAOLO</v>
          </cell>
          <cell r="D1">
            <v>59107</v>
          </cell>
        </row>
        <row r="2">
          <cell r="A2" t="str">
            <v>Inland open access livestock and other income</v>
          </cell>
        </row>
        <row r="9">
          <cell r="CK9">
            <v>0.2</v>
          </cell>
        </row>
        <row r="10">
          <cell r="CK10">
            <v>0.27</v>
          </cell>
        </row>
        <row r="11">
          <cell r="CK11">
            <v>0.38</v>
          </cell>
        </row>
        <row r="12">
          <cell r="CK12">
            <v>0.15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14778.98961535086</v>
          </cell>
          <cell r="E1031">
            <v>18473.737019188578</v>
          </cell>
          <cell r="H1031">
            <v>16626.363317269719</v>
          </cell>
          <cell r="J1031">
            <v>18473.737019188575</v>
          </cell>
        </row>
        <row r="1032">
          <cell r="C1032">
            <v>13978.666666666668</v>
          </cell>
          <cell r="E1032">
            <v>17473.333333333336</v>
          </cell>
          <cell r="H1032">
            <v>15726.000000000002</v>
          </cell>
          <cell r="J1032">
            <v>17473.333333333336</v>
          </cell>
        </row>
        <row r="1033">
          <cell r="C1033">
            <v>27744</v>
          </cell>
          <cell r="E1033">
            <v>34680</v>
          </cell>
          <cell r="H1033">
            <v>31212</v>
          </cell>
          <cell r="J1033">
            <v>34680</v>
          </cell>
        </row>
        <row r="1034">
          <cell r="C1034">
            <v>0</v>
          </cell>
          <cell r="E1034">
            <v>520</v>
          </cell>
          <cell r="H1034">
            <v>1620</v>
          </cell>
          <cell r="J1034">
            <v>6280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0.66497859757083322</v>
          </cell>
          <cell r="E1038">
            <v>0.66497859757083322</v>
          </cell>
          <cell r="H1038">
            <v>0.66497859757083322</v>
          </cell>
          <cell r="J1038">
            <v>0.66497859757083322</v>
          </cell>
        </row>
        <row r="1039">
          <cell r="C1039">
            <v>8</v>
          </cell>
          <cell r="E1039">
            <v>10</v>
          </cell>
          <cell r="H1039">
            <v>9</v>
          </cell>
          <cell r="J1039">
            <v>10</v>
          </cell>
        </row>
        <row r="1040">
          <cell r="C1040">
            <v>6.7692307692307692</v>
          </cell>
          <cell r="E1040">
            <v>6.7692307692307692</v>
          </cell>
          <cell r="H1040">
            <v>6.7692307692307692</v>
          </cell>
          <cell r="J1040">
            <v>6.7692307692307692</v>
          </cell>
        </row>
        <row r="1044">
          <cell r="A1044" t="str">
            <v>Cows' milk - season 1</v>
          </cell>
          <cell r="C1044">
            <v>1.8770211706102116E-2</v>
          </cell>
          <cell r="D1044">
            <v>0</v>
          </cell>
          <cell r="E1044">
            <v>2.2524254047322535E-2</v>
          </cell>
          <cell r="F1044">
            <v>0</v>
          </cell>
          <cell r="H1044">
            <v>7.5080846824408465E-2</v>
          </cell>
          <cell r="I1044">
            <v>0</v>
          </cell>
          <cell r="J1044">
            <v>0.15758635516811953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1.1262127023661268E-2</v>
          </cell>
          <cell r="F1045">
            <v>0</v>
          </cell>
          <cell r="H1045">
            <v>3.7540423412204232E-2</v>
          </cell>
          <cell r="I1045">
            <v>0</v>
          </cell>
          <cell r="J1045">
            <v>7.8834889165628891E-2</v>
          </cell>
          <cell r="K1045">
            <v>0</v>
          </cell>
        </row>
        <row r="1046">
          <cell r="A1046" t="str">
            <v>Own meat</v>
          </cell>
          <cell r="C1046">
            <v>2.6171573396637608E-2</v>
          </cell>
          <cell r="D1046">
            <v>0</v>
          </cell>
          <cell r="E1046">
            <v>2.0937258717310087E-2</v>
          </cell>
          <cell r="F1046">
            <v>0</v>
          </cell>
          <cell r="H1046">
            <v>4.8790239726027397E-2</v>
          </cell>
          <cell r="I1046">
            <v>0</v>
          </cell>
          <cell r="J1046">
            <v>6.0123334371108353E-2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4.1666666666666664E-2</v>
          </cell>
          <cell r="D1047">
            <v>0</v>
          </cell>
          <cell r="E1047">
            <v>3.3333333333333333E-2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4.1402003424657531E-2</v>
          </cell>
          <cell r="D1048">
            <v>0</v>
          </cell>
          <cell r="E1048">
            <v>3.3121602739726023E-2</v>
          </cell>
          <cell r="F1048">
            <v>0</v>
          </cell>
          <cell r="H1048">
            <v>0.10514794520547943</v>
          </cell>
          <cell r="I1048">
            <v>0</v>
          </cell>
          <cell r="J1048">
            <v>0.23658287671232875</v>
          </cell>
          <cell r="K1048">
            <v>0.946331506849315</v>
          </cell>
        </row>
        <row r="1049">
          <cell r="A1049" t="str">
            <v>Beans: kg produced</v>
          </cell>
          <cell r="C1049">
            <v>2.761762920298879E-2</v>
          </cell>
          <cell r="D1049">
            <v>0</v>
          </cell>
          <cell r="E1049">
            <v>2.2094103362391031E-2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7.0701130759651315E-2</v>
          </cell>
          <cell r="K1049">
            <v>0</v>
          </cell>
        </row>
        <row r="1050">
          <cell r="A1050" t="str">
            <v>Sweetpotatoes: no. local meas.</v>
          </cell>
          <cell r="C1050">
            <v>2.4929187422166876E-2</v>
          </cell>
          <cell r="D1050">
            <v>6.2322968555417191E-3</v>
          </cell>
          <cell r="E1050">
            <v>1.6951847447073471E-2</v>
          </cell>
          <cell r="F1050">
            <v>4.2379618617683738E-3</v>
          </cell>
          <cell r="H1050">
            <v>2.215927770859278E-2</v>
          </cell>
          <cell r="I1050">
            <v>5.5398194271481897E-3</v>
          </cell>
          <cell r="J1050">
            <v>1.9943349937733501E-2</v>
          </cell>
          <cell r="K1050">
            <v>4.9858374844333753E-3</v>
          </cell>
        </row>
        <row r="1051">
          <cell r="A1051" t="str">
            <v>Cabbage: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1.665566625155666E-3</v>
          </cell>
          <cell r="I1051">
            <v>0</v>
          </cell>
          <cell r="J1051">
            <v>5.996039850560398E-3</v>
          </cell>
          <cell r="K1051">
            <v>5.3964358655043593E-2</v>
          </cell>
        </row>
        <row r="1052">
          <cell r="A1052" t="str">
            <v>Other root crops: no. local meas Potatoes</v>
          </cell>
          <cell r="C1052">
            <v>6.2834682440846825E-3</v>
          </cell>
          <cell r="D1052">
            <v>5.2362235367372353E-3</v>
          </cell>
          <cell r="E1052">
            <v>2.4439601494396015E-3</v>
          </cell>
          <cell r="F1052">
            <v>0</v>
          </cell>
          <cell r="H1052">
            <v>1.086204510862045E-2</v>
          </cell>
          <cell r="I1052">
            <v>0</v>
          </cell>
          <cell r="J1052">
            <v>4.8879202988792031E-3</v>
          </cell>
          <cell r="K1052">
            <v>9.7758405977584062E-3</v>
          </cell>
        </row>
        <row r="1053">
          <cell r="A1053" t="str">
            <v>Spinach (vegetables):</v>
          </cell>
          <cell r="C1053">
            <v>4.5532378580323786E-3</v>
          </cell>
          <cell r="D1053">
            <v>0</v>
          </cell>
          <cell r="E1053">
            <v>3.0962017434620175E-3</v>
          </cell>
          <cell r="F1053">
            <v>5.4638854296388531E-4</v>
          </cell>
          <cell r="H1053">
            <v>4.0473225404732251E-3</v>
          </cell>
          <cell r="I1053">
            <v>0</v>
          </cell>
          <cell r="J1053">
            <v>3.6425902864259028E-3</v>
          </cell>
          <cell r="K1053">
            <v>0</v>
          </cell>
        </row>
        <row r="1054">
          <cell r="A1054" t="str">
            <v>Other crop: pumpkin / butternut</v>
          </cell>
          <cell r="C1054">
            <v>4.2363325031133251E-3</v>
          </cell>
          <cell r="D1054">
            <v>0</v>
          </cell>
          <cell r="E1054">
            <v>3.3890660024906601E-2</v>
          </cell>
          <cell r="F1054">
            <v>0</v>
          </cell>
          <cell r="H1054">
            <v>3.7656288916562888E-3</v>
          </cell>
          <cell r="I1054">
            <v>0</v>
          </cell>
          <cell r="J1054">
            <v>3.3890660024906601E-3</v>
          </cell>
          <cell r="K1054">
            <v>0</v>
          </cell>
        </row>
        <row r="1055">
          <cell r="A1055" t="str">
            <v>Other crop: tomatoes</v>
          </cell>
          <cell r="C1055">
            <v>1.6344956413449564E-3</v>
          </cell>
          <cell r="D1055">
            <v>0</v>
          </cell>
          <cell r="E1055">
            <v>2.6151930261519304E-4</v>
          </cell>
          <cell r="F1055">
            <v>0</v>
          </cell>
          <cell r="H1055">
            <v>8.7173100871731002E-4</v>
          </cell>
          <cell r="I1055">
            <v>0</v>
          </cell>
          <cell r="J1055">
            <v>1.307596513075965E-3</v>
          </cell>
          <cell r="K1055">
            <v>0</v>
          </cell>
        </row>
        <row r="1056">
          <cell r="A1056" t="str">
            <v>FISHING -- see worksheet Data 3</v>
          </cell>
          <cell r="C1056">
            <v>0</v>
          </cell>
          <cell r="D1056">
            <v>0</v>
          </cell>
          <cell r="E1056">
            <v>3.2278953922789538E-2</v>
          </cell>
          <cell r="F1056">
            <v>8.0697384806973915E-3</v>
          </cell>
          <cell r="H1056">
            <v>1.4859750933997508E-2</v>
          </cell>
          <cell r="I1056">
            <v>3.714937733499379E-3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0.14550264550264552</v>
          </cell>
          <cell r="I1064">
            <v>0</v>
          </cell>
          <cell r="J1064">
            <v>0.13095238095238096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5.3025848069738471E-3</v>
          </cell>
          <cell r="F1065">
            <v>-5.3025848069738471E-3</v>
          </cell>
          <cell r="H1065">
            <v>0</v>
          </cell>
          <cell r="I1065">
            <v>0</v>
          </cell>
          <cell r="J1065">
            <v>3.1815508841843095E-2</v>
          </cell>
          <cell r="K1065">
            <v>-3.1815508841843095E-2</v>
          </cell>
        </row>
        <row r="1066">
          <cell r="A1066" t="str">
            <v>Purchase - desirable</v>
          </cell>
          <cell r="C1066">
            <v>6.4522602739726029E-4</v>
          </cell>
          <cell r="D1066">
            <v>-6.4522602739726029E-4</v>
          </cell>
          <cell r="E1066">
            <v>5.1618082191780821E-4</v>
          </cell>
          <cell r="F1066">
            <v>-5.1618082191780821E-4</v>
          </cell>
          <cell r="H1066">
            <v>5.735342465753425E-4</v>
          </cell>
          <cell r="I1066">
            <v>-5.735342465753425E-4</v>
          </cell>
          <cell r="J1066">
            <v>5.1618082191780821E-4</v>
          </cell>
          <cell r="K1066">
            <v>-5.1618082191780821E-4</v>
          </cell>
        </row>
        <row r="1067">
          <cell r="A1067" t="str">
            <v>Purchase - fpl non staple</v>
          </cell>
          <cell r="C1067">
            <v>0.20550677082814445</v>
          </cell>
          <cell r="D1067">
            <v>1.9130003113852628E-2</v>
          </cell>
          <cell r="E1067">
            <v>0.25645114580323786</v>
          </cell>
          <cell r="F1067">
            <v>-3.1814371861240788E-2</v>
          </cell>
          <cell r="H1067">
            <v>0.2121155581569116</v>
          </cell>
          <cell r="I1067">
            <v>1.2521215785085499E-2</v>
          </cell>
          <cell r="J1067">
            <v>0.22509707133250312</v>
          </cell>
          <cell r="K1067">
            <v>-4.6029739050605471E-4</v>
          </cell>
        </row>
        <row r="1068">
          <cell r="A1068" t="str">
            <v>Purchase - staple</v>
          </cell>
          <cell r="C1068">
            <v>0.57640191780821914</v>
          </cell>
          <cell r="E1068">
            <v>0.64272333250311331</v>
          </cell>
          <cell r="H1068">
            <v>0.70110216687422167</v>
          </cell>
          <cell r="J1068">
            <v>0.46112153424657532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3250</v>
          </cell>
          <cell r="F1072">
            <v>0</v>
          </cell>
          <cell r="H1072">
            <v>9000</v>
          </cell>
          <cell r="I1072">
            <v>0</v>
          </cell>
          <cell r="J1072">
            <v>33250</v>
          </cell>
          <cell r="K1072">
            <v>4750</v>
          </cell>
        </row>
        <row r="1073">
          <cell r="A1073" t="str">
            <v>Goat sales - local: no. sold</v>
          </cell>
          <cell r="C1073">
            <v>750</v>
          </cell>
          <cell r="D1073">
            <v>0</v>
          </cell>
          <cell r="E1073">
            <v>750</v>
          </cell>
          <cell r="F1073">
            <v>0</v>
          </cell>
          <cell r="H1073">
            <v>750</v>
          </cell>
          <cell r="I1073">
            <v>375</v>
          </cell>
          <cell r="J1073">
            <v>750</v>
          </cell>
          <cell r="K1073">
            <v>375</v>
          </cell>
        </row>
        <row r="1074">
          <cell r="A1074" t="str">
            <v>Maize: kg produced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5000</v>
          </cell>
          <cell r="K1074">
            <v>-5000</v>
          </cell>
        </row>
        <row r="1075">
          <cell r="A1075" t="str">
            <v>Beans: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4000</v>
          </cell>
          <cell r="K1075">
            <v>0</v>
          </cell>
        </row>
        <row r="1076">
          <cell r="A1076" t="str">
            <v>Cabbage: no. local meas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9000</v>
          </cell>
          <cell r="K1076">
            <v>-9000</v>
          </cell>
        </row>
        <row r="1077">
          <cell r="A1077" t="str">
            <v>Other root crops: no. local meas Potatoes</v>
          </cell>
          <cell r="C1077">
            <v>200</v>
          </cell>
          <cell r="D1077">
            <v>-200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100</v>
          </cell>
          <cell r="K1077">
            <v>-100</v>
          </cell>
        </row>
        <row r="1078">
          <cell r="A1078" t="str">
            <v>Spinach (vegetables):</v>
          </cell>
          <cell r="C1078">
            <v>0</v>
          </cell>
          <cell r="D1078">
            <v>0</v>
          </cell>
          <cell r="E1078">
            <v>150</v>
          </cell>
          <cell r="F1078">
            <v>-150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720</v>
          </cell>
          <cell r="D1079">
            <v>0</v>
          </cell>
          <cell r="E1079">
            <v>660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63360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36000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22020</v>
          </cell>
          <cell r="D1082">
            <v>0</v>
          </cell>
          <cell r="E1082">
            <v>27420</v>
          </cell>
          <cell r="F1082">
            <v>0</v>
          </cell>
          <cell r="H1082">
            <v>27420</v>
          </cell>
          <cell r="I1082">
            <v>0</v>
          </cell>
          <cell r="J1082">
            <v>8412</v>
          </cell>
          <cell r="K1082">
            <v>0</v>
          </cell>
        </row>
        <row r="1083">
          <cell r="A1083" t="str">
            <v>Public works -- see Data2</v>
          </cell>
          <cell r="C1083">
            <v>0</v>
          </cell>
          <cell r="D1083">
            <v>0</v>
          </cell>
          <cell r="E1083">
            <v>5460</v>
          </cell>
          <cell r="F1083">
            <v>0</v>
          </cell>
          <cell r="H1083">
            <v>14040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Remittances: no. times per year</v>
          </cell>
          <cell r="C1084">
            <v>0</v>
          </cell>
          <cell r="D1084">
            <v>0</v>
          </cell>
          <cell r="E1084">
            <v>1300</v>
          </cell>
          <cell r="F1084">
            <v>0</v>
          </cell>
          <cell r="H1084">
            <v>2000</v>
          </cell>
          <cell r="I1084">
            <v>0</v>
          </cell>
          <cell r="J1084">
            <v>4800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1.8770211706102116E-2</v>
      </c>
      <c r="C6" s="215">
        <f>IF([1]Summ!D1044="",0,[1]Summ!D1044)</f>
        <v>0</v>
      </c>
      <c r="D6" s="24">
        <f t="shared" ref="D6:D28" si="0">(B6+C6)</f>
        <v>1.8770211706102116E-2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3.7540423412204234E-3</v>
      </c>
      <c r="J6" s="24">
        <f t="shared" ref="J6:J13" si="3">IF(I$32&lt;=1+I$131,I6,B6*H6+J$33*(I6-B6*H6))</f>
        <v>3.7540423412204234E-3</v>
      </c>
      <c r="K6" s="22">
        <f t="shared" ref="K6:K31" si="4">B6</f>
        <v>1.8770211706102116E-2</v>
      </c>
      <c r="L6" s="22">
        <f t="shared" ref="L6:L29" si="5">IF(K6="","",K6*H6)</f>
        <v>3.7540423412204234E-3</v>
      </c>
      <c r="M6" s="177">
        <f t="shared" ref="M6:M31" si="6">J6</f>
        <v>3.7540423412204234E-3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1.5016169364881694E-2</v>
      </c>
      <c r="Z6" s="156">
        <f>Poor!Z6</f>
        <v>0.17</v>
      </c>
      <c r="AA6" s="121">
        <f>$M6*Z6*4</f>
        <v>2.5527487920298879E-3</v>
      </c>
      <c r="AB6" s="156">
        <f>Poor!AB6</f>
        <v>0.17</v>
      </c>
      <c r="AC6" s="121">
        <f t="shared" ref="AC6:AC29" si="7">$M6*AB6*4</f>
        <v>2.5527487920298879E-3</v>
      </c>
      <c r="AD6" s="156">
        <f>Poor!AD6</f>
        <v>0.33</v>
      </c>
      <c r="AE6" s="121">
        <f t="shared" ref="AE6:AE29" si="8">$M6*AD6*4</f>
        <v>4.9553358904109593E-3</v>
      </c>
      <c r="AF6" s="122">
        <f>1-SUM(Z6,AB6,AD6)</f>
        <v>0.32999999999999996</v>
      </c>
      <c r="AG6" s="121">
        <f>$M6*AF6*4</f>
        <v>4.9553358904109585E-3</v>
      </c>
      <c r="AH6" s="123">
        <f>SUM(Z6,AB6,AD6,AF6)</f>
        <v>1</v>
      </c>
      <c r="AI6" s="183">
        <f>SUM(AA6,AC6,AE6,AG6)/4</f>
        <v>3.7540423412204234E-3</v>
      </c>
      <c r="AJ6" s="120">
        <f>(AA6+AC6)/2</f>
        <v>2.5527487920298879E-3</v>
      </c>
      <c r="AK6" s="119">
        <f>(AE6+AG6)/2</f>
        <v>4.9553358904109585E-3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3759.11363167119</v>
      </c>
      <c r="S7" s="223">
        <f>IF($B$81=0,0,(SUMIF($N$6:$N$28,$U7,L$6:L$28)+SUMIF($N$91:$N$118,$U7,L$91:L$118))*$I$83*Poor!$B$81/$B$81)</f>
        <v>938.12389208113484</v>
      </c>
      <c r="T7" s="223">
        <f>IF($B$81=0,0,(SUMIF($N$6:$N$28,$U7,M$6:M$28)+SUMIF($N$91:$N$118,$U7,M$91:M$118))*$I$83*Poor!$B$81/$B$81)</f>
        <v>1000.3053904676433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2.6171573396637608E-2</v>
      </c>
      <c r="C8" s="215">
        <f>IF([1]Summ!D1046="",0,[1]Summ!D1046)</f>
        <v>0</v>
      </c>
      <c r="D8" s="24">
        <f t="shared" si="0"/>
        <v>2.6171573396637608E-2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5.2343146793275216E-3</v>
      </c>
      <c r="J8" s="24">
        <f t="shared" si="3"/>
        <v>5.2343146793275216E-3</v>
      </c>
      <c r="K8" s="22">
        <f t="shared" si="4"/>
        <v>2.6171573396637608E-2</v>
      </c>
      <c r="L8" s="22">
        <f t="shared" si="5"/>
        <v>5.2343146793275216E-3</v>
      </c>
      <c r="M8" s="225">
        <f t="shared" si="6"/>
        <v>5.2343146793275216E-3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375.50875431441858</v>
      </c>
      <c r="S8" s="223">
        <f>IF($B$81=0,0,(SUMIF($N$6:$N$28,$U8,L$6:L$28)+SUMIF($N$91:$N$118,$U8,L$91:L$118))*$I$83*Poor!$B$81/$B$81)</f>
        <v>69.999999999999986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2.0937258717310087E-2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2.0937258717310087E-2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5.2343146793275216E-3</v>
      </c>
      <c r="AJ8" s="120">
        <f t="shared" si="14"/>
        <v>1.0468629358655043E-2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4.1666666666666664E-2</v>
      </c>
      <c r="C9" s="215">
        <f>IF([1]Summ!D1047="",0,[1]Summ!D1047)</f>
        <v>0</v>
      </c>
      <c r="D9" s="24">
        <f t="shared" si="0"/>
        <v>4.1666666666666664E-2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8.3333333333333332E-3</v>
      </c>
      <c r="J9" s="24">
        <f t="shared" si="3"/>
        <v>8.3333333333333332E-3</v>
      </c>
      <c r="K9" s="22">
        <f t="shared" si="4"/>
        <v>4.1666666666666664E-2</v>
      </c>
      <c r="L9" s="22">
        <f t="shared" si="5"/>
        <v>8.3333333333333332E-3</v>
      </c>
      <c r="M9" s="225">
        <f t="shared" si="6"/>
        <v>8.3333333333333332E-3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1109.0987819386903</v>
      </c>
      <c r="S9" s="223">
        <f>IF($B$81=0,0,(SUMIF($N$6:$N$28,$U9,L$6:L$28)+SUMIF($N$91:$N$118,$U9,L$91:L$118))*$I$83*Poor!$B$81/$B$81)</f>
        <v>243.67114869797999</v>
      </c>
      <c r="T9" s="223">
        <f>IF($B$81=0,0,(SUMIF($N$6:$N$28,$U9,M$6:M$28)+SUMIF($N$91:$N$118,$U9,M$91:M$118))*$I$83*Poor!$B$81/$B$81)</f>
        <v>243.67114869797999</v>
      </c>
      <c r="U9" s="224">
        <v>3</v>
      </c>
      <c r="V9" s="56"/>
      <c r="W9" s="115"/>
      <c r="X9" s="118">
        <f>Poor!X9</f>
        <v>1</v>
      </c>
      <c r="Y9" s="183">
        <f t="shared" si="9"/>
        <v>3.3333333333333333E-2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3.3333333333333333E-2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8.3333333333333332E-3</v>
      </c>
      <c r="AJ9" s="120">
        <f t="shared" si="14"/>
        <v>1.6666666666666666E-2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4.1402003424657531E-2</v>
      </c>
      <c r="C10" s="215">
        <f>IF([1]Summ!D1048="",0,[1]Summ!D1048)</f>
        <v>0</v>
      </c>
      <c r="D10" s="24">
        <f t="shared" si="0"/>
        <v>4.1402003424657531E-2</v>
      </c>
      <c r="E10" s="75">
        <f>Poor!E10</f>
        <v>0.3</v>
      </c>
      <c r="H10" s="24">
        <f t="shared" si="1"/>
        <v>0.3</v>
      </c>
      <c r="I10" s="22">
        <f t="shared" si="2"/>
        <v>1.242060102739726E-2</v>
      </c>
      <c r="J10" s="24">
        <f t="shared" si="3"/>
        <v>1.242060102739726E-2</v>
      </c>
      <c r="K10" s="22">
        <f t="shared" si="4"/>
        <v>4.1402003424657531E-2</v>
      </c>
      <c r="L10" s="22">
        <f t="shared" si="5"/>
        <v>1.242060102739726E-2</v>
      </c>
      <c r="M10" s="225">
        <f t="shared" si="6"/>
        <v>1.242060102739726E-2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4.9682404109589039E-2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4.9682404109589039E-2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1.242060102739726E-2</v>
      </c>
      <c r="AJ10" s="120">
        <f t="shared" si="14"/>
        <v>2.4841202054794519E-2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2.761762920298879E-2</v>
      </c>
      <c r="C11" s="215">
        <f>IF([1]Summ!D1049="",0,[1]Summ!D1049)</f>
        <v>0</v>
      </c>
      <c r="D11" s="24">
        <f t="shared" si="0"/>
        <v>2.761762920298879E-2</v>
      </c>
      <c r="E11" s="75">
        <f>Poor!E11</f>
        <v>0.2</v>
      </c>
      <c r="H11" s="24">
        <f t="shared" si="1"/>
        <v>0.2</v>
      </c>
      <c r="I11" s="22">
        <f t="shared" si="2"/>
        <v>5.5235258405977586E-3</v>
      </c>
      <c r="J11" s="24">
        <f t="shared" si="3"/>
        <v>5.5235258405977586E-3</v>
      </c>
      <c r="K11" s="22">
        <f t="shared" si="4"/>
        <v>2.761762920298879E-2</v>
      </c>
      <c r="L11" s="22">
        <f t="shared" si="5"/>
        <v>5.5235258405977586E-3</v>
      </c>
      <c r="M11" s="225">
        <f t="shared" si="6"/>
        <v>5.5235258405977586E-3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1408.15782867907</v>
      </c>
      <c r="S11" s="223">
        <f>IF($B$81=0,0,(SUMIF($N$6:$N$28,$U11,L$6:L$28)+SUMIF($N$91:$N$118,$U11,L$91:L$118))*$I$83*Poor!$B$81/$B$81)</f>
        <v>553.12499999999989</v>
      </c>
      <c r="T11" s="223">
        <f>IF($B$81=0,0,(SUMIF($N$6:$N$28,$U11,M$6:M$28)+SUMIF($N$91:$N$118,$U11,M$91:M$118))*$I$83*Poor!$B$81/$B$81)</f>
        <v>553.12499999999989</v>
      </c>
      <c r="U11" s="224">
        <v>5</v>
      </c>
      <c r="V11" s="56"/>
      <c r="W11" s="115"/>
      <c r="X11" s="118">
        <f>Poor!X11</f>
        <v>1</v>
      </c>
      <c r="Y11" s="183">
        <f t="shared" si="9"/>
        <v>2.2094103362391034E-2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2.2094103362391034E-2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5.5235258405977586E-3</v>
      </c>
      <c r="AJ11" s="120">
        <f t="shared" si="14"/>
        <v>1.1047051681195517E-2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215">
        <f>IF([1]Summ!C1050="",0,[1]Summ!C1050)</f>
        <v>2.4929187422166876E-2</v>
      </c>
      <c r="C12" s="215">
        <f>IF([1]Summ!D1050="",0,[1]Summ!D1050)</f>
        <v>6.2322968555417191E-3</v>
      </c>
      <c r="D12" s="24">
        <f t="shared" si="0"/>
        <v>3.1161484277708595E-2</v>
      </c>
      <c r="E12" s="75">
        <f>Poor!E12</f>
        <v>0.2</v>
      </c>
      <c r="H12" s="24">
        <f t="shared" si="1"/>
        <v>0.2</v>
      </c>
      <c r="I12" s="22">
        <f t="shared" si="2"/>
        <v>6.2322968555417191E-3</v>
      </c>
      <c r="J12" s="24">
        <f t="shared" si="3"/>
        <v>6.2322968555417191E-3</v>
      </c>
      <c r="K12" s="22">
        <f t="shared" si="4"/>
        <v>2.4929187422166876E-2</v>
      </c>
      <c r="L12" s="22">
        <f t="shared" si="5"/>
        <v>4.9858374844333753E-3</v>
      </c>
      <c r="M12" s="225">
        <f t="shared" si="6"/>
        <v>6.2322968555417191E-3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1351.8315155319069</v>
      </c>
      <c r="S12" s="223">
        <f>IF($B$81=0,0,(SUMIF($N$6:$N$28,$U12,L$6:L$28)+SUMIF($N$91:$N$118,$U12,L$91:L$118))*$I$83*Poor!$B$81/$B$81)</f>
        <v>499.5</v>
      </c>
      <c r="T12" s="223">
        <f>IF($B$81=0,0,(SUMIF($N$6:$N$28,$U12,M$6:M$28)+SUMIF($N$91:$N$118,$U12,M$91:M$118))*$I$83*Poor!$B$81/$B$81)</f>
        <v>499.5</v>
      </c>
      <c r="U12" s="224">
        <v>6</v>
      </c>
      <c r="V12" s="56"/>
      <c r="W12" s="117"/>
      <c r="X12" s="118">
        <v>1</v>
      </c>
      <c r="Y12" s="183">
        <f t="shared" si="9"/>
        <v>2.4929187422166876E-2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1.6702555572851809E-2</v>
      </c>
      <c r="AF12" s="122">
        <f>1-SUM(Z12,AB12,AD12)</f>
        <v>0.32999999999999996</v>
      </c>
      <c r="AG12" s="121">
        <f>$M12*AF12*4</f>
        <v>8.2266318493150678E-3</v>
      </c>
      <c r="AH12" s="123">
        <f t="shared" si="12"/>
        <v>1</v>
      </c>
      <c r="AI12" s="183">
        <f t="shared" si="13"/>
        <v>6.2322968555417191E-3</v>
      </c>
      <c r="AJ12" s="120">
        <f t="shared" si="14"/>
        <v>0</v>
      </c>
      <c r="AK12" s="119">
        <f t="shared" si="15"/>
        <v>1.2464593711083438E-2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215">
        <f>IF([1]Summ!C1052="",0,[1]Summ!C1052)</f>
        <v>6.2834682440846825E-3</v>
      </c>
      <c r="C14" s="215">
        <f>IF([1]Summ!D1052="",0,[1]Summ!D1052)</f>
        <v>5.2362235367372353E-3</v>
      </c>
      <c r="D14" s="24">
        <f t="shared" si="0"/>
        <v>1.1519691780821918E-2</v>
      </c>
      <c r="E14" s="75">
        <f>Poor!E14</f>
        <v>0.2</v>
      </c>
      <c r="F14" s="22"/>
      <c r="H14" s="24">
        <f t="shared" si="1"/>
        <v>0.2</v>
      </c>
      <c r="I14" s="22">
        <f t="shared" si="2"/>
        <v>2.3039383561643837E-3</v>
      </c>
      <c r="J14" s="24">
        <f>IF(I$32&lt;=1+I131,I14,B14*H14+J$33*(I14-B14*H14))</f>
        <v>2.3039383561643837E-3</v>
      </c>
      <c r="K14" s="22">
        <f t="shared" si="4"/>
        <v>6.2834682440846825E-3</v>
      </c>
      <c r="L14" s="22">
        <f t="shared" si="5"/>
        <v>1.2566936488169365E-3</v>
      </c>
      <c r="M14" s="226">
        <f t="shared" si="6"/>
        <v>2.3039383561643837E-3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9.215753424657535E-3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9.215753424657535E-3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2.3039383561643837E-3</v>
      </c>
      <c r="AJ14" s="120">
        <f t="shared" si="14"/>
        <v>4.6078767123287675E-3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215">
        <f>IF([1]Summ!C1053="",0,[1]Summ!C1053)</f>
        <v>4.5532378580323786E-3</v>
      </c>
      <c r="C15" s="215">
        <f>IF([1]Summ!D1053="",0,[1]Summ!D1053)</f>
        <v>0</v>
      </c>
      <c r="D15" s="24">
        <f t="shared" si="0"/>
        <v>4.5532378580323786E-3</v>
      </c>
      <c r="E15" s="75">
        <f>Poor!E15</f>
        <v>0.2</v>
      </c>
      <c r="F15" s="22"/>
      <c r="H15" s="24">
        <f t="shared" si="1"/>
        <v>0.2</v>
      </c>
      <c r="I15" s="22">
        <f t="shared" si="2"/>
        <v>9.106475716064758E-4</v>
      </c>
      <c r="J15" s="24">
        <f t="shared" ref="J15:J25" si="17">IF(I$32&lt;=1+I131,I15,B15*H15+J$33*(I15-B15*H15))</f>
        <v>9.106475716064758E-4</v>
      </c>
      <c r="K15" s="22">
        <f t="shared" si="4"/>
        <v>4.5532378580323786E-3</v>
      </c>
      <c r="L15" s="22">
        <f t="shared" si="5"/>
        <v>9.106475716064758E-4</v>
      </c>
      <c r="M15" s="227">
        <f t="shared" si="6"/>
        <v>9.106475716064758E-4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3.6425902864259032E-3</v>
      </c>
      <c r="Z15" s="156">
        <f>Poor!Z15</f>
        <v>0.25</v>
      </c>
      <c r="AA15" s="121">
        <f t="shared" si="16"/>
        <v>9.106475716064758E-4</v>
      </c>
      <c r="AB15" s="156">
        <f>Poor!AB15</f>
        <v>0.25</v>
      </c>
      <c r="AC15" s="121">
        <f t="shared" si="7"/>
        <v>9.106475716064758E-4</v>
      </c>
      <c r="AD15" s="156">
        <f>Poor!AD15</f>
        <v>0.25</v>
      </c>
      <c r="AE15" s="121">
        <f t="shared" si="8"/>
        <v>9.106475716064758E-4</v>
      </c>
      <c r="AF15" s="122">
        <f t="shared" si="10"/>
        <v>0.25</v>
      </c>
      <c r="AG15" s="121">
        <f t="shared" si="11"/>
        <v>9.106475716064758E-4</v>
      </c>
      <c r="AH15" s="123">
        <f t="shared" si="12"/>
        <v>1</v>
      </c>
      <c r="AI15" s="183">
        <f t="shared" si="13"/>
        <v>9.106475716064758E-4</v>
      </c>
      <c r="AJ15" s="120">
        <f t="shared" si="14"/>
        <v>9.106475716064758E-4</v>
      </c>
      <c r="AK15" s="119">
        <f t="shared" si="15"/>
        <v>9.106475716064758E-4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215">
        <f>IF([1]Summ!C1054="",0,[1]Summ!C1054)</f>
        <v>4.2363325031133251E-3</v>
      </c>
      <c r="C16" s="215">
        <f>IF([1]Summ!D1054="",0,[1]Summ!D1054)</f>
        <v>0</v>
      </c>
      <c r="D16" s="24">
        <f t="shared" ref="D16:D25" si="18">(B16+C16)</f>
        <v>4.2363325031133251E-3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8.4726650062266502E-4</v>
      </c>
      <c r="J16" s="24">
        <f t="shared" si="17"/>
        <v>8.4726650062266502E-4</v>
      </c>
      <c r="K16" s="22">
        <f t="shared" ref="K16:K25" si="21">B16</f>
        <v>4.2363325031133251E-3</v>
      </c>
      <c r="L16" s="22">
        <f t="shared" ref="L16:L25" si="22">IF(K16="","",K16*H16)</f>
        <v>8.4726650062266502E-4</v>
      </c>
      <c r="M16" s="227">
        <f t="shared" ref="M16:M25" si="23">J16</f>
        <v>8.4726650062266502E-4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215">
        <f>IF([1]Summ!C1055="",0,[1]Summ!C1055)</f>
        <v>1.6344956413449564E-3</v>
      </c>
      <c r="C17" s="215">
        <f>IF([1]Summ!D1055="",0,[1]Summ!D1055)</f>
        <v>0</v>
      </c>
      <c r="D17" s="24">
        <f t="shared" si="18"/>
        <v>1.6344956413449564E-3</v>
      </c>
      <c r="E17" s="75">
        <f>Poor!E17</f>
        <v>0.2</v>
      </c>
      <c r="F17" s="22"/>
      <c r="H17" s="24">
        <f t="shared" si="19"/>
        <v>0.2</v>
      </c>
      <c r="I17" s="22">
        <f t="shared" si="20"/>
        <v>3.2689912826899131E-4</v>
      </c>
      <c r="J17" s="24">
        <f t="shared" si="17"/>
        <v>3.2689912826899131E-4</v>
      </c>
      <c r="K17" s="22">
        <f t="shared" si="21"/>
        <v>1.6344956413449564E-3</v>
      </c>
      <c r="L17" s="22">
        <f t="shared" si="22"/>
        <v>3.2689912826899131E-4</v>
      </c>
      <c r="M17" s="227">
        <f t="shared" si="23"/>
        <v>3.2689912826899131E-4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41343.513850017487</v>
      </c>
      <c r="S17" s="223">
        <f>IF($B$81=0,0,(SUMIF($N$6:$N$28,$U17,L$6:L$28)+SUMIF($N$91:$N$118,$U17,L$91:L$118))*$I$83*Poor!$B$81/$B$81)</f>
        <v>32479.500000000004</v>
      </c>
      <c r="T17" s="223">
        <f>IF($B$81=0,0,(SUMIF($N$6:$N$28,$U17,M$6:M$28)+SUMIF($N$91:$N$118,$U17,M$91:M$118))*$I$83*Poor!$B$81/$B$81)</f>
        <v>32479.500000000004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7">
        <f t="shared" si="23"/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2937.9244499650813</v>
      </c>
      <c r="S18" s="223">
        <f>IF($B$81=0,0,(SUMIF($N$6:$N$28,$U18,L$6:L$28)+SUMIF($N$91:$N$118,$U18,L$91:L$118))*$I$83*Poor!$B$81/$B$81)</f>
        <v>3227.3384353533893</v>
      </c>
      <c r="T18" s="223">
        <f>IF($B$81=0,0,(SUMIF($N$6:$N$28,$U18,M$6:M$28)+SUMIF($N$91:$N$118,$U18,M$91:M$118))*$I$83*Poor!$B$81/$B$81)</f>
        <v>3227.3384353533893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7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7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7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52285.148812117841</v>
      </c>
      <c r="S23" s="179">
        <f>SUM(S7:S22)</f>
        <v>38011.258476132512</v>
      </c>
      <c r="T23" s="179">
        <f>SUM(T7:T22)</f>
        <v>38003.439974519017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46883.051969723369</v>
      </c>
      <c r="S24" s="41">
        <f>IF($B$81=0,0,(SUM(($B$70*$H$70))+((1-$D$29)*$I$83))*Poor!$B$81/$B$81)</f>
        <v>46883.051969723369</v>
      </c>
      <c r="T24" s="41">
        <f>IF($B$81=0,0,(SUM(($B$70*$H$70))+((1-$D$29)*$I$83))*Poor!$B$81/$B$81)</f>
        <v>46883.051969723369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67501.585303056709</v>
      </c>
      <c r="S25" s="41">
        <f>IF($B$81=0,0,(SUM(($B$70*$H$70),($B$71*$H$71))+((1-$D$29)*$I$83))*Poor!$B$81/$B$81)</f>
        <v>67501.585303056709</v>
      </c>
      <c r="T25" s="41">
        <f>IF($B$81=0,0,(SUM(($B$70*$H$70),($B$71*$H$71))+((1-$D$29)*$I$83))*Poor!$B$81/$B$81)</f>
        <v>67501.585303056709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5">
        <f t="shared" si="6"/>
        <v>0.11904761904761904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</v>
      </c>
      <c r="S26" s="41">
        <f>IF($B$81=0,0,(SUM(($B$70*$H$70),($B$71*$H$71),($B$72*$H$72))+((1-$D$29)*$I$83))*Poor!$B$81/$B$81)</f>
        <v>108423.9853030567</v>
      </c>
      <c r="T26" s="41">
        <f>IF($B$81=0,0,(SUM(($B$70*$H$70),($B$71*$H$71),($B$72*$H$72))+((1-$D$29)*$I$83))*Poor!$B$81/$B$81)</f>
        <v>108423.9853030567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6.4522602739726029E-4</v>
      </c>
      <c r="C28" s="215">
        <f>IF([1]Summ!D1066="",0,[1]Summ!D1066)</f>
        <v>-6.4522602739726029E-4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6.4522602739726029E-4</v>
      </c>
      <c r="L28" s="22">
        <f t="shared" si="5"/>
        <v>6.4522602739726029E-4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0.20550677082814445</v>
      </c>
      <c r="C29" s="215">
        <f>IF([1]Summ!D1067="",0,[1]Summ!D1067)</f>
        <v>1.9130003113852628E-2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0.20550677082814445</v>
      </c>
      <c r="L29" s="22">
        <f t="shared" si="5"/>
        <v>0.20550677082814445</v>
      </c>
      <c r="M29" s="225">
        <f t="shared" si="6"/>
        <v>0.22463677394199708</v>
      </c>
      <c r="N29" s="230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0.57640191780821914</v>
      </c>
      <c r="C30" s="103"/>
      <c r="D30" s="24">
        <f>(D119-B124)</f>
        <v>0.66273314676739137</v>
      </c>
      <c r="E30" s="75">
        <f>Poor!E30</f>
        <v>1</v>
      </c>
      <c r="H30" s="96">
        <f>(E30*F$7/F$9)</f>
        <v>1</v>
      </c>
      <c r="I30" s="29">
        <f>IF(E30&gt;=1,I119-I124,MIN(I119-I124,B30*H30))</f>
        <v>0.28288433062720075</v>
      </c>
      <c r="J30" s="232">
        <f>IF(I$32&lt;=1,I30,1-SUM(J6:J29))</f>
        <v>0.28288433062720075</v>
      </c>
      <c r="K30" s="22">
        <f t="shared" si="4"/>
        <v>0.57640191780821914</v>
      </c>
      <c r="L30" s="22">
        <f>IF(L124=L119,0,IF(K30="",0,(L119-L124)/(B119-B124)*K30))</f>
        <v>0.24270759222697569</v>
      </c>
      <c r="M30" s="175">
        <f t="shared" si="6"/>
        <v>0.28288433062720075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8871.7934935908561</v>
      </c>
      <c r="T30" s="235">
        <f t="shared" si="24"/>
        <v>8879.6119952043518</v>
      </c>
      <c r="U30" s="56"/>
      <c r="V30" s="56"/>
      <c r="W30" s="110"/>
      <c r="X30" s="118"/>
      <c r="Y30" s="183">
        <f>M30*4</f>
        <v>1.131537322508803</v>
      </c>
      <c r="Z30" s="122">
        <f>IF($Y30=0,0,AA30/($Y$30))</f>
        <v>0.30409434459892987</v>
      </c>
      <c r="AA30" s="187">
        <f>IF(AA79*4/$I$83+SUM(AA6:AA29)&lt;1,AA79*4/$I$83,1-SUM(AA6:AA29))</f>
        <v>0.34409410047754235</v>
      </c>
      <c r="AB30" s="122">
        <f>IF($Y30=0,0,AC30/($Y$30))</f>
        <v>0.23196855180035661</v>
      </c>
      <c r="AC30" s="187">
        <f>IF(AC79*4/$I$83+SUM(AC6:AC29)&lt;1,AC79*4/$I$83,1-SUM(AC6:AC29))</f>
        <v>0.26248107401042009</v>
      </c>
      <c r="AD30" s="122">
        <f>IF($Y30=0,0,AE30/($Y$30))</f>
        <v>0.23196855180035661</v>
      </c>
      <c r="AE30" s="187">
        <f>IF(AE79*4/$I$83+SUM(AE6:AE29)&lt;1,AE79*4/$I$83,1-SUM(AE6:AE29))</f>
        <v>0.26248107401042009</v>
      </c>
      <c r="AF30" s="122">
        <f>IF($Y30=0,0,AG30/($Y$30))</f>
        <v>0.23196855180035661</v>
      </c>
      <c r="AG30" s="187">
        <f>IF(AG79*4/$I$83+SUM(AG6:AG29)&lt;1,AG79*4/$I$83,1-SUM(AG6:AG29))</f>
        <v>0.26248107401042009</v>
      </c>
      <c r="AH30" s="123">
        <f t="shared" si="12"/>
        <v>0.99999999999999967</v>
      </c>
      <c r="AI30" s="183">
        <f t="shared" si="13"/>
        <v>0.28288433062720064</v>
      </c>
      <c r="AJ30" s="120">
        <f t="shared" si="14"/>
        <v>0.30328758724398119</v>
      </c>
      <c r="AK30" s="119">
        <f t="shared" si="15"/>
        <v>0.26248107401042009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0.32754441074910257</v>
      </c>
      <c r="K31" s="22" t="str">
        <f t="shared" si="4"/>
        <v/>
      </c>
      <c r="L31" s="22">
        <f>(1-SUM(L6:L30))</f>
        <v>0.35535847527065223</v>
      </c>
      <c r="M31" s="242">
        <f t="shared" si="6"/>
        <v>0.32754441074910257</v>
      </c>
      <c r="N31" s="167">
        <f>M31*I83</f>
        <v>7103.6895961634846</v>
      </c>
      <c r="P31" s="22"/>
      <c r="Q31" s="239" t="s">
        <v>142</v>
      </c>
      <c r="R31" s="235">
        <f t="shared" si="24"/>
        <v>15216.436490938868</v>
      </c>
      <c r="S31" s="235">
        <f t="shared" si="24"/>
        <v>29490.326826924196</v>
      </c>
      <c r="T31" s="235">
        <f>IF(T25&gt;T$23,T25-T$23,0)</f>
        <v>29498.145328537692</v>
      </c>
      <c r="U31" s="243"/>
      <c r="V31" s="56"/>
      <c r="W31" s="129" t="s">
        <v>84</v>
      </c>
      <c r="X31" s="130"/>
      <c r="Y31" s="121">
        <f>M31*4</f>
        <v>1.3101776429964103</v>
      </c>
      <c r="Z31" s="131"/>
      <c r="AA31" s="132">
        <f>1-AA32+IF($Y32&lt;0,$Y32/4,0)</f>
        <v>0.18271101064658168</v>
      </c>
      <c r="AB31" s="131"/>
      <c r="AC31" s="133">
        <f>1-AC32+IF($Y32&lt;0,$Y32/4,0)</f>
        <v>0.38115538321166986</v>
      </c>
      <c r="AD31" s="134"/>
      <c r="AE31" s="133">
        <f>1-AE32+IF($Y32&lt;0,$Y32/4,0)</f>
        <v>0.37126599396509452</v>
      </c>
      <c r="AF31" s="134"/>
      <c r="AG31" s="133">
        <f>1-AG32+IF($Y32&lt;0,$Y32/4,0)</f>
        <v>0.3797419176886313</v>
      </c>
      <c r="AH31" s="123"/>
      <c r="AI31" s="182">
        <f>SUM(AA31,AC31,AE31,AG31)/4</f>
        <v>0.32871857637799434</v>
      </c>
      <c r="AJ31" s="135">
        <f t="shared" si="14"/>
        <v>0.28193319692912577</v>
      </c>
      <c r="AK31" s="136">
        <f t="shared" si="15"/>
        <v>0.37550395582686291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1.1320074948207615</v>
      </c>
      <c r="C32" s="77">
        <f>SUM(C6:C31)</f>
        <v>-3.1878575648522263E-3</v>
      </c>
      <c r="D32" s="24">
        <f>SUM(D6:D30)</f>
        <v>1.2151508662150814</v>
      </c>
      <c r="E32" s="2"/>
      <c r="F32" s="2"/>
      <c r="H32" s="17"/>
      <c r="I32" s="22">
        <f>SUM(I6:I30)</f>
        <v>0.67245558925089743</v>
      </c>
      <c r="J32" s="17"/>
      <c r="L32" s="22">
        <f>SUM(L6:L30)</f>
        <v>0.64464152472934777</v>
      </c>
      <c r="M32" s="23"/>
      <c r="N32" s="56"/>
      <c r="O32" s="2"/>
      <c r="P32" s="22"/>
      <c r="Q32" s="235" t="s">
        <v>143</v>
      </c>
      <c r="R32" s="235">
        <f t="shared" si="24"/>
        <v>56138.836490938862</v>
      </c>
      <c r="S32" s="235">
        <f t="shared" si="24"/>
        <v>70412.72682692419</v>
      </c>
      <c r="T32" s="235">
        <f t="shared" si="24"/>
        <v>70420.545328537686</v>
      </c>
      <c r="U32" s="56"/>
      <c r="V32" s="56"/>
      <c r="W32" s="110"/>
      <c r="X32" s="118"/>
      <c r="Y32" s="115">
        <f>SUM(Y6:Y31)</f>
        <v>3.9953033374844331</v>
      </c>
      <c r="Z32" s="137"/>
      <c r="AA32" s="138">
        <f>SUM(AA6:AA30)</f>
        <v>0.81728898935341832</v>
      </c>
      <c r="AB32" s="137"/>
      <c r="AC32" s="139">
        <f>SUM(AC6:AC30)</f>
        <v>0.61884461678833014</v>
      </c>
      <c r="AD32" s="137"/>
      <c r="AE32" s="139">
        <f>SUM(AE6:AE30)</f>
        <v>0.62873400603490548</v>
      </c>
      <c r="AF32" s="137"/>
      <c r="AG32" s="139">
        <f>SUM(AG6:AG30)</f>
        <v>0.6202580823113687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12.776215248775635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16494.826666666668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750</v>
      </c>
      <c r="C38" s="216">
        <f>IF([1]Summ!D1073="",0,[1]Summ!D1073)</f>
        <v>0</v>
      </c>
      <c r="D38" s="38">
        <f t="shared" si="25"/>
        <v>750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442.5</v>
      </c>
      <c r="J38" s="38">
        <f t="shared" ref="J38:J64" si="32">J92*I$83</f>
        <v>442.49999999999994</v>
      </c>
      <c r="K38" s="40">
        <f t="shared" ref="K38:K64" si="33">(B38/B$65)</f>
        <v>3.1658927817644573E-2</v>
      </c>
      <c r="L38" s="22">
        <f t="shared" ref="L38:L64" si="34">(K38*H38)</f>
        <v>1.8678767412410296E-2</v>
      </c>
      <c r="M38" s="24">
        <f t="shared" ref="M38:M64" si="35">J38/B$65</f>
        <v>1.8678767412410296E-2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442.49999999999994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442.49999999999994</v>
      </c>
      <c r="AJ38" s="148">
        <f t="shared" ref="AJ38:AJ64" si="38">(AA38+AC38)</f>
        <v>442.49999999999994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Maize: kg produced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0.2</v>
      </c>
      <c r="F39" s="75">
        <f>Poor!F39</f>
        <v>1.4</v>
      </c>
      <c r="G39" s="75">
        <f>Poor!G39</f>
        <v>1.65</v>
      </c>
      <c r="H39" s="24">
        <f t="shared" si="30"/>
        <v>0.27999999999999997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Beans: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Cabbage: no. local meas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root crops: no. local meas Potatoes</v>
      </c>
      <c r="B42" s="216">
        <f>IF([1]Summ!C1077="",0,[1]Summ!C1077)</f>
        <v>200</v>
      </c>
      <c r="C42" s="216">
        <f>IF([1]Summ!D1077="",0,[1]Summ!D1077)</f>
        <v>-200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8.4423807513718876E-3</v>
      </c>
      <c r="L42" s="22">
        <f t="shared" si="34"/>
        <v>2.3638666103841283E-3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Spinach (vegetables):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720</v>
      </c>
      <c r="C44" s="216">
        <f>IF([1]Summ!D1079="",0,[1]Summ!D1079)</f>
        <v>0</v>
      </c>
      <c r="D44" s="38">
        <f t="shared" si="25"/>
        <v>720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399.6</v>
      </c>
      <c r="J44" s="38">
        <f t="shared" si="32"/>
        <v>399.6</v>
      </c>
      <c r="K44" s="40">
        <f t="shared" si="33"/>
        <v>3.0392570704938792E-2</v>
      </c>
      <c r="L44" s="22">
        <f t="shared" si="34"/>
        <v>1.6867876741241031E-2</v>
      </c>
      <c r="M44" s="24">
        <f t="shared" si="35"/>
        <v>1.6867876741241031E-2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99.9</v>
      </c>
      <c r="AB44" s="156">
        <f>Poor!AB44</f>
        <v>0.25</v>
      </c>
      <c r="AC44" s="147">
        <f t="shared" si="41"/>
        <v>99.9</v>
      </c>
      <c r="AD44" s="156">
        <f>Poor!AD44</f>
        <v>0.25</v>
      </c>
      <c r="AE44" s="147">
        <f t="shared" si="42"/>
        <v>99.9</v>
      </c>
      <c r="AF44" s="122">
        <f t="shared" si="29"/>
        <v>0.25</v>
      </c>
      <c r="AG44" s="147">
        <f t="shared" si="36"/>
        <v>99.9</v>
      </c>
      <c r="AH44" s="123">
        <f t="shared" si="37"/>
        <v>1</v>
      </c>
      <c r="AI44" s="112">
        <f t="shared" si="37"/>
        <v>399.6</v>
      </c>
      <c r="AJ44" s="148">
        <f t="shared" si="38"/>
        <v>199.8</v>
      </c>
      <c r="AK44" s="147">
        <f t="shared" si="39"/>
        <v>199.8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6">
        <f>IF([1]Summ!C1082="",0,[1]Summ!C1082)</f>
        <v>22020</v>
      </c>
      <c r="C47" s="216">
        <f>IF([1]Summ!D1082="",0,[1]Summ!D1082)</f>
        <v>0</v>
      </c>
      <c r="D47" s="38">
        <f t="shared" si="25"/>
        <v>22020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25983.599999999999</v>
      </c>
      <c r="J47" s="38">
        <f t="shared" si="32"/>
        <v>25983.600000000002</v>
      </c>
      <c r="K47" s="40">
        <f t="shared" si="33"/>
        <v>0.92950612072604477</v>
      </c>
      <c r="L47" s="22">
        <f t="shared" si="34"/>
        <v>1.0968172224567327</v>
      </c>
      <c r="M47" s="24">
        <f t="shared" si="35"/>
        <v>1.096817222456733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6495.9000000000005</v>
      </c>
      <c r="AB47" s="156">
        <f>Poor!AB47</f>
        <v>0.25</v>
      </c>
      <c r="AC47" s="147">
        <f t="shared" si="41"/>
        <v>6495.9000000000005</v>
      </c>
      <c r="AD47" s="156">
        <f>Poor!AD47</f>
        <v>0.25</v>
      </c>
      <c r="AE47" s="147">
        <f t="shared" si="42"/>
        <v>6495.9000000000005</v>
      </c>
      <c r="AF47" s="122">
        <f t="shared" si="29"/>
        <v>0.25</v>
      </c>
      <c r="AG47" s="147">
        <f t="shared" si="36"/>
        <v>6495.9000000000005</v>
      </c>
      <c r="AH47" s="123">
        <f t="shared" si="37"/>
        <v>1</v>
      </c>
      <c r="AI47" s="112">
        <f t="shared" si="37"/>
        <v>25983.600000000002</v>
      </c>
      <c r="AJ47" s="148">
        <f t="shared" si="38"/>
        <v>12991.800000000001</v>
      </c>
      <c r="AK47" s="147">
        <f t="shared" si="39"/>
        <v>12991.800000000001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Remittances: no. times per year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23690</v>
      </c>
      <c r="C65" s="39">
        <f>SUM(C37:C64)</f>
        <v>-200</v>
      </c>
      <c r="D65" s="42">
        <f>SUM(D37:D64)</f>
        <v>23490</v>
      </c>
      <c r="E65" s="32"/>
      <c r="F65" s="32"/>
      <c r="G65" s="32"/>
      <c r="H65" s="31"/>
      <c r="I65" s="39">
        <f>SUM(I37:I64)</f>
        <v>26825.699999999997</v>
      </c>
      <c r="J65" s="39">
        <f>SUM(J37:J64)</f>
        <v>26825.7</v>
      </c>
      <c r="K65" s="40">
        <f>SUM(K37:K64)</f>
        <v>1</v>
      </c>
      <c r="L65" s="22">
        <f>SUM(L37:L64)</f>
        <v>1.1347277332207681</v>
      </c>
      <c r="M65" s="24">
        <f>SUM(M37:M64)</f>
        <v>1.1323638666103844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7038.3</v>
      </c>
      <c r="AB65" s="137"/>
      <c r="AC65" s="153">
        <f>SUM(AC37:AC64)</f>
        <v>6595.8</v>
      </c>
      <c r="AD65" s="137"/>
      <c r="AE65" s="153">
        <f>SUM(AE37:AE64)</f>
        <v>6595.8</v>
      </c>
      <c r="AF65" s="137"/>
      <c r="AG65" s="153">
        <f>SUM(AG37:AG64)</f>
        <v>6595.8</v>
      </c>
      <c r="AH65" s="137"/>
      <c r="AI65" s="153">
        <f>SUM(AI37:AI64)</f>
        <v>26825.7</v>
      </c>
      <c r="AJ65" s="153">
        <f>SUM(AJ37:AJ64)</f>
        <v>13634.1</v>
      </c>
      <c r="AK65" s="153">
        <f>SUM(AK37:AK64)</f>
        <v>13191.6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14778.98961535086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20690.585461491202</v>
      </c>
      <c r="J70" s="51">
        <f t="shared" ref="J70:J77" si="44">J124*I$83</f>
        <v>20690.585461491202</v>
      </c>
      <c r="K70" s="40">
        <f>B70/B$76</f>
        <v>0.62384928726681554</v>
      </c>
      <c r="L70" s="22">
        <f t="shared" ref="L70:L74" si="45">(L124*G$37*F$9/F$7)/B$130</f>
        <v>0.87338900217354165</v>
      </c>
      <c r="M70" s="24">
        <f>J70/B$76</f>
        <v>0.87338900217354165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5172.6463653728006</v>
      </c>
      <c r="AB70" s="156">
        <f>Poor!AB70</f>
        <v>0.25</v>
      </c>
      <c r="AC70" s="147">
        <f>$J70*AB70</f>
        <v>5172.6463653728006</v>
      </c>
      <c r="AD70" s="156">
        <f>Poor!AD70</f>
        <v>0.25</v>
      </c>
      <c r="AE70" s="147">
        <f>$J70*AD70</f>
        <v>5172.6463653728006</v>
      </c>
      <c r="AF70" s="156">
        <f>Poor!AF70</f>
        <v>0.25</v>
      </c>
      <c r="AG70" s="147">
        <f>$J70*AF70</f>
        <v>5172.6463653728006</v>
      </c>
      <c r="AH70" s="155">
        <f>SUM(Z70,AB70,AD70,AF70)</f>
        <v>1</v>
      </c>
      <c r="AI70" s="147">
        <f>SUM(AA70,AC70,AE70,AG70)</f>
        <v>20690.585461491202</v>
      </c>
      <c r="AJ70" s="148">
        <f>(AA70+AC70)</f>
        <v>10345.292730745601</v>
      </c>
      <c r="AK70" s="147">
        <f>(AE70+AG70)</f>
        <v>10345.292730745601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6135.1145385088003</v>
      </c>
      <c r="J71" s="51">
        <f t="shared" si="44"/>
        <v>6135.1145385088003</v>
      </c>
      <c r="K71" s="40">
        <f t="shared" ref="K71:K72" si="47">B71/B$76</f>
        <v>0.59006613198255242</v>
      </c>
      <c r="L71" s="22">
        <f t="shared" si="45"/>
        <v>0.2613387310472266</v>
      </c>
      <c r="M71" s="24">
        <f t="shared" ref="M71:M72" si="48">J71/B$76</f>
        <v>0.25897486443684253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1.1711270578303081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7576.2667315648569</v>
      </c>
      <c r="C74" s="39"/>
      <c r="D74" s="38"/>
      <c r="E74" s="32"/>
      <c r="F74" s="32"/>
      <c r="G74" s="32"/>
      <c r="H74" s="31"/>
      <c r="I74" s="39">
        <f>I128*I$83</f>
        <v>6135.1145385088003</v>
      </c>
      <c r="J74" s="51">
        <f t="shared" si="44"/>
        <v>6135.1145385088003</v>
      </c>
      <c r="K74" s="40">
        <f>B74/B$76</f>
        <v>0.31980864210911175</v>
      </c>
      <c r="L74" s="22">
        <f t="shared" si="45"/>
        <v>0.22219387569263141</v>
      </c>
      <c r="M74" s="24">
        <f>J74/B$76</f>
        <v>0.25897486443684253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1865.6536346271996</v>
      </c>
      <c r="AB74" s="156"/>
      <c r="AC74" s="147">
        <f>AC30*$I$83/4</f>
        <v>1423.1536346271996</v>
      </c>
      <c r="AD74" s="156"/>
      <c r="AE74" s="147">
        <f>AE30*$I$83/4</f>
        <v>1423.1536346271996</v>
      </c>
      <c r="AF74" s="156"/>
      <c r="AG74" s="147">
        <f>AG30*$I$83/4</f>
        <v>1423.1536346271996</v>
      </c>
      <c r="AH74" s="155"/>
      <c r="AI74" s="147">
        <f>SUM(AA74,AC74,AE74,AG74)</f>
        <v>6135.1145385087984</v>
      </c>
      <c r="AJ74" s="148">
        <f>(AA74+AC74)</f>
        <v>3288.8072692543992</v>
      </c>
      <c r="AK74" s="147">
        <f>(AE74+AG74)</f>
        <v>2846.3072692543992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23690</v>
      </c>
      <c r="C76" s="39"/>
      <c r="D76" s="38"/>
      <c r="E76" s="32"/>
      <c r="F76" s="32"/>
      <c r="G76" s="32"/>
      <c r="H76" s="31"/>
      <c r="I76" s="39">
        <f>I130*I$83</f>
        <v>26825.7</v>
      </c>
      <c r="J76" s="51">
        <f t="shared" si="44"/>
        <v>26825.7</v>
      </c>
      <c r="K76" s="40">
        <f>SUM(K70:K75)</f>
        <v>2.7048511191887878</v>
      </c>
      <c r="L76" s="22">
        <f>SUM(L70:L75)</f>
        <v>1.3569216089133997</v>
      </c>
      <c r="M76" s="24">
        <f>SUM(M70:M75)</f>
        <v>1.3913387310472267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7038.3</v>
      </c>
      <c r="AB76" s="137"/>
      <c r="AC76" s="153">
        <f>AC65</f>
        <v>6595.8</v>
      </c>
      <c r="AD76" s="137"/>
      <c r="AE76" s="153">
        <f>AE65</f>
        <v>6595.8</v>
      </c>
      <c r="AF76" s="137"/>
      <c r="AG76" s="153">
        <f>AG65</f>
        <v>6595.8</v>
      </c>
      <c r="AH76" s="137"/>
      <c r="AI76" s="153">
        <f>SUM(AA76,AC76,AE76,AG76)</f>
        <v>26825.7</v>
      </c>
      <c r="AJ76" s="154">
        <f>SUM(AA76,AC76)</f>
        <v>13634.1</v>
      </c>
      <c r="AK76" s="154">
        <f>SUM(AE76,AG76)</f>
        <v>13191.6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16494.826666666668</v>
      </c>
      <c r="J77" s="100">
        <f t="shared" si="44"/>
        <v>16494.826666666668</v>
      </c>
      <c r="K77" s="40"/>
      <c r="L77" s="22">
        <f>-(L131*G$37*F$9/F$7)/B$130</f>
        <v>-0.69627803573941194</v>
      </c>
      <c r="M77" s="24">
        <f>-J77/B$76</f>
        <v>-0.69627803573941194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990.64604893291869</v>
      </c>
      <c r="AB77" s="112"/>
      <c r="AC77" s="111">
        <f>AC31*$I$83/4</f>
        <v>2066.5972623758653</v>
      </c>
      <c r="AD77" s="112"/>
      <c r="AE77" s="111">
        <f>AE31*$I$83/4</f>
        <v>2012.9777002662249</v>
      </c>
      <c r="AF77" s="112"/>
      <c r="AG77" s="111">
        <f>AG31*$I$83/4</f>
        <v>2058.9335532718223</v>
      </c>
      <c r="AH77" s="110"/>
      <c r="AI77" s="154">
        <f>SUM(AA77,AC77,AE77,AG77)</f>
        <v>7129.1545648468318</v>
      </c>
      <c r="AJ77" s="153">
        <f>SUM(AA77,AC77)</f>
        <v>3057.2433113087841</v>
      </c>
      <c r="AK77" s="160">
        <f>SUM(AE77,AG77)</f>
        <v>4071.9112535380473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1865.6536346271996</v>
      </c>
      <c r="AB79" s="112"/>
      <c r="AC79" s="112">
        <f>AA79-AA74+AC65-AC70</f>
        <v>1423.1536346271996</v>
      </c>
      <c r="AD79" s="112"/>
      <c r="AE79" s="112">
        <f>AC79-AC74+AE65-AE70</f>
        <v>1423.1536346271996</v>
      </c>
      <c r="AF79" s="112"/>
      <c r="AG79" s="112">
        <f>AE79-AE74+AG65-AG70</f>
        <v>1423.1536346271996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13144.069263984715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21687.714285574777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5421.9285713936943</v>
      </c>
      <c r="AB83" s="112"/>
      <c r="AC83" s="165">
        <f>$I$83*AB82/4</f>
        <v>5421.9285713936943</v>
      </c>
      <c r="AD83" s="112"/>
      <c r="AE83" s="165">
        <f>$I$83*AD82/4</f>
        <v>5421.9285713936943</v>
      </c>
      <c r="AF83" s="112"/>
      <c r="AG83" s="165">
        <f>$I$83*AF82/4</f>
        <v>5421.9285713936943</v>
      </c>
      <c r="AH83" s="165">
        <f>SUM(AA83,AC83,AE83,AG83)</f>
        <v>21687.714285574777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24970.417563403887</v>
      </c>
      <c r="C84" s="46"/>
      <c r="D84" s="236"/>
      <c r="E84" s="64"/>
      <c r="F84" s="64"/>
      <c r="G84" s="64"/>
      <c r="H84" s="237">
        <f>IF(B84=0,0,I84/B84)</f>
        <v>1.5020350172576744</v>
      </c>
      <c r="I84" s="235">
        <f>(B70*H70)+((1-(D29*H29))*I83)</f>
        <v>37506.441575778692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5.7059954945233783E-2</v>
      </c>
      <c r="C92" s="75">
        <f t="shared" si="51"/>
        <v>0</v>
      </c>
      <c r="D92" s="24">
        <f t="shared" si="52"/>
        <v>5.7059954945233783E-2</v>
      </c>
      <c r="H92" s="24">
        <f t="shared" si="53"/>
        <v>0.3575757575757576</v>
      </c>
      <c r="I92" s="22">
        <f t="shared" si="54"/>
        <v>2.0403256616780566E-2</v>
      </c>
      <c r="J92" s="24">
        <f t="shared" si="55"/>
        <v>2.0403256616780566E-2</v>
      </c>
      <c r="K92" s="22">
        <f t="shared" si="56"/>
        <v>5.7059954945233783E-2</v>
      </c>
      <c r="L92" s="22">
        <f t="shared" si="57"/>
        <v>2.0403256616780566E-2</v>
      </c>
      <c r="M92" s="228">
        <f t="shared" si="49"/>
        <v>2.0403256616780566E-2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Maize: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0.16969696969696968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Beans: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Cabbage: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root crops: no. local meas Potatoes</v>
      </c>
      <c r="B96" s="75">
        <f t="shared" si="51"/>
        <v>1.5215987985395675E-2</v>
      </c>
      <c r="C96" s="75">
        <f t="shared" si="51"/>
        <v>-1.5215987985395675E-2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1.5215987985395675E-2</v>
      </c>
      <c r="L96" s="22">
        <f t="shared" si="57"/>
        <v>2.5821070520671446E-3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Spinach (vegetables):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5.4777556747424433E-2</v>
      </c>
      <c r="C98" s="75">
        <f t="shared" si="51"/>
        <v>0</v>
      </c>
      <c r="D98" s="24">
        <f t="shared" si="52"/>
        <v>5.4777556747424433E-2</v>
      </c>
      <c r="H98" s="24">
        <f t="shared" si="53"/>
        <v>0.33636363636363642</v>
      </c>
      <c r="I98" s="22">
        <f t="shared" si="54"/>
        <v>1.8425178178679131E-2</v>
      </c>
      <c r="J98" s="24">
        <f t="shared" si="55"/>
        <v>1.8425178178679131E-2</v>
      </c>
      <c r="K98" s="22">
        <f t="shared" si="56"/>
        <v>5.4777556747424433E-2</v>
      </c>
      <c r="L98" s="22">
        <f t="shared" si="57"/>
        <v>1.8425178178679131E-2</v>
      </c>
      <c r="M98" s="229">
        <f t="shared" si="49"/>
        <v>1.8425178178679131E-2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0.42909090909090908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development -- see Data2</v>
      </c>
      <c r="B101" s="75">
        <f t="shared" si="51"/>
        <v>1.6752802771920638</v>
      </c>
      <c r="C101" s="75">
        <f t="shared" si="51"/>
        <v>0</v>
      </c>
      <c r="D101" s="24">
        <f t="shared" si="52"/>
        <v>1.6752802771920638</v>
      </c>
      <c r="H101" s="24">
        <f t="shared" si="53"/>
        <v>0.7151515151515152</v>
      </c>
      <c r="I101" s="22">
        <f t="shared" si="54"/>
        <v>1.1980792285373549</v>
      </c>
      <c r="J101" s="24">
        <f>IF(I$32&lt;=1+I131,I101,L101+J$33*(I101-L101))</f>
        <v>1.1980792285373549</v>
      </c>
      <c r="K101" s="22">
        <f t="shared" si="56"/>
        <v>1.6752802771920638</v>
      </c>
      <c r="L101" s="22">
        <f t="shared" si="57"/>
        <v>1.1980792285373549</v>
      </c>
      <c r="M101" s="228">
        <f t="shared" si="49"/>
        <v>1.1980792285373549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Public works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0.7151515151515152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Remittances: no. times per year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0.67272727272727284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9">
        <f t="shared" si="49"/>
        <v>0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9">
        <f t="shared" si="49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9">
        <f t="shared" si="4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9">
        <f t="shared" ref="M107:M118" si="65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1.8023337768701178</v>
      </c>
      <c r="C119" s="22">
        <f>SUM(C91:C118)</f>
        <v>-1.5215987985395675E-2</v>
      </c>
      <c r="D119" s="24">
        <f>SUM(D91:D118)</f>
        <v>1.7871177888847221</v>
      </c>
      <c r="E119" s="22"/>
      <c r="F119" s="2"/>
      <c r="G119" s="2"/>
      <c r="H119" s="31"/>
      <c r="I119" s="22">
        <f>SUM(I91:I118)</f>
        <v>1.2369076633328147</v>
      </c>
      <c r="J119" s="24">
        <f>SUM(J91:J118)</f>
        <v>1.2369076633328147</v>
      </c>
      <c r="K119" s="22">
        <f>SUM(K91:K118)</f>
        <v>1.8023337768701178</v>
      </c>
      <c r="L119" s="22">
        <f>SUM(L91:L118)</f>
        <v>1.2394897703848817</v>
      </c>
      <c r="M119" s="57">
        <f t="shared" si="49"/>
        <v>1.2369076633328147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1.1243846421173307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0.9540233327056139</v>
      </c>
      <c r="J124" s="238">
        <f>IF(SUMPRODUCT($B$124:$B124,$H$124:$H124)&lt;J$119,($B124*$H124),J$119)</f>
        <v>0.9540233327056139</v>
      </c>
      <c r="K124" s="29">
        <f>(B124)</f>
        <v>1.1243846421173307</v>
      </c>
      <c r="L124" s="29">
        <f>IF(SUMPRODUCT($B$124:$B124,$H$124:$H124)&lt;L$119,($B124*$H124),L$119)</f>
        <v>0.9540233327056139</v>
      </c>
      <c r="M124" s="241">
        <f t="shared" si="66"/>
        <v>0.9540233327056139</v>
      </c>
      <c r="N124" s="58"/>
      <c r="O124" s="174">
        <f>B124*H124</f>
        <v>0.9540233327056139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0.28288433062720075</v>
      </c>
      <c r="J125" s="238">
        <f>IF(SUMPRODUCT($B$124:$B125,$H$124:$H125)&lt;J$119,($B125*$H125),IF(SUMPRODUCT($B$124:$B124,$H$124:$H124)&lt;J$119,J$119-SUMPRODUCT($B$124:$B124,$H$124:$H124),0))</f>
        <v>0.28288433062720075</v>
      </c>
      <c r="K125" s="29">
        <f>(B125)</f>
        <v>1.0634961202592552</v>
      </c>
      <c r="L125" s="29">
        <f>IF(SUMPRODUCT($B$124:$B125,$H$124:$H125)&lt;L$119,($B125*$H125),IF(SUMPRODUCT($B$124:$B124,$H$124:$H124)&lt;L$119,L$119-SUMPRODUCT($B$124:$B124,$H$124:$H124),0))</f>
        <v>0.28546643767926783</v>
      </c>
      <c r="M125" s="241">
        <f t="shared" si="66"/>
        <v>0.28288433062720075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0.57640191780821914</v>
      </c>
      <c r="C128" s="2"/>
      <c r="D128" s="31"/>
      <c r="E128" s="2"/>
      <c r="F128" s="2"/>
      <c r="G128" s="2"/>
      <c r="H128" s="24"/>
      <c r="I128" s="29">
        <f>(I30)</f>
        <v>0.28288433062720075</v>
      </c>
      <c r="J128" s="229">
        <f>(J30)</f>
        <v>0.28288433062720075</v>
      </c>
      <c r="K128" s="29">
        <f>(B128)</f>
        <v>0.57640191780821914</v>
      </c>
      <c r="L128" s="29">
        <f>IF(L124=L119,0,(L119-L124)/(B119-B124)*K128)</f>
        <v>0.24270759222697569</v>
      </c>
      <c r="M128" s="241">
        <f t="shared" si="66"/>
        <v>0.28288433062720075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1.8023337768701178</v>
      </c>
      <c r="C130" s="2"/>
      <c r="D130" s="31"/>
      <c r="E130" s="2"/>
      <c r="F130" s="2"/>
      <c r="G130" s="2"/>
      <c r="H130" s="24"/>
      <c r="I130" s="29">
        <f>(I119)</f>
        <v>1.2369076633328147</v>
      </c>
      <c r="J130" s="229">
        <f>(J119)</f>
        <v>1.2369076633328147</v>
      </c>
      <c r="K130" s="29">
        <f>(B130)</f>
        <v>1.8023337768701178</v>
      </c>
      <c r="L130" s="29">
        <f>(L119)</f>
        <v>1.2394897703848817</v>
      </c>
      <c r="M130" s="241">
        <f t="shared" si="66"/>
        <v>1.2369076633328147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0.76056086176116433</v>
      </c>
      <c r="J131" s="238">
        <f>IF(SUMPRODUCT($B124:$B125,$H124:$H125)&gt;(J119-J128),SUMPRODUCT($B124:$B125,$H124:$H125)+J128-J119,0)</f>
        <v>0.76056086176116433</v>
      </c>
      <c r="K131" s="29"/>
      <c r="L131" s="29">
        <f>IF(I131&lt;SUM(L126:L127),0,I131-(SUM(L126:L127)))</f>
        <v>0.76056086176116433</v>
      </c>
      <c r="M131" s="238">
        <f>IF(I131&lt;SUM(M126:M127),0,I131-(SUM(M126:M127)))</f>
        <v>0.76056086176116433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308" operator="equal">
      <formula>16</formula>
    </cfRule>
    <cfRule type="cellIs" dxfId="618" priority="309" operator="equal">
      <formula>15</formula>
    </cfRule>
    <cfRule type="cellIs" dxfId="617" priority="310" operator="equal">
      <formula>14</formula>
    </cfRule>
    <cfRule type="cellIs" dxfId="616" priority="311" operator="equal">
      <formula>13</formula>
    </cfRule>
    <cfRule type="cellIs" dxfId="615" priority="312" operator="equal">
      <formula>12</formula>
    </cfRule>
    <cfRule type="cellIs" dxfId="614" priority="313" operator="equal">
      <formula>11</formula>
    </cfRule>
    <cfRule type="cellIs" dxfId="613" priority="314" operator="equal">
      <formula>10</formula>
    </cfRule>
    <cfRule type="cellIs" dxfId="612" priority="315" operator="equal">
      <formula>9</formula>
    </cfRule>
    <cfRule type="cellIs" dxfId="611" priority="316" operator="equal">
      <formula>8</formula>
    </cfRule>
    <cfRule type="cellIs" dxfId="610" priority="317" operator="equal">
      <formula>7</formula>
    </cfRule>
    <cfRule type="cellIs" dxfId="609" priority="318" operator="equal">
      <formula>6</formula>
    </cfRule>
    <cfRule type="cellIs" dxfId="608" priority="319" operator="equal">
      <formula>5</formula>
    </cfRule>
    <cfRule type="cellIs" dxfId="607" priority="320" operator="equal">
      <formula>4</formula>
    </cfRule>
    <cfRule type="cellIs" dxfId="606" priority="321" operator="equal">
      <formula>3</formula>
    </cfRule>
    <cfRule type="cellIs" dxfId="605" priority="322" operator="equal">
      <formula>2</formula>
    </cfRule>
    <cfRule type="cellIs" dxfId="604" priority="323" operator="equal">
      <formula>1</formula>
    </cfRule>
  </conditionalFormatting>
  <conditionalFormatting sqref="N29">
    <cfRule type="cellIs" dxfId="603" priority="292" operator="equal">
      <formula>16</formula>
    </cfRule>
    <cfRule type="cellIs" dxfId="602" priority="293" operator="equal">
      <formula>15</formula>
    </cfRule>
    <cfRule type="cellIs" dxfId="601" priority="294" operator="equal">
      <formula>14</formula>
    </cfRule>
    <cfRule type="cellIs" dxfId="600" priority="295" operator="equal">
      <formula>13</formula>
    </cfRule>
    <cfRule type="cellIs" dxfId="599" priority="296" operator="equal">
      <formula>12</formula>
    </cfRule>
    <cfRule type="cellIs" dxfId="598" priority="297" operator="equal">
      <formula>11</formula>
    </cfRule>
    <cfRule type="cellIs" dxfId="597" priority="298" operator="equal">
      <formula>10</formula>
    </cfRule>
    <cfRule type="cellIs" dxfId="596" priority="299" operator="equal">
      <formula>9</formula>
    </cfRule>
    <cfRule type="cellIs" dxfId="595" priority="300" operator="equal">
      <formula>8</formula>
    </cfRule>
    <cfRule type="cellIs" dxfId="594" priority="301" operator="equal">
      <formula>7</formula>
    </cfRule>
    <cfRule type="cellIs" dxfId="593" priority="302" operator="equal">
      <formula>6</formula>
    </cfRule>
    <cfRule type="cellIs" dxfId="592" priority="303" operator="equal">
      <formula>5</formula>
    </cfRule>
    <cfRule type="cellIs" dxfId="591" priority="304" operator="equal">
      <formula>4</formula>
    </cfRule>
    <cfRule type="cellIs" dxfId="590" priority="305" operator="equal">
      <formula>3</formula>
    </cfRule>
    <cfRule type="cellIs" dxfId="589" priority="306" operator="equal">
      <formula>2</formula>
    </cfRule>
    <cfRule type="cellIs" dxfId="588" priority="307" operator="equal">
      <formula>1</formula>
    </cfRule>
  </conditionalFormatting>
  <conditionalFormatting sqref="N119">
    <cfRule type="cellIs" dxfId="587" priority="276" operator="equal">
      <formula>16</formula>
    </cfRule>
    <cfRule type="cellIs" dxfId="586" priority="277" operator="equal">
      <formula>15</formula>
    </cfRule>
    <cfRule type="cellIs" dxfId="585" priority="278" operator="equal">
      <formula>14</formula>
    </cfRule>
    <cfRule type="cellIs" dxfId="584" priority="279" operator="equal">
      <formula>13</formula>
    </cfRule>
    <cfRule type="cellIs" dxfId="583" priority="280" operator="equal">
      <formula>12</formula>
    </cfRule>
    <cfRule type="cellIs" dxfId="582" priority="281" operator="equal">
      <formula>11</formula>
    </cfRule>
    <cfRule type="cellIs" dxfId="581" priority="282" operator="equal">
      <formula>10</formula>
    </cfRule>
    <cfRule type="cellIs" dxfId="580" priority="283" operator="equal">
      <formula>9</formula>
    </cfRule>
    <cfRule type="cellIs" dxfId="579" priority="284" operator="equal">
      <formula>8</formula>
    </cfRule>
    <cfRule type="cellIs" dxfId="578" priority="285" operator="equal">
      <formula>7</formula>
    </cfRule>
    <cfRule type="cellIs" dxfId="577" priority="286" operator="equal">
      <formula>6</formula>
    </cfRule>
    <cfRule type="cellIs" dxfId="576" priority="287" operator="equal">
      <formula>5</formula>
    </cfRule>
    <cfRule type="cellIs" dxfId="575" priority="288" operator="equal">
      <formula>4</formula>
    </cfRule>
    <cfRule type="cellIs" dxfId="574" priority="289" operator="equal">
      <formula>3</formula>
    </cfRule>
    <cfRule type="cellIs" dxfId="573" priority="290" operator="equal">
      <formula>2</formula>
    </cfRule>
    <cfRule type="cellIs" dxfId="572" priority="291" operator="equal">
      <formula>1</formula>
    </cfRule>
  </conditionalFormatting>
  <conditionalFormatting sqref="N27:N28">
    <cfRule type="cellIs" dxfId="571" priority="228" operator="equal">
      <formula>16</formula>
    </cfRule>
    <cfRule type="cellIs" dxfId="570" priority="229" operator="equal">
      <formula>15</formula>
    </cfRule>
    <cfRule type="cellIs" dxfId="569" priority="230" operator="equal">
      <formula>14</formula>
    </cfRule>
    <cfRule type="cellIs" dxfId="568" priority="231" operator="equal">
      <formula>13</formula>
    </cfRule>
    <cfRule type="cellIs" dxfId="567" priority="232" operator="equal">
      <formula>12</formula>
    </cfRule>
    <cfRule type="cellIs" dxfId="566" priority="233" operator="equal">
      <formula>11</formula>
    </cfRule>
    <cfRule type="cellIs" dxfId="565" priority="234" operator="equal">
      <formula>10</formula>
    </cfRule>
    <cfRule type="cellIs" dxfId="564" priority="235" operator="equal">
      <formula>9</formula>
    </cfRule>
    <cfRule type="cellIs" dxfId="563" priority="236" operator="equal">
      <formula>8</formula>
    </cfRule>
    <cfRule type="cellIs" dxfId="562" priority="237" operator="equal">
      <formula>7</formula>
    </cfRule>
    <cfRule type="cellIs" dxfId="561" priority="238" operator="equal">
      <formula>6</formula>
    </cfRule>
    <cfRule type="cellIs" dxfId="560" priority="239" operator="equal">
      <formula>5</formula>
    </cfRule>
    <cfRule type="cellIs" dxfId="559" priority="240" operator="equal">
      <formula>4</formula>
    </cfRule>
    <cfRule type="cellIs" dxfId="558" priority="241" operator="equal">
      <formula>3</formula>
    </cfRule>
    <cfRule type="cellIs" dxfId="557" priority="242" operator="equal">
      <formula>2</formula>
    </cfRule>
    <cfRule type="cellIs" dxfId="556" priority="243" operator="equal">
      <formula>1</formula>
    </cfRule>
  </conditionalFormatting>
  <conditionalFormatting sqref="N6:N26">
    <cfRule type="cellIs" dxfId="555" priority="116" operator="equal">
      <formula>16</formula>
    </cfRule>
    <cfRule type="cellIs" dxfId="554" priority="117" operator="equal">
      <formula>15</formula>
    </cfRule>
    <cfRule type="cellIs" dxfId="553" priority="118" operator="equal">
      <formula>14</formula>
    </cfRule>
    <cfRule type="cellIs" dxfId="552" priority="119" operator="equal">
      <formula>13</formula>
    </cfRule>
    <cfRule type="cellIs" dxfId="551" priority="120" operator="equal">
      <formula>12</formula>
    </cfRule>
    <cfRule type="cellIs" dxfId="550" priority="121" operator="equal">
      <formula>11</formula>
    </cfRule>
    <cfRule type="cellIs" dxfId="549" priority="122" operator="equal">
      <formula>10</formula>
    </cfRule>
    <cfRule type="cellIs" dxfId="548" priority="123" operator="equal">
      <formula>9</formula>
    </cfRule>
    <cfRule type="cellIs" dxfId="547" priority="124" operator="equal">
      <formula>8</formula>
    </cfRule>
    <cfRule type="cellIs" dxfId="546" priority="125" operator="equal">
      <formula>7</formula>
    </cfRule>
    <cfRule type="cellIs" dxfId="545" priority="126" operator="equal">
      <formula>6</formula>
    </cfRule>
    <cfRule type="cellIs" dxfId="544" priority="127" operator="equal">
      <formula>5</formula>
    </cfRule>
    <cfRule type="cellIs" dxfId="543" priority="128" operator="equal">
      <formula>4</formula>
    </cfRule>
    <cfRule type="cellIs" dxfId="542" priority="129" operator="equal">
      <formula>3</formula>
    </cfRule>
    <cfRule type="cellIs" dxfId="541" priority="130" operator="equal">
      <formula>2</formula>
    </cfRule>
    <cfRule type="cellIs" dxfId="540" priority="131" operator="equal">
      <formula>1</formula>
    </cfRule>
  </conditionalFormatting>
  <conditionalFormatting sqref="N113:N118">
    <cfRule type="cellIs" dxfId="539" priority="100" operator="equal">
      <formula>16</formula>
    </cfRule>
    <cfRule type="cellIs" dxfId="538" priority="101" operator="equal">
      <formula>15</formula>
    </cfRule>
    <cfRule type="cellIs" dxfId="537" priority="102" operator="equal">
      <formula>14</formula>
    </cfRule>
    <cfRule type="cellIs" dxfId="536" priority="103" operator="equal">
      <formula>13</formula>
    </cfRule>
    <cfRule type="cellIs" dxfId="535" priority="104" operator="equal">
      <formula>12</formula>
    </cfRule>
    <cfRule type="cellIs" dxfId="534" priority="105" operator="equal">
      <formula>11</formula>
    </cfRule>
    <cfRule type="cellIs" dxfId="533" priority="106" operator="equal">
      <formula>10</formula>
    </cfRule>
    <cfRule type="cellIs" dxfId="532" priority="107" operator="equal">
      <formula>9</formula>
    </cfRule>
    <cfRule type="cellIs" dxfId="531" priority="108" operator="equal">
      <formula>8</formula>
    </cfRule>
    <cfRule type="cellIs" dxfId="530" priority="109" operator="equal">
      <formula>7</formula>
    </cfRule>
    <cfRule type="cellIs" dxfId="529" priority="110" operator="equal">
      <formula>6</formula>
    </cfRule>
    <cfRule type="cellIs" dxfId="528" priority="111" operator="equal">
      <formula>5</formula>
    </cfRule>
    <cfRule type="cellIs" dxfId="527" priority="112" operator="equal">
      <formula>4</formula>
    </cfRule>
    <cfRule type="cellIs" dxfId="526" priority="113" operator="equal">
      <formula>3</formula>
    </cfRule>
    <cfRule type="cellIs" dxfId="525" priority="114" operator="equal">
      <formula>2</formula>
    </cfRule>
    <cfRule type="cellIs" dxfId="524" priority="115" operator="equal">
      <formula>1</formula>
    </cfRule>
  </conditionalFormatting>
  <conditionalFormatting sqref="N112">
    <cfRule type="cellIs" dxfId="523" priority="84" operator="equal">
      <formula>16</formula>
    </cfRule>
    <cfRule type="cellIs" dxfId="522" priority="85" operator="equal">
      <formula>15</formula>
    </cfRule>
    <cfRule type="cellIs" dxfId="521" priority="86" operator="equal">
      <formula>14</formula>
    </cfRule>
    <cfRule type="cellIs" dxfId="520" priority="87" operator="equal">
      <formula>13</formula>
    </cfRule>
    <cfRule type="cellIs" dxfId="519" priority="88" operator="equal">
      <formula>12</formula>
    </cfRule>
    <cfRule type="cellIs" dxfId="518" priority="89" operator="equal">
      <formula>11</formula>
    </cfRule>
    <cfRule type="cellIs" dxfId="517" priority="90" operator="equal">
      <formula>10</formula>
    </cfRule>
    <cfRule type="cellIs" dxfId="516" priority="91" operator="equal">
      <formula>9</formula>
    </cfRule>
    <cfRule type="cellIs" dxfId="515" priority="92" operator="equal">
      <formula>8</formula>
    </cfRule>
    <cfRule type="cellIs" dxfId="514" priority="93" operator="equal">
      <formula>7</formula>
    </cfRule>
    <cfRule type="cellIs" dxfId="513" priority="94" operator="equal">
      <formula>6</formula>
    </cfRule>
    <cfRule type="cellIs" dxfId="512" priority="95" operator="equal">
      <formula>5</formula>
    </cfRule>
    <cfRule type="cellIs" dxfId="511" priority="96" operator="equal">
      <formula>4</formula>
    </cfRule>
    <cfRule type="cellIs" dxfId="510" priority="97" operator="equal">
      <formula>3</formula>
    </cfRule>
    <cfRule type="cellIs" dxfId="509" priority="98" operator="equal">
      <formula>2</formula>
    </cfRule>
    <cfRule type="cellIs" dxfId="508" priority="99" operator="equal">
      <formula>1</formula>
    </cfRule>
  </conditionalFormatting>
  <conditionalFormatting sqref="N111">
    <cfRule type="cellIs" dxfId="507" priority="68" operator="equal">
      <formula>16</formula>
    </cfRule>
    <cfRule type="cellIs" dxfId="506" priority="69" operator="equal">
      <formula>15</formula>
    </cfRule>
    <cfRule type="cellIs" dxfId="505" priority="70" operator="equal">
      <formula>14</formula>
    </cfRule>
    <cfRule type="cellIs" dxfId="504" priority="71" operator="equal">
      <formula>13</formula>
    </cfRule>
    <cfRule type="cellIs" dxfId="503" priority="72" operator="equal">
      <formula>12</formula>
    </cfRule>
    <cfRule type="cellIs" dxfId="502" priority="73" operator="equal">
      <formula>11</formula>
    </cfRule>
    <cfRule type="cellIs" dxfId="501" priority="74" operator="equal">
      <formula>10</formula>
    </cfRule>
    <cfRule type="cellIs" dxfId="500" priority="75" operator="equal">
      <formula>9</formula>
    </cfRule>
    <cfRule type="cellIs" dxfId="499" priority="76" operator="equal">
      <formula>8</formula>
    </cfRule>
    <cfRule type="cellIs" dxfId="498" priority="77" operator="equal">
      <formula>7</formula>
    </cfRule>
    <cfRule type="cellIs" dxfId="497" priority="78" operator="equal">
      <formula>6</formula>
    </cfRule>
    <cfRule type="cellIs" dxfId="496" priority="79" operator="equal">
      <formula>5</formula>
    </cfRule>
    <cfRule type="cellIs" dxfId="495" priority="80" operator="equal">
      <formula>4</formula>
    </cfRule>
    <cfRule type="cellIs" dxfId="494" priority="81" operator="equal">
      <formula>3</formula>
    </cfRule>
    <cfRule type="cellIs" dxfId="493" priority="82" operator="equal">
      <formula>2</formula>
    </cfRule>
    <cfRule type="cellIs" dxfId="492" priority="83" operator="equal">
      <formula>1</formula>
    </cfRule>
  </conditionalFormatting>
  <conditionalFormatting sqref="N110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09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443" priority="3" operator="greaterThan">
      <formula>0</formula>
    </cfRule>
  </conditionalFormatting>
  <conditionalFormatting sqref="R32:T32">
    <cfRule type="cellIs" dxfId="442" priority="2" operator="greaterThan">
      <formula>0</formula>
    </cfRule>
  </conditionalFormatting>
  <conditionalFormatting sqref="R30:T30">
    <cfRule type="cellIs" dxfId="44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3" activePane="bottomRight" state="frozen"/>
      <selection pane="topRight" activeCell="B1" sqref="B1"/>
      <selection pane="bottomLeft" activeCell="A3" sqref="A3"/>
      <selection pane="bottomRight" activeCell="E46" sqref="E4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ZAOLO: 59107</v>
      </c>
      <c r="B1" s="244" t="str">
        <f>[1]WB!$A$2</f>
        <v>Inland open access livestock and other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2.2524254047322535E-2</v>
      </c>
      <c r="C6" s="215">
        <f>IF([1]Summ!F1044="",0,[1]Summ!F1044)</f>
        <v>0</v>
      </c>
      <c r="D6" s="24">
        <f t="shared" ref="D6:D16" si="0">SUM(B6,C6)</f>
        <v>2.2524254047322535E-2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4.5048508094645071E-3</v>
      </c>
      <c r="J6" s="24">
        <f t="shared" ref="J6:J13" si="3">IF(I$32&lt;=1+I$131,I6,B6*H6+J$33*(I6-B6*H6))</f>
        <v>4.5048508094645071E-3</v>
      </c>
      <c r="K6" s="22">
        <f t="shared" ref="K6:K31" si="4">B6</f>
        <v>2.2524254047322535E-2</v>
      </c>
      <c r="L6" s="22">
        <f t="shared" ref="L6:L29" si="5">IF(K6="","",K6*H6)</f>
        <v>4.5048508094645071E-3</v>
      </c>
      <c r="M6" s="225">
        <f t="shared" ref="M6:M31" si="6">J6</f>
        <v>4.5048508094645071E-3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1.8019403237858028E-2</v>
      </c>
      <c r="Z6" s="116">
        <v>0.17</v>
      </c>
      <c r="AA6" s="121">
        <f>$M6*Z6*4</f>
        <v>3.0632985504358652E-3</v>
      </c>
      <c r="AB6" s="116">
        <v>0.17</v>
      </c>
      <c r="AC6" s="121">
        <f t="shared" ref="AC6:AC29" si="7">$M6*AB6*4</f>
        <v>3.0632985504358652E-3</v>
      </c>
      <c r="AD6" s="116">
        <v>0.33</v>
      </c>
      <c r="AE6" s="121">
        <f t="shared" ref="AE6:AE29" si="8">$M6*AD6*4</f>
        <v>5.9464030684931498E-3</v>
      </c>
      <c r="AF6" s="122">
        <f>1-SUM(Z6,AB6,AD6)</f>
        <v>0.32999999999999996</v>
      </c>
      <c r="AG6" s="121">
        <f>$M6*AF6*4</f>
        <v>5.9464030684931489E-3</v>
      </c>
      <c r="AH6" s="123">
        <f>SUM(Z6,AB6,AD6,AF6)</f>
        <v>1</v>
      </c>
      <c r="AI6" s="183">
        <f>SUM(AA6,AC6,AE6,AG6)/4</f>
        <v>4.5048508094645071E-3</v>
      </c>
      <c r="AJ6" s="120">
        <f>(AA6+AC6)/2</f>
        <v>3.0632985504358652E-3</v>
      </c>
      <c r="AK6" s="119">
        <f>(AE6+AG6)/2</f>
        <v>5.9464030684931498E-3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1.1262127023661268E-2</v>
      </c>
      <c r="C7" s="215">
        <f>IF([1]Summ!F1045="",0,[1]Summ!F1045)</f>
        <v>0</v>
      </c>
      <c r="D7" s="24">
        <f t="shared" si="0"/>
        <v>1.1262127023661268E-2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2.2524254047322535E-3</v>
      </c>
      <c r="J7" s="24">
        <f t="shared" si="3"/>
        <v>2.2524254047322535E-3</v>
      </c>
      <c r="K7" s="22">
        <f t="shared" si="4"/>
        <v>1.1262127023661268E-2</v>
      </c>
      <c r="L7" s="22">
        <f t="shared" si="5"/>
        <v>2.2524254047322535E-3</v>
      </c>
      <c r="M7" s="225">
        <f t="shared" si="6"/>
        <v>2.2524254047322535E-3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3583.1605724292522</v>
      </c>
      <c r="S7" s="223">
        <f>IF($B$81=0,0,(SUMIF($N$6:$N$28,$U7,L$6:L$28)+SUMIF($N$91:$N$118,$U7,L$91:L$118))*$I$83*Poor!$B$81/$B$81)</f>
        <v>877.01879393668787</v>
      </c>
      <c r="T7" s="223">
        <f>IF($B$81=0,0,(SUMIF($N$6:$N$28,$U7,M$6:M$28)+SUMIF($N$91:$N$118,$U7,M$91:M$118))*$I$83*Poor!$B$81/$B$81)</f>
        <v>902.9592000916648</v>
      </c>
      <c r="U7" s="224">
        <v>1</v>
      </c>
      <c r="V7" s="56"/>
      <c r="W7" s="115"/>
      <c r="X7" s="124">
        <v>4</v>
      </c>
      <c r="Y7" s="183">
        <f t="shared" ref="Y7:Y29" si="9">M7*4</f>
        <v>9.0097016189290141E-3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9.0097016189290141E-3</v>
      </c>
      <c r="AH7" s="123">
        <f t="shared" ref="AH7:AH30" si="12">SUM(Z7,AB7,AD7,AF7)</f>
        <v>1</v>
      </c>
      <c r="AI7" s="183">
        <f t="shared" ref="AI7:AI30" si="13">SUM(AA7,AC7,AE7,AG7)/4</f>
        <v>2.2524254047322535E-3</v>
      </c>
      <c r="AJ7" s="120">
        <f t="shared" ref="AJ7:AJ31" si="14">(AA7+AC7)/2</f>
        <v>0</v>
      </c>
      <c r="AK7" s="119">
        <f t="shared" ref="AK7:AK31" si="15">(AE7+AG7)/2</f>
        <v>4.5048508094645071E-3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2.0937258717310087E-2</v>
      </c>
      <c r="C8" s="215">
        <f>IF([1]Summ!F1046="",0,[1]Summ!F1046)</f>
        <v>0</v>
      </c>
      <c r="D8" s="24">
        <f t="shared" si="0"/>
        <v>2.0937258717310087E-2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4.1874517434620177E-3</v>
      </c>
      <c r="J8" s="24">
        <f t="shared" si="3"/>
        <v>4.1874517434620177E-3</v>
      </c>
      <c r="K8" s="22">
        <f t="shared" si="4"/>
        <v>2.0937258717310087E-2</v>
      </c>
      <c r="L8" s="22">
        <f t="shared" si="5"/>
        <v>4.1874517434620177E-3</v>
      </c>
      <c r="M8" s="225">
        <f t="shared" si="6"/>
        <v>4.1874517434620177E-3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225.30525258865117</v>
      </c>
      <c r="S8" s="223">
        <f>IF($B$81=0,0,(SUMIF($N$6:$N$28,$U8,L$6:L$28)+SUMIF($N$91:$N$118,$U8,L$91:L$118))*$I$83*Poor!$B$81/$B$81)</f>
        <v>41.999999999999993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1.6749806973848071E-2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1.6749806973848071E-2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4.1874517434620177E-3</v>
      </c>
      <c r="AJ8" s="120">
        <f t="shared" si="14"/>
        <v>8.3749034869240353E-3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3.3333333333333333E-2</v>
      </c>
      <c r="C9" s="215">
        <f>IF([1]Summ!F1047="",0,[1]Summ!F1047)</f>
        <v>0</v>
      </c>
      <c r="D9" s="24">
        <f t="shared" si="0"/>
        <v>3.3333333333333333E-2</v>
      </c>
      <c r="E9" s="26">
        <v>0.2</v>
      </c>
      <c r="F9" s="28">
        <v>8800</v>
      </c>
      <c r="H9" s="24">
        <f t="shared" si="1"/>
        <v>0.2</v>
      </c>
      <c r="I9" s="22">
        <f t="shared" si="2"/>
        <v>6.6666666666666671E-3</v>
      </c>
      <c r="J9" s="24">
        <f t="shared" si="3"/>
        <v>6.6666666666666671E-3</v>
      </c>
      <c r="K9" s="22">
        <f t="shared" si="4"/>
        <v>3.3333333333333333E-2</v>
      </c>
      <c r="L9" s="22">
        <f t="shared" si="5"/>
        <v>6.6666666666666671E-3</v>
      </c>
      <c r="M9" s="225">
        <f t="shared" si="6"/>
        <v>6.6666666666666671E-3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1350.5009223309296</v>
      </c>
      <c r="S9" s="223">
        <f>IF($B$81=0,0,(SUMIF($N$6:$N$28,$U9,L$6:L$28)+SUMIF($N$91:$N$118,$U9,L$91:L$118))*$I$83*Poor!$B$81/$B$81)</f>
        <v>296.70766609880747</v>
      </c>
      <c r="T9" s="223">
        <f>IF($B$81=0,0,(SUMIF($N$6:$N$28,$U9,M$6:M$28)+SUMIF($N$91:$N$118,$U9,M$91:M$118))*$I$83*Poor!$B$81/$B$81)</f>
        <v>296.70766609880747</v>
      </c>
      <c r="U9" s="224">
        <v>3</v>
      </c>
      <c r="V9" s="56"/>
      <c r="W9" s="115"/>
      <c r="X9" s="124">
        <v>1</v>
      </c>
      <c r="Y9" s="183">
        <f t="shared" si="9"/>
        <v>2.6666666666666668E-2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2.6666666666666668E-2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6.6666666666666671E-3</v>
      </c>
      <c r="AJ9" s="120">
        <f t="shared" si="14"/>
        <v>1.3333333333333334E-2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3.3121602739726023E-2</v>
      </c>
      <c r="C10" s="215">
        <f>IF([1]Summ!F1048="",0,[1]Summ!F1048)</f>
        <v>0</v>
      </c>
      <c r="D10" s="24">
        <f t="shared" si="0"/>
        <v>3.3121602739726023E-2</v>
      </c>
      <c r="E10" s="26">
        <v>0.3</v>
      </c>
      <c r="H10" s="24">
        <f t="shared" si="1"/>
        <v>0.3</v>
      </c>
      <c r="I10" s="22">
        <f t="shared" si="2"/>
        <v>9.9364808219178074E-3</v>
      </c>
      <c r="J10" s="24">
        <f t="shared" si="3"/>
        <v>9.9364808219178074E-3</v>
      </c>
      <c r="K10" s="22">
        <f t="shared" si="4"/>
        <v>3.3121602739726023E-2</v>
      </c>
      <c r="L10" s="22">
        <f t="shared" si="5"/>
        <v>9.9364808219178074E-3</v>
      </c>
      <c r="M10" s="225">
        <f t="shared" si="6"/>
        <v>9.9364808219178074E-3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9"/>
        <v>3.974592328767123E-2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3.974592328767123E-2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9.9364808219178074E-3</v>
      </c>
      <c r="AJ10" s="120">
        <f t="shared" si="14"/>
        <v>1.9872961643835615E-2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2.2094103362391031E-2</v>
      </c>
      <c r="C11" s="215">
        <f>IF([1]Summ!F1049="",0,[1]Summ!F1049)</f>
        <v>0</v>
      </c>
      <c r="D11" s="24">
        <f t="shared" si="0"/>
        <v>2.2094103362391031E-2</v>
      </c>
      <c r="E11" s="26">
        <v>0.2</v>
      </c>
      <c r="H11" s="24">
        <f t="shared" si="1"/>
        <v>0.2</v>
      </c>
      <c r="I11" s="22">
        <f t="shared" si="2"/>
        <v>4.4188206724782063E-3</v>
      </c>
      <c r="J11" s="24">
        <f t="shared" si="3"/>
        <v>4.4188206724782063E-3</v>
      </c>
      <c r="K11" s="22">
        <f t="shared" si="4"/>
        <v>2.2094103362391031E-2</v>
      </c>
      <c r="L11" s="22">
        <f t="shared" si="5"/>
        <v>4.4188206724782063E-3</v>
      </c>
      <c r="M11" s="225">
        <f t="shared" si="6"/>
        <v>4.4188206724782063E-3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6008.1400690306982</v>
      </c>
      <c r="S11" s="223">
        <f>IF($B$81=0,0,(SUMIF($N$6:$N$28,$U11,L$6:L$28)+SUMIF($N$91:$N$118,$U11,L$91:L$118))*$I$83*Poor!$B$81/$B$81)</f>
        <v>2360</v>
      </c>
      <c r="T11" s="223">
        <f>IF($B$81=0,0,(SUMIF($N$6:$N$28,$U11,M$6:M$28)+SUMIF($N$91:$N$118,$U11,M$91:M$118))*$I$83*Poor!$B$81/$B$81)</f>
        <v>2360</v>
      </c>
      <c r="U11" s="224">
        <v>5</v>
      </c>
      <c r="V11" s="56"/>
      <c r="W11" s="115"/>
      <c r="X11" s="124">
        <v>1</v>
      </c>
      <c r="Y11" s="183">
        <f t="shared" si="9"/>
        <v>1.7675282689912825E-2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1.7675282689912825E-2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4.4188206724782063E-3</v>
      </c>
      <c r="AJ11" s="120">
        <f t="shared" si="14"/>
        <v>8.8376413449564126E-3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Sweetpotatoes: no. local meas.</v>
      </c>
      <c r="B12" s="215">
        <f>IF([1]Summ!E1050="",0,[1]Summ!E1050)</f>
        <v>1.6951847447073471E-2</v>
      </c>
      <c r="C12" s="215">
        <f>IF([1]Summ!F1050="",0,[1]Summ!F1050)</f>
        <v>4.2379618617683738E-3</v>
      </c>
      <c r="D12" s="24">
        <f t="shared" si="0"/>
        <v>2.1189809308841845E-2</v>
      </c>
      <c r="E12" s="26">
        <v>0.2</v>
      </c>
      <c r="H12" s="24">
        <f t="shared" si="1"/>
        <v>0.2</v>
      </c>
      <c r="I12" s="22">
        <f t="shared" si="2"/>
        <v>4.2379618617683695E-3</v>
      </c>
      <c r="J12" s="24">
        <f t="shared" si="3"/>
        <v>4.2379618617683695E-3</v>
      </c>
      <c r="K12" s="22">
        <f t="shared" si="4"/>
        <v>1.6951847447073471E-2</v>
      </c>
      <c r="L12" s="22">
        <f t="shared" si="5"/>
        <v>3.3903694894146944E-3</v>
      </c>
      <c r="M12" s="225">
        <f t="shared" si="6"/>
        <v>4.2379618617683695E-3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1787.9413861621665</v>
      </c>
      <c r="S12" s="223">
        <f>IF($B$81=0,0,(SUMIF($N$6:$N$28,$U12,L$6:L$28)+SUMIF($N$91:$N$118,$U12,L$91:L$118))*$I$83*Poor!$B$81/$B$81)</f>
        <v>1241.370912643366</v>
      </c>
      <c r="T12" s="223">
        <f>IF($B$81=0,0,(SUMIF($N$6:$N$28,$U12,M$6:M$28)+SUMIF($N$91:$N$118,$U12,M$91:M$118))*$I$83*Poor!$B$81/$B$81)</f>
        <v>1421.8098333211067</v>
      </c>
      <c r="U12" s="224">
        <v>6</v>
      </c>
      <c r="V12" s="56"/>
      <c r="W12" s="117"/>
      <c r="X12" s="118"/>
      <c r="Y12" s="183">
        <f t="shared" si="9"/>
        <v>1.6951847447073478E-2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1.1357737789539231E-2</v>
      </c>
      <c r="AF12" s="122">
        <f>1-SUM(Z12,AB12,AD12)</f>
        <v>0.32999999999999996</v>
      </c>
      <c r="AG12" s="121">
        <f>$M12*AF12*4</f>
        <v>5.5941096575342474E-3</v>
      </c>
      <c r="AH12" s="123">
        <f t="shared" si="12"/>
        <v>1</v>
      </c>
      <c r="AI12" s="183">
        <f t="shared" si="13"/>
        <v>4.2379618617683695E-3</v>
      </c>
      <c r="AJ12" s="120">
        <f t="shared" si="14"/>
        <v>0</v>
      </c>
      <c r="AK12" s="119">
        <f t="shared" si="15"/>
        <v>8.475923723536739E-3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Cabbage: no. local meas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root crops: no. local meas Potatoes</v>
      </c>
      <c r="B14" s="215">
        <f>IF([1]Summ!E1052="",0,[1]Summ!E1052)</f>
        <v>2.4439601494396015E-3</v>
      </c>
      <c r="C14" s="215">
        <f>IF([1]Summ!F1052="",0,[1]Summ!F1052)</f>
        <v>0</v>
      </c>
      <c r="D14" s="24">
        <f t="shared" si="0"/>
        <v>2.4439601494396015E-3</v>
      </c>
      <c r="E14" s="26">
        <v>0.2</v>
      </c>
      <c r="F14" s="22"/>
      <c r="H14" s="24">
        <f t="shared" si="1"/>
        <v>0.2</v>
      </c>
      <c r="I14" s="22">
        <f t="shared" si="2"/>
        <v>4.8879202988792031E-4</v>
      </c>
      <c r="J14" s="24">
        <f>IF(I$32&lt;=1+I131,I14,B14*H14+J$33*(I14-B14*H14))</f>
        <v>4.8879202988792031E-4</v>
      </c>
      <c r="K14" s="22">
        <f t="shared" si="4"/>
        <v>2.4439601494396015E-3</v>
      </c>
      <c r="L14" s="22">
        <f t="shared" si="5"/>
        <v>4.8879202988792031E-4</v>
      </c>
      <c r="M14" s="226">
        <f t="shared" si="6"/>
        <v>4.8879202988792031E-4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1.9551681195516812E-3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1.9551681195516812E-3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4.8879202988792031E-4</v>
      </c>
      <c r="AJ14" s="120">
        <f t="shared" si="14"/>
        <v>9.7758405977584062E-4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Spinach (vegetables):</v>
      </c>
      <c r="B15" s="215">
        <f>IF([1]Summ!E1053="",0,[1]Summ!E1053)</f>
        <v>3.0962017434620175E-3</v>
      </c>
      <c r="C15" s="215">
        <f>IF([1]Summ!F1053="",0,[1]Summ!F1053)</f>
        <v>5.4638854296388531E-4</v>
      </c>
      <c r="D15" s="24">
        <f t="shared" si="0"/>
        <v>3.6425902864259028E-3</v>
      </c>
      <c r="E15" s="26">
        <v>0.2</v>
      </c>
      <c r="F15" s="22"/>
      <c r="H15" s="24">
        <f t="shared" si="1"/>
        <v>0.2</v>
      </c>
      <c r="I15" s="22">
        <f t="shared" si="2"/>
        <v>7.2851805728518055E-4</v>
      </c>
      <c r="J15" s="24">
        <f>IF(I$32&lt;=1+I131,I15,B15*H15+J$33*(I15-B15*H15))</f>
        <v>7.2851805728518055E-4</v>
      </c>
      <c r="K15" s="22">
        <f t="shared" si="4"/>
        <v>3.0962017434620175E-3</v>
      </c>
      <c r="L15" s="22">
        <f t="shared" si="5"/>
        <v>6.1924034869240358E-4</v>
      </c>
      <c r="M15" s="227">
        <f t="shared" si="6"/>
        <v>7.2851805728518055E-4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1952.645522434977</v>
      </c>
      <c r="S15" s="223">
        <f>IF($B$81=0,0,(SUMIF($N$6:$N$28,$U15,L$6:L$28)+SUMIF($N$91:$N$118,$U15,L$91:L$118))*$I$83*Poor!$B$81/$B$81)</f>
        <v>1443.0000000000002</v>
      </c>
      <c r="T15" s="223">
        <f>IF($B$81=0,0,(SUMIF($N$6:$N$28,$U15,M$6:M$28)+SUMIF($N$91:$N$118,$U15,M$91:M$118))*$I$83*Poor!$B$81/$B$81)</f>
        <v>1443.0000000000002</v>
      </c>
      <c r="U15" s="224">
        <v>9</v>
      </c>
      <c r="V15" s="56"/>
      <c r="W15" s="110"/>
      <c r="X15" s="118"/>
      <c r="Y15" s="183">
        <f t="shared" si="9"/>
        <v>2.9140722291407222E-3</v>
      </c>
      <c r="Z15" s="116">
        <v>0.25</v>
      </c>
      <c r="AA15" s="121">
        <f t="shared" si="16"/>
        <v>7.2851805728518055E-4</v>
      </c>
      <c r="AB15" s="116">
        <v>0.25</v>
      </c>
      <c r="AC15" s="121">
        <f t="shared" si="7"/>
        <v>7.2851805728518055E-4</v>
      </c>
      <c r="AD15" s="116">
        <v>0.25</v>
      </c>
      <c r="AE15" s="121">
        <f t="shared" si="8"/>
        <v>7.2851805728518055E-4</v>
      </c>
      <c r="AF15" s="122">
        <f t="shared" si="10"/>
        <v>0.25</v>
      </c>
      <c r="AG15" s="121">
        <f t="shared" si="11"/>
        <v>7.2851805728518055E-4</v>
      </c>
      <c r="AH15" s="123">
        <f t="shared" si="12"/>
        <v>1</v>
      </c>
      <c r="AI15" s="183">
        <f t="shared" si="13"/>
        <v>7.2851805728518055E-4</v>
      </c>
      <c r="AJ15" s="120">
        <f t="shared" si="14"/>
        <v>7.2851805728518055E-4</v>
      </c>
      <c r="AK15" s="119">
        <f t="shared" si="15"/>
        <v>7.2851805728518055E-4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pumpkin / butternut</v>
      </c>
      <c r="B16" s="215">
        <f>IF([1]Summ!E1054="",0,[1]Summ!E1054)</f>
        <v>3.3890660024906601E-2</v>
      </c>
      <c r="C16" s="215">
        <f>IF([1]Summ!F1054="",0,[1]Summ!F1054)</f>
        <v>0</v>
      </c>
      <c r="D16" s="24">
        <f t="shared" si="0"/>
        <v>3.3890660024906601E-2</v>
      </c>
      <c r="E16" s="26">
        <v>0.2</v>
      </c>
      <c r="F16" s="22"/>
      <c r="H16" s="24">
        <f t="shared" si="1"/>
        <v>0.2</v>
      </c>
      <c r="I16" s="22">
        <f t="shared" si="2"/>
        <v>6.7781320049813201E-3</v>
      </c>
      <c r="J16" s="24">
        <f>IF(I$32&lt;=1+I131,I16,B16*H16+J$33*(I16-B16*H16))</f>
        <v>6.7781320049813201E-3</v>
      </c>
      <c r="K16" s="22">
        <f t="shared" si="4"/>
        <v>3.3890660024906601E-2</v>
      </c>
      <c r="L16" s="22">
        <f t="shared" si="5"/>
        <v>6.7781320049813201E-3</v>
      </c>
      <c r="M16" s="225">
        <f t="shared" si="6"/>
        <v>6.7781320049813201E-3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2.711252801992528E-2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2.711252801992528E-2</v>
      </c>
      <c r="AH16" s="123">
        <f t="shared" si="12"/>
        <v>1</v>
      </c>
      <c r="AI16" s="183">
        <f t="shared" si="13"/>
        <v>6.7781320049813201E-3</v>
      </c>
      <c r="AJ16" s="120">
        <f t="shared" si="14"/>
        <v>0</v>
      </c>
      <c r="AK16" s="119">
        <f t="shared" si="15"/>
        <v>1.355626400996264E-2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tomatoes</v>
      </c>
      <c r="B17" s="215">
        <f>IF([1]Summ!E1055="",0,[1]Summ!E1055)</f>
        <v>2.6151930261519304E-4</v>
      </c>
      <c r="C17" s="215">
        <f>IF([1]Summ!F1055="",0,[1]Summ!F1055)</f>
        <v>0</v>
      </c>
      <c r="D17" s="24">
        <f>SUM(B17,C17)</f>
        <v>2.6151930261519304E-4</v>
      </c>
      <c r="E17" s="26">
        <v>0.2</v>
      </c>
      <c r="F17" s="22"/>
      <c r="H17" s="24">
        <f t="shared" si="1"/>
        <v>0.2</v>
      </c>
      <c r="I17" s="22">
        <f t="shared" si="2"/>
        <v>5.2303860523038613E-5</v>
      </c>
      <c r="J17" s="24">
        <f t="shared" ref="J17:J25" si="17">IF(I$32&lt;=1+I131,I17,B17*H17+J$33*(I17-B17*H17))</f>
        <v>5.2303860523038613E-5</v>
      </c>
      <c r="K17" s="22">
        <f t="shared" si="4"/>
        <v>2.6151930261519304E-4</v>
      </c>
      <c r="L17" s="22">
        <f t="shared" si="5"/>
        <v>5.2303860523038613E-5</v>
      </c>
      <c r="M17" s="226">
        <f t="shared" si="6"/>
        <v>5.2303860523038613E-5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41185.80017320544</v>
      </c>
      <c r="S17" s="223">
        <f>IF($B$81=0,0,(SUMIF($N$6:$N$28,$U17,L$6:L$28)+SUMIF($N$91:$N$118,$U17,L$91:L$118))*$I$83*Poor!$B$81/$B$81)</f>
        <v>32355.599999999999</v>
      </c>
      <c r="T17" s="223">
        <f>IF($B$81=0,0,(SUMIF($N$6:$N$28,$U17,M$6:M$28)+SUMIF($N$91:$N$118,$U17,M$91:M$118))*$I$83*Poor!$B$81/$B$81)</f>
        <v>32355.599999999999</v>
      </c>
      <c r="U17" s="224">
        <v>11</v>
      </c>
      <c r="V17" s="56"/>
      <c r="W17" s="110"/>
      <c r="X17" s="118"/>
      <c r="Y17" s="183">
        <f t="shared" si="9"/>
        <v>2.0921544209215445E-4</v>
      </c>
      <c r="Z17" s="116">
        <v>0.29409999999999997</v>
      </c>
      <c r="AA17" s="121">
        <f t="shared" si="16"/>
        <v>6.1530261519302621E-5</v>
      </c>
      <c r="AB17" s="116">
        <v>0.17649999999999999</v>
      </c>
      <c r="AC17" s="121">
        <f t="shared" si="7"/>
        <v>3.6926525529265259E-5</v>
      </c>
      <c r="AD17" s="116">
        <v>0.23530000000000001</v>
      </c>
      <c r="AE17" s="121">
        <f t="shared" si="8"/>
        <v>4.9228393524283943E-5</v>
      </c>
      <c r="AF17" s="122">
        <f t="shared" si="10"/>
        <v>0.29410000000000003</v>
      </c>
      <c r="AG17" s="121">
        <f t="shared" si="11"/>
        <v>6.1530261519302635E-5</v>
      </c>
      <c r="AH17" s="123">
        <f t="shared" si="12"/>
        <v>1</v>
      </c>
      <c r="AI17" s="183">
        <f t="shared" si="13"/>
        <v>5.2303860523038613E-5</v>
      </c>
      <c r="AJ17" s="120">
        <f t="shared" si="14"/>
        <v>4.9228393524283943E-5</v>
      </c>
      <c r="AK17" s="119">
        <f t="shared" si="15"/>
        <v>5.5379327521793289E-5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15">
        <f>IF([1]Summ!E1056="",0,[1]Summ!E1056)</f>
        <v>3.2278953922789538E-2</v>
      </c>
      <c r="C18" s="215">
        <f>IF([1]Summ!F1056="",0,[1]Summ!F1056)</f>
        <v>8.0697384806973915E-3</v>
      </c>
      <c r="D18" s="24">
        <f t="shared" ref="D18:D20" si="18">SUM(B18,C18)</f>
        <v>4.034869240348693E-2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4.034869240348693E-2</v>
      </c>
      <c r="J18" s="24">
        <f t="shared" si="17"/>
        <v>3.8934848344923514E-2</v>
      </c>
      <c r="K18" s="22">
        <f t="shared" ref="K18:K20" si="21">B18</f>
        <v>3.2278953922789538E-2</v>
      </c>
      <c r="L18" s="22">
        <f t="shared" ref="L18:L20" si="22">IF(K18="","",K18*H18)</f>
        <v>3.2278953922789538E-2</v>
      </c>
      <c r="M18" s="226">
        <f t="shared" ref="M18:M20" si="23">J18</f>
        <v>3.8934848344923514E-2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3231.7168949615912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>
        <f t="shared" ref="Y18:Y20" si="24">M18*4</f>
        <v>0.15573939337969406</v>
      </c>
      <c r="Z18" s="116">
        <v>1.2941</v>
      </c>
      <c r="AA18" s="121">
        <f t="shared" ref="AA18:AA20" si="25">$M18*Z18*4</f>
        <v>0.20154234897266207</v>
      </c>
      <c r="AB18" s="116">
        <v>1.1765000000000001</v>
      </c>
      <c r="AC18" s="121">
        <f t="shared" ref="AC18:AC20" si="26">$M18*AB18*4</f>
        <v>0.18322739631121007</v>
      </c>
      <c r="AD18" s="116">
        <v>1.2353000000000001</v>
      </c>
      <c r="AE18" s="121">
        <f t="shared" ref="AE18:AE20" si="27">$M18*AD18*4</f>
        <v>0.19238487264193607</v>
      </c>
      <c r="AF18" s="122">
        <f t="shared" ref="AF18:AF20" si="28">1-SUM(Z18,AB18,AD18)</f>
        <v>-2.7059000000000002</v>
      </c>
      <c r="AG18" s="121">
        <f t="shared" ref="AG18:AG20" si="29">$M18*AF18*4</f>
        <v>-0.42141522454611419</v>
      </c>
      <c r="AH18" s="123">
        <f t="shared" ref="AH18:AH20" si="30">SUM(Z18,AB18,AD18,AF18)</f>
        <v>1</v>
      </c>
      <c r="AI18" s="183">
        <f t="shared" ref="AI18:AI20" si="31">SUM(AA18,AC18,AE18,AG18)/4</f>
        <v>3.8934848344923514E-2</v>
      </c>
      <c r="AJ18" s="120">
        <f t="shared" ref="AJ18:AJ20" si="32">(AA18+AC18)/2</f>
        <v>0.19238487264193607</v>
      </c>
      <c r="AK18" s="119">
        <f t="shared" ref="AK18:AK20" si="33">(AE18+AG18)/2</f>
        <v>-0.11451517595208906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8201.1111942269035</v>
      </c>
      <c r="S20" s="223">
        <f>IF($B$81=0,0,(SUMIF($N$6:$N$28,$U20,L$6:L$28)+SUMIF($N$91:$N$118,$U20,L$91:L$118))*$I$83*Poor!$B$81/$B$81)</f>
        <v>6442.7999999999993</v>
      </c>
      <c r="T20" s="223">
        <f>IF($B$81=0,0,(SUMIF($N$6:$N$28,$U20,M$6:M$28)+SUMIF($N$91:$N$118,$U20,M$91:M$118))*$I$83*Poor!$B$81/$B$81)</f>
        <v>6442.7999999999993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6">
        <f t="shared" ref="M21:M25" si="39">J21</f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6">
        <f t="shared" si="39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67526.321987370611</v>
      </c>
      <c r="S23" s="179">
        <f>SUM(S7:S22)</f>
        <v>48608.569651567581</v>
      </c>
      <c r="T23" s="179">
        <f>SUM(T7:T22)</f>
        <v>48772.948978400309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46883.051969723383</v>
      </c>
      <c r="S24" s="41">
        <f>IF($B$81=0,0,(SUM(($B$70*$H$70))+((1-$D$29)*$I$83))*Poor!$B$81/$B$81)</f>
        <v>46883.051969723383</v>
      </c>
      <c r="T24" s="41">
        <f>IF($B$81=0,0,(SUM(($B$70*$H$70))+((1-$D$29)*$I$83))*Poor!$B$81/$B$81)</f>
        <v>46883.051969723383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67501.585303056723</v>
      </c>
      <c r="S25" s="41">
        <f>IF($B$81=0,0,(SUM(($B$70*$H$70),($B$71*$H$71))+((1-$D$29)*$I$83))*Poor!$B$81/$B$81)</f>
        <v>67501.585303056723</v>
      </c>
      <c r="T25" s="41">
        <f>IF($B$81=0,0,(SUM(($B$70*$H$70),($B$71*$H$71))+((1-$D$29)*$I$83))*Poor!$B$81/$B$81)</f>
        <v>67501.585303056723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108423.98530305673</v>
      </c>
      <c r="S26" s="41">
        <f>IF($B$81=0,0,(SUM(($B$70*$H$70),($B$71*$H$71),($B$72*$H$72))+((1-$D$29)*$I$83))*Poor!$B$81/$B$81)</f>
        <v>108423.98530305673</v>
      </c>
      <c r="T26" s="41">
        <f>IF($B$81=0,0,(SUM(($B$70*$H$70),($B$71*$H$71),($B$72*$H$72))+((1-$D$29)*$I$83))*Poor!$B$81/$B$81)</f>
        <v>108423.98530305673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5.3025848069738471E-3</v>
      </c>
      <c r="C27" s="215">
        <f>IF([1]Summ!F1065="",0,[1]Summ!F1065)</f>
        <v>-5.3025848069738471E-3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5.3025848069738471E-3</v>
      </c>
      <c r="L27" s="22">
        <f t="shared" si="5"/>
        <v>5.3025848069738471E-3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5.1618082191780821E-4</v>
      </c>
      <c r="C28" s="215">
        <f>IF([1]Summ!F1066="",0,[1]Summ!F1066)</f>
        <v>-5.1618082191780821E-4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5.1618082191780821E-4</v>
      </c>
      <c r="L28" s="22">
        <f t="shared" si="5"/>
        <v>5.1618082191780821E-4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0.25645114580323786</v>
      </c>
      <c r="C29" s="215">
        <f>IF([1]Summ!F1067="",0,[1]Summ!F1067)</f>
        <v>-3.1814371861240788E-2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0.25645114580323786</v>
      </c>
      <c r="L29" s="22">
        <f t="shared" si="5"/>
        <v>0.25645114580323786</v>
      </c>
      <c r="M29" s="225">
        <f t="shared" si="6"/>
        <v>0.22463677394199708</v>
      </c>
      <c r="N29" s="230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0.64272333250311331</v>
      </c>
      <c r="C30" s="103"/>
      <c r="D30" s="24">
        <f>(D119-B124)</f>
        <v>1.2395712512937409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0.63093668416732107</v>
      </c>
      <c r="J30" s="232">
        <f>IF(I$32&lt;=1,I30,1-SUM(J6:J29))</f>
        <v>0.5612235928275312</v>
      </c>
      <c r="K30" s="22">
        <f t="shared" si="4"/>
        <v>0.64272333250311331</v>
      </c>
      <c r="L30" s="22">
        <f>IF(L124=L119,0,IF(K30="",0,(L119-L124)/(B119-B124)*K30))</f>
        <v>0.32554913247776351</v>
      </c>
      <c r="M30" s="175">
        <f t="shared" si="6"/>
        <v>0.5612235928275312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2.2448943713101248</v>
      </c>
      <c r="Z30" s="122">
        <f>IF($Y30=0,0,AA30/($Y$30))</f>
        <v>0.15064293178670127</v>
      </c>
      <c r="AA30" s="187">
        <f>IF(AA79*4/$I$83+SUM(AA6:AA29)&lt;1,AA79*4/$I$83,1-SUM(AA6:AA29))</f>
        <v>0.33817746964562079</v>
      </c>
      <c r="AB30" s="122">
        <f>IF($Y30=0,0,AC30/($Y$30))</f>
        <v>0.20286011821386402</v>
      </c>
      <c r="AC30" s="187">
        <f>IF(AC79*4/$I$83+SUM(AC6:AC29)&lt;1,AC79*4/$I$83,1-SUM(AC6:AC29))</f>
        <v>0.45539953754160989</v>
      </c>
      <c r="AD30" s="122">
        <f>IF($Y30=0,0,AE30/($Y$30))</f>
        <v>0.193302674148358</v>
      </c>
      <c r="AE30" s="187">
        <f>IF(AE79*4/$I$83+SUM(AE6:AE29)&lt;1,AE79*4/$I$83,1-SUM(AE6:AE29))</f>
        <v>0.43394408515484406</v>
      </c>
      <c r="AF30" s="122">
        <f>IF($Y30=0,0,AG30/($Y$30))</f>
        <v>0.45319427585107669</v>
      </c>
      <c r="AG30" s="187">
        <f>IF(AG79*4/$I$83+SUM(AG6:AG29)&lt;1,AG79*4/$I$83,1-SUM(AG6:AG29))</f>
        <v>1.0173732789680501</v>
      </c>
      <c r="AH30" s="123">
        <f t="shared" si="12"/>
        <v>1</v>
      </c>
      <c r="AI30" s="183">
        <f t="shared" si="13"/>
        <v>0.5612235928275312</v>
      </c>
      <c r="AJ30" s="120">
        <f t="shared" si="14"/>
        <v>0.39678850359361534</v>
      </c>
      <c r="AK30" s="119">
        <f t="shared" si="15"/>
        <v>0.72565868206144701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0.20565408736271562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18893.015651489142</v>
      </c>
      <c r="T31" s="235">
        <f>IF(T25&gt;T$23,T25-T$23,0)</f>
        <v>18728.636324656414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1.2681414467016543</v>
      </c>
      <c r="C32" s="29">
        <f>SUM(C6:C31)</f>
        <v>-2.4779048604702793E-2</v>
      </c>
      <c r="D32" s="24">
        <f>SUM(D6:D30)</f>
        <v>1.8402103168875792</v>
      </c>
      <c r="E32" s="2"/>
      <c r="F32" s="2"/>
      <c r="H32" s="17"/>
      <c r="I32" s="22">
        <f>SUM(I6:I30)</f>
        <v>1.0711269353983535</v>
      </c>
      <c r="J32" s="17"/>
      <c r="L32" s="22">
        <f>SUM(L6:L30)</f>
        <v>0.79434591263728438</v>
      </c>
      <c r="M32" s="23"/>
      <c r="N32" s="56"/>
      <c r="O32" s="2"/>
      <c r="P32" s="22"/>
      <c r="Q32" s="235" t="s">
        <v>143</v>
      </c>
      <c r="R32" s="235">
        <f t="shared" si="50"/>
        <v>40897.663315686121</v>
      </c>
      <c r="S32" s="235">
        <f t="shared" si="50"/>
        <v>59815.415651489151</v>
      </c>
      <c r="T32" s="235">
        <f t="shared" si="50"/>
        <v>59651.036324656423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0.8247967933601198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18728.636324656407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3250</v>
      </c>
      <c r="C37" s="216">
        <f>IF([1]Summ!F1072="",0,[1]Summ!F1072)</f>
        <v>0</v>
      </c>
      <c r="D37" s="38">
        <f>SUM(B37,C37)</f>
        <v>3250</v>
      </c>
      <c r="E37" s="234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1917.5</v>
      </c>
      <c r="J37" s="38">
        <f t="shared" ref="J37:J49" si="53">J91*I$83</f>
        <v>1917.4999999999998</v>
      </c>
      <c r="K37" s="40">
        <f t="shared" ref="K37:K49" si="54">(B37/B$65)</f>
        <v>8.3354706334957687E-2</v>
      </c>
      <c r="L37" s="22">
        <f t="shared" ref="L37:L49" si="55">(K37*H37)</f>
        <v>4.9179276737625031E-2</v>
      </c>
      <c r="M37" s="24">
        <f t="shared" ref="M37:M49" si="56">J37/B$65</f>
        <v>4.9179276737625024E-2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1917.4999999999998</v>
      </c>
      <c r="AH37" s="123">
        <f>SUM(Z37,AB37,AD37,AF37)</f>
        <v>1</v>
      </c>
      <c r="AI37" s="112">
        <f>SUM(AA37,AC37,AE37,AG37)</f>
        <v>1917.4999999999998</v>
      </c>
      <c r="AJ37" s="148">
        <f>(AA37+AC37)</f>
        <v>0</v>
      </c>
      <c r="AK37" s="147">
        <f>(AE37+AG37)</f>
        <v>1917.4999999999998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750</v>
      </c>
      <c r="C38" s="216">
        <f>IF([1]Summ!F1073="",0,[1]Summ!F1073)</f>
        <v>0</v>
      </c>
      <c r="D38" s="38">
        <f t="shared" ref="D38:D47" si="58">SUM(B38,C38)</f>
        <v>750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442.5</v>
      </c>
      <c r="J38" s="38">
        <f t="shared" si="53"/>
        <v>442.5</v>
      </c>
      <c r="K38" s="40">
        <f t="shared" si="54"/>
        <v>1.9235701461913311E-2</v>
      </c>
      <c r="L38" s="22">
        <f t="shared" si="55"/>
        <v>1.1349063862528853E-2</v>
      </c>
      <c r="M38" s="24">
        <f t="shared" si="56"/>
        <v>1.1349063862528853E-2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442.5</v>
      </c>
      <c r="AH38" s="123">
        <f t="shared" ref="AH38:AI58" si="61">SUM(Z38,AB38,AD38,AF38)</f>
        <v>1</v>
      </c>
      <c r="AI38" s="112">
        <f t="shared" si="61"/>
        <v>442.5</v>
      </c>
      <c r="AJ38" s="148">
        <f t="shared" ref="AJ38:AJ64" si="62">(AA38+AC38)</f>
        <v>0</v>
      </c>
      <c r="AK38" s="147">
        <f t="shared" ref="AK38:AK64" si="63">(AE38+AG38)</f>
        <v>442.5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Maize: kg produced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75">
        <f>E9</f>
        <v>0.2</v>
      </c>
      <c r="F39" s="26">
        <v>1.4</v>
      </c>
      <c r="G39" s="22">
        <f t="shared" si="59"/>
        <v>1.65</v>
      </c>
      <c r="H39" s="24">
        <f t="shared" si="51"/>
        <v>0.27999999999999997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Beans: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R40" s="79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Cabbage: no. local meas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root crops: no. local meas Potatoes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Spinach (vegetables):</v>
      </c>
      <c r="B43" s="216">
        <f>IF([1]Summ!E1078="",0,[1]Summ!E1078)</f>
        <v>150</v>
      </c>
      <c r="C43" s="216">
        <f>IF([1]Summ!F1078="",0,[1]Summ!F1078)</f>
        <v>-150</v>
      </c>
      <c r="D43" s="38">
        <f t="shared" si="58"/>
        <v>0</v>
      </c>
      <c r="E43" s="75">
        <f>E16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3.8471402923826621E-3</v>
      </c>
      <c r="L43" s="22">
        <f t="shared" si="55"/>
        <v>1.0771992818671453E-3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660</v>
      </c>
      <c r="C44" s="216">
        <f>IF([1]Summ!F1079="",0,[1]Summ!F1079)</f>
        <v>0</v>
      </c>
      <c r="D44" s="38">
        <f t="shared" si="58"/>
        <v>660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366.3</v>
      </c>
      <c r="J44" s="38">
        <f t="shared" si="53"/>
        <v>366.3</v>
      </c>
      <c r="K44" s="40">
        <f t="shared" si="54"/>
        <v>1.6927417286483715E-2</v>
      </c>
      <c r="L44" s="22">
        <f t="shared" si="55"/>
        <v>9.3947165939984624E-3</v>
      </c>
      <c r="M44" s="24">
        <f t="shared" si="56"/>
        <v>9.3947165939984607E-3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91.575000000000003</v>
      </c>
      <c r="AB44" s="116">
        <v>0.25</v>
      </c>
      <c r="AC44" s="147">
        <f t="shared" si="65"/>
        <v>91.575000000000003</v>
      </c>
      <c r="AD44" s="116">
        <v>0.25</v>
      </c>
      <c r="AE44" s="147">
        <f t="shared" si="66"/>
        <v>91.575000000000003</v>
      </c>
      <c r="AF44" s="122">
        <f t="shared" si="57"/>
        <v>0.25</v>
      </c>
      <c r="AG44" s="147">
        <f t="shared" si="60"/>
        <v>91.575000000000003</v>
      </c>
      <c r="AH44" s="123">
        <f t="shared" si="61"/>
        <v>1</v>
      </c>
      <c r="AI44" s="112">
        <f t="shared" si="61"/>
        <v>366.3</v>
      </c>
      <c r="AJ44" s="148">
        <f t="shared" si="62"/>
        <v>183.15</v>
      </c>
      <c r="AK44" s="147">
        <f t="shared" si="63"/>
        <v>183.15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0.6</v>
      </c>
      <c r="F45" s="26">
        <v>1.18</v>
      </c>
      <c r="G45" s="22">
        <f t="shared" si="59"/>
        <v>1.65</v>
      </c>
      <c r="H45" s="24">
        <f t="shared" si="51"/>
        <v>0.70799999999999996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6">
        <f>IF([1]Summ!E1082="",0,[1]Summ!E1082)</f>
        <v>27420</v>
      </c>
      <c r="C47" s="216">
        <f>IF([1]Summ!F1082="",0,[1]Summ!F1082)</f>
        <v>0</v>
      </c>
      <c r="D47" s="38">
        <f t="shared" si="58"/>
        <v>27420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32355.599999999999</v>
      </c>
      <c r="J47" s="38">
        <f t="shared" si="53"/>
        <v>32355.599999999999</v>
      </c>
      <c r="K47" s="40">
        <f t="shared" si="54"/>
        <v>0.70325724544755064</v>
      </c>
      <c r="L47" s="22">
        <f t="shared" si="55"/>
        <v>0.82984354962810969</v>
      </c>
      <c r="M47" s="24">
        <f t="shared" si="56"/>
        <v>0.82984354962810969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8088.9</v>
      </c>
      <c r="AB47" s="116">
        <v>0.25</v>
      </c>
      <c r="AC47" s="147">
        <f t="shared" si="65"/>
        <v>8088.9</v>
      </c>
      <c r="AD47" s="116">
        <v>0.25</v>
      </c>
      <c r="AE47" s="147">
        <f t="shared" si="66"/>
        <v>8088.9</v>
      </c>
      <c r="AF47" s="122">
        <f t="shared" si="57"/>
        <v>0.25</v>
      </c>
      <c r="AG47" s="147">
        <f t="shared" si="60"/>
        <v>8088.9</v>
      </c>
      <c r="AH47" s="123">
        <f t="shared" si="61"/>
        <v>1</v>
      </c>
      <c r="AI47" s="112">
        <f t="shared" si="61"/>
        <v>32355.599999999999</v>
      </c>
      <c r="AJ47" s="148">
        <f t="shared" si="62"/>
        <v>16177.8</v>
      </c>
      <c r="AK47" s="147">
        <f t="shared" si="63"/>
        <v>16177.8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6">
        <f>IF([1]Summ!E1083="",0,[1]Summ!E1083)</f>
        <v>5460</v>
      </c>
      <c r="C48" s="216">
        <f>IF([1]Summ!F1083="",0,[1]Summ!F1083)</f>
        <v>0</v>
      </c>
      <c r="D48" s="38">
        <f>SUM(B48,C48)</f>
        <v>5460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6442.7999999999993</v>
      </c>
      <c r="J48" s="38">
        <f t="shared" si="53"/>
        <v>6442.7999999999993</v>
      </c>
      <c r="K48" s="40">
        <f t="shared" si="54"/>
        <v>0.14003590664272891</v>
      </c>
      <c r="L48" s="22">
        <f t="shared" si="55"/>
        <v>0.16524236983842011</v>
      </c>
      <c r="M48" s="24">
        <f t="shared" si="56"/>
        <v>0.16524236983842008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1610.6999999999998</v>
      </c>
      <c r="AB48" s="116">
        <v>0.25</v>
      </c>
      <c r="AC48" s="147">
        <f t="shared" si="65"/>
        <v>1610.6999999999998</v>
      </c>
      <c r="AD48" s="116">
        <v>0.25</v>
      </c>
      <c r="AE48" s="147">
        <f t="shared" si="66"/>
        <v>1610.6999999999998</v>
      </c>
      <c r="AF48" s="122">
        <f t="shared" si="57"/>
        <v>0.25</v>
      </c>
      <c r="AG48" s="147">
        <f t="shared" si="60"/>
        <v>1610.6999999999998</v>
      </c>
      <c r="AH48" s="123">
        <f t="shared" si="61"/>
        <v>1</v>
      </c>
      <c r="AI48" s="112">
        <f t="shared" si="61"/>
        <v>6442.7999999999993</v>
      </c>
      <c r="AJ48" s="148">
        <f t="shared" si="62"/>
        <v>3221.3999999999996</v>
      </c>
      <c r="AK48" s="147">
        <f t="shared" si="63"/>
        <v>3221.3999999999996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Remittances: no. times per year</v>
      </c>
      <c r="B49" s="216">
        <f>IF([1]Summ!E1084="",0,[1]Summ!E1084)</f>
        <v>1300</v>
      </c>
      <c r="C49" s="216">
        <f>IF([1]Summ!F1084="",0,[1]Summ!F1084)</f>
        <v>0</v>
      </c>
      <c r="D49" s="38">
        <f t="shared" ref="D49:D64" si="67">SUM(B49,C49)</f>
        <v>1300</v>
      </c>
      <c r="E49" s="26">
        <v>1</v>
      </c>
      <c r="F49" s="26">
        <v>1.1100000000000001</v>
      </c>
      <c r="G49" s="22">
        <f t="shared" si="59"/>
        <v>1.65</v>
      </c>
      <c r="H49" s="24">
        <f t="shared" si="51"/>
        <v>1.1100000000000001</v>
      </c>
      <c r="I49" s="39">
        <f t="shared" si="52"/>
        <v>1443.0000000000002</v>
      </c>
      <c r="J49" s="38">
        <f t="shared" si="53"/>
        <v>1443.0000000000002</v>
      </c>
      <c r="K49" s="40">
        <f t="shared" si="54"/>
        <v>3.3341882533983069E-2</v>
      </c>
      <c r="L49" s="22">
        <f t="shared" si="55"/>
        <v>3.7009489612721214E-2</v>
      </c>
      <c r="M49" s="24">
        <f t="shared" si="56"/>
        <v>3.7009489612721214E-2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360.75000000000006</v>
      </c>
      <c r="AB49" s="116">
        <v>0.25</v>
      </c>
      <c r="AC49" s="147">
        <f t="shared" si="65"/>
        <v>360.75000000000006</v>
      </c>
      <c r="AD49" s="116">
        <v>0.25</v>
      </c>
      <c r="AE49" s="147">
        <f t="shared" si="66"/>
        <v>360.75000000000006</v>
      </c>
      <c r="AF49" s="122">
        <f t="shared" si="57"/>
        <v>0.25</v>
      </c>
      <c r="AG49" s="147">
        <f t="shared" si="60"/>
        <v>360.75000000000006</v>
      </c>
      <c r="AH49" s="123">
        <f t="shared" si="61"/>
        <v>1</v>
      </c>
      <c r="AI49" s="112">
        <f t="shared" si="61"/>
        <v>1443.0000000000002</v>
      </c>
      <c r="AJ49" s="148">
        <f t="shared" si="62"/>
        <v>721.50000000000011</v>
      </c>
      <c r="AK49" s="147">
        <f t="shared" si="63"/>
        <v>721.50000000000011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38990</v>
      </c>
      <c r="C65" s="41">
        <f>SUM(C37:C64)</f>
        <v>-150</v>
      </c>
      <c r="D65" s="42">
        <f>SUM(D37:D64)</f>
        <v>38840</v>
      </c>
      <c r="E65" s="32"/>
      <c r="F65" s="32"/>
      <c r="G65" s="32"/>
      <c r="H65" s="31"/>
      <c r="I65" s="39">
        <f>SUM(I37:I64)</f>
        <v>42967.7</v>
      </c>
      <c r="J65" s="39">
        <f>SUM(J37:J64)</f>
        <v>42967.7</v>
      </c>
      <c r="K65" s="40">
        <f>SUM(K37:K64)</f>
        <v>1</v>
      </c>
      <c r="L65" s="22">
        <f>SUM(L37:L64)</f>
        <v>1.1030956655552706</v>
      </c>
      <c r="M65" s="24">
        <f>SUM(M37:M64)</f>
        <v>1.1020184662734032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10151.924999999999</v>
      </c>
      <c r="AB65" s="137"/>
      <c r="AC65" s="153">
        <f>SUM(AC37:AC64)</f>
        <v>10151.924999999999</v>
      </c>
      <c r="AD65" s="137"/>
      <c r="AE65" s="153">
        <f>SUM(AE37:AE64)</f>
        <v>10151.924999999999</v>
      </c>
      <c r="AF65" s="137"/>
      <c r="AG65" s="153">
        <f>SUM(AG37:AG64)</f>
        <v>12511.924999999999</v>
      </c>
      <c r="AH65" s="137"/>
      <c r="AI65" s="153">
        <f>SUM(AI37:AI64)</f>
        <v>42967.7</v>
      </c>
      <c r="AJ65" s="153">
        <f>SUM(AJ37:AJ64)</f>
        <v>20303.849999999999</v>
      </c>
      <c r="AK65" s="153">
        <f>SUM(AK37:AK64)</f>
        <v>22663.85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18473.737019188578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25863.231826864005</v>
      </c>
      <c r="J70" s="51">
        <f t="shared" ref="J70:J77" si="75">J124*I$83</f>
        <v>25863.231826864005</v>
      </c>
      <c r="K70" s="40">
        <f>B70/B$76</f>
        <v>0.47380705358267705</v>
      </c>
      <c r="L70" s="22">
        <f t="shared" ref="L70:L75" si="76">(L124*G$37*F$9/F$7)/B$130</f>
        <v>0.66332987501574781</v>
      </c>
      <c r="M70" s="24">
        <f>J70/B$76</f>
        <v>0.66332987501574769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6465.8079567160012</v>
      </c>
      <c r="AB70" s="116">
        <v>0.25</v>
      </c>
      <c r="AC70" s="147">
        <f>$J70*AB70</f>
        <v>6465.8079567160012</v>
      </c>
      <c r="AD70" s="116">
        <v>0.25</v>
      </c>
      <c r="AE70" s="147">
        <f>$J70*AD70</f>
        <v>6465.8079567160012</v>
      </c>
      <c r="AF70" s="122">
        <f>1-SUM(Z70,AB70,AD70)</f>
        <v>0.25</v>
      </c>
      <c r="AG70" s="147">
        <f>$J70*AF70</f>
        <v>6465.8079567160012</v>
      </c>
      <c r="AH70" s="155">
        <f>SUM(Z70,AB70,AD70,AF70)</f>
        <v>1</v>
      </c>
      <c r="AI70" s="147">
        <f>SUM(AA70,AC70,AE70,AG70)</f>
        <v>25863.231826864005</v>
      </c>
      <c r="AJ70" s="148">
        <f>(AA70+AC70)</f>
        <v>12931.615913432002</v>
      </c>
      <c r="AK70" s="147">
        <f>(AE70+AG70)</f>
        <v>12931.615913432002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17104.468173135992</v>
      </c>
      <c r="J71" s="51">
        <f t="shared" si="75"/>
        <v>17104.468173135992</v>
      </c>
      <c r="K71" s="40">
        <f t="shared" ref="K71:K72" si="78">B71/B$76</f>
        <v>0.44814909805933151</v>
      </c>
      <c r="L71" s="22">
        <f t="shared" si="76"/>
        <v>0.43976579053952303</v>
      </c>
      <c r="M71" s="24">
        <f t="shared" ref="M71:M72" si="79">J71/B$76</f>
        <v>0.43868859125765564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0.88945883559887151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1.3336753013593229E-2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55.223999999999997</v>
      </c>
      <c r="AB73" s="116">
        <v>0.09</v>
      </c>
      <c r="AC73" s="147">
        <f>$H$73*$B$73*AB73</f>
        <v>55.223999999999997</v>
      </c>
      <c r="AD73" s="116">
        <v>0.23</v>
      </c>
      <c r="AE73" s="147">
        <f>$H$73*$B$73*AD73</f>
        <v>141.12800000000001</v>
      </c>
      <c r="AF73" s="122">
        <f>1-SUM(Z73,AB73,AD73)</f>
        <v>0.59</v>
      </c>
      <c r="AG73" s="147">
        <f>$H$73*$B$73*AF73</f>
        <v>362.024</v>
      </c>
      <c r="AH73" s="155">
        <f>SUM(Z73,AB73,AD73,AF73)</f>
        <v>1</v>
      </c>
      <c r="AI73" s="147">
        <f>SUM(AA73,AC73,AE73,AG73)</f>
        <v>613.6</v>
      </c>
      <c r="AJ73" s="148">
        <f>(AA73+AC73)</f>
        <v>110.44799999999999</v>
      </c>
      <c r="AK73" s="147">
        <f>(AE73+AG73)</f>
        <v>503.15200000000004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10560.000000000002</v>
      </c>
      <c r="C74" s="46"/>
      <c r="D74" s="38"/>
      <c r="E74" s="32"/>
      <c r="F74" s="32"/>
      <c r="G74" s="32"/>
      <c r="H74" s="31"/>
      <c r="I74" s="39">
        <f>I128*I$83</f>
        <v>17104.468173135992</v>
      </c>
      <c r="J74" s="51">
        <f t="shared" si="75"/>
        <v>15214.571164459066</v>
      </c>
      <c r="K74" s="40">
        <f>B74/B$76</f>
        <v>0.27083867658373945</v>
      </c>
      <c r="L74" s="22">
        <f t="shared" si="76"/>
        <v>0.22635344226386475</v>
      </c>
      <c r="M74" s="24">
        <f>J74/B$76</f>
        <v>0.39021726505409249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2291.9676060915194</v>
      </c>
      <c r="AB74" s="156"/>
      <c r="AC74" s="147">
        <f>AC30*$I$83/4</f>
        <v>3086.429704995413</v>
      </c>
      <c r="AD74" s="156"/>
      <c r="AE74" s="147">
        <f>AE30*$I$83/4</f>
        <v>2941.0172921104345</v>
      </c>
      <c r="AF74" s="156"/>
      <c r="AG74" s="147">
        <f>AG30*$I$83/4</f>
        <v>6895.1565612616987</v>
      </c>
      <c r="AH74" s="155"/>
      <c r="AI74" s="147">
        <f>SUM(AA74,AC74,AE74,AG74)</f>
        <v>15214.571164459066</v>
      </c>
      <c r="AJ74" s="148">
        <f>(AA74+AC74)</f>
        <v>5378.3973110869319</v>
      </c>
      <c r="AK74" s="147">
        <f>(AE74+AG74)</f>
        <v>9836.1738533721327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1394.1494371924787</v>
      </c>
      <c r="AB75" s="158"/>
      <c r="AC75" s="149">
        <f>AA75+AC65-SUM(AC70,AC74)</f>
        <v>1993.8367754810643</v>
      </c>
      <c r="AD75" s="158"/>
      <c r="AE75" s="149">
        <f>AC75+AE65-SUM(AE70,AE74)</f>
        <v>2738.9365266546283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1889.8970086769259</v>
      </c>
      <c r="AJ75" s="151">
        <f>AJ76-SUM(AJ70,AJ74)</f>
        <v>1993.8367754810643</v>
      </c>
      <c r="AK75" s="149">
        <f>AJ75+AK76-SUM(AK70,AK74)</f>
        <v>1889.8970086769295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38990</v>
      </c>
      <c r="C76" s="46"/>
      <c r="D76" s="38"/>
      <c r="E76" s="32"/>
      <c r="F76" s="32"/>
      <c r="G76" s="32"/>
      <c r="H76" s="31"/>
      <c r="I76" s="39">
        <f>I130*I$83</f>
        <v>42967.7</v>
      </c>
      <c r="J76" s="51">
        <f t="shared" si="75"/>
        <v>42967.7</v>
      </c>
      <c r="K76" s="40">
        <f>SUM(K70:K75)</f>
        <v>2.0955904168382129</v>
      </c>
      <c r="L76" s="22">
        <f>SUM(L70:L75)</f>
        <v>1.3294491078191355</v>
      </c>
      <c r="M76" s="24">
        <f>SUM(M70:M75)</f>
        <v>1.4922357313274959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10151.924999999999</v>
      </c>
      <c r="AB76" s="137"/>
      <c r="AC76" s="153">
        <f>AC65</f>
        <v>10151.924999999999</v>
      </c>
      <c r="AD76" s="137"/>
      <c r="AE76" s="153">
        <f>AE65</f>
        <v>10151.924999999999</v>
      </c>
      <c r="AF76" s="137"/>
      <c r="AG76" s="153">
        <f>AG65</f>
        <v>12511.924999999999</v>
      </c>
      <c r="AH76" s="137"/>
      <c r="AI76" s="153">
        <f>SUM(AA76,AC76,AE76,AG76)</f>
        <v>42967.7</v>
      </c>
      <c r="AJ76" s="154">
        <f>SUM(AA76,AC76)</f>
        <v>20303.849999999999</v>
      </c>
      <c r="AK76" s="154">
        <f>SUM(AE76,AG76)</f>
        <v>22663.85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20618.533333333336</v>
      </c>
      <c r="J77" s="100">
        <f t="shared" si="75"/>
        <v>18728.636324656407</v>
      </c>
      <c r="K77" s="40"/>
      <c r="L77" s="22">
        <f>-(L131*G$37*F$9/F$7)/B$130</f>
        <v>-0.52881593571001129</v>
      </c>
      <c r="M77" s="24">
        <f>-J77/B$76</f>
        <v>-0.48034460950644797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1394.1494371924787</v>
      </c>
      <c r="AD78" s="112"/>
      <c r="AE78" s="112">
        <f>AC75</f>
        <v>1993.8367754810643</v>
      </c>
      <c r="AF78" s="112"/>
      <c r="AG78" s="112">
        <f>AE75</f>
        <v>2738.9365266546283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3686.1170432839981</v>
      </c>
      <c r="AB79" s="112"/>
      <c r="AC79" s="112">
        <f>AA79-AA74+AC65-AC70</f>
        <v>5080.2664804764763</v>
      </c>
      <c r="AD79" s="112"/>
      <c r="AE79" s="112">
        <f>AC79-AC74+AE65-AE70</f>
        <v>5679.9538187650624</v>
      </c>
      <c r="AF79" s="112"/>
      <c r="AG79" s="112">
        <f>AE79-AE74+AG65-AG70</f>
        <v>8785.0535699386273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0.66497859757083322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6.7692307692307692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16430.086579980896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31213.021954254866</v>
      </c>
      <c r="C84" s="46"/>
      <c r="D84" s="236"/>
      <c r="E84" s="64"/>
      <c r="F84" s="64"/>
      <c r="G84" s="64"/>
      <c r="H84" s="237">
        <f>IF(B84=0,0,I84/B84)</f>
        <v>1.5020350172576746</v>
      </c>
      <c r="I84" s="235">
        <f>(B70*H70)+((1-(D29*H29))*I83)</f>
        <v>46883.051969723383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0.19780784381014374</v>
      </c>
      <c r="C91" s="60">
        <f t="shared" si="81"/>
        <v>0</v>
      </c>
      <c r="D91" s="24">
        <f>SUM(B91,C91)</f>
        <v>0.19780784381014374</v>
      </c>
      <c r="H91" s="24">
        <f>(E37*F37/G37*F$7/F$9)</f>
        <v>0.3575757575757576</v>
      </c>
      <c r="I91" s="22">
        <f t="shared" ref="I91" si="82">(D91*H91)</f>
        <v>7.0731289604839279E-2</v>
      </c>
      <c r="J91" s="24">
        <f>IF(I$32&lt;=1+I$131,I91,L91+J$33*(I91-L91))</f>
        <v>7.0731289604839279E-2</v>
      </c>
      <c r="K91" s="22">
        <f t="shared" ref="K91" si="83">IF(B91="",0,B91)</f>
        <v>0.19780784381014374</v>
      </c>
      <c r="L91" s="22">
        <f t="shared" ref="L91" si="84">(K91*H91)</f>
        <v>7.0731289604839279E-2</v>
      </c>
      <c r="M91" s="228">
        <f t="shared" si="80"/>
        <v>7.0731289604839279E-2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4.5647963956187018E-2</v>
      </c>
      <c r="C92" s="60">
        <f t="shared" si="81"/>
        <v>0</v>
      </c>
      <c r="D92" s="24">
        <f t="shared" ref="D92:D118" si="86">SUM(B92,C92)</f>
        <v>4.5647963956187018E-2</v>
      </c>
      <c r="H92" s="24">
        <f t="shared" ref="H92:H118" si="87">(E38*F38/G38*F$7/F$9)</f>
        <v>0.3575757575757576</v>
      </c>
      <c r="I92" s="22">
        <f t="shared" ref="I92:I118" si="88">(D92*H92)</f>
        <v>1.6322605293424452E-2</v>
      </c>
      <c r="J92" s="24">
        <f t="shared" ref="J92:J118" si="89">IF(I$32&lt;=1+I$131,I92,L92+J$33*(I92-L92))</f>
        <v>1.6322605293424452E-2</v>
      </c>
      <c r="K92" s="22">
        <f t="shared" ref="K92:K118" si="90">IF(B92="",0,B92)</f>
        <v>4.5647963956187018E-2</v>
      </c>
      <c r="L92" s="22">
        <f t="shared" ref="L92:L118" si="91">(K92*H92)</f>
        <v>1.6322605293424452E-2</v>
      </c>
      <c r="M92" s="228">
        <f t="shared" ref="M92:M118" si="92">(J92)</f>
        <v>1.6322605293424452E-2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Maize: kg produced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0.16969696969696968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8">
        <f t="shared" si="9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Beans: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8">
        <f t="shared" si="9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Cabbage: no. local meas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0.16969696969696968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8">
        <f t="shared" si="9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root crops: no. local meas Potatoes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8">
        <f t="shared" si="9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Spinach (vegetables):</v>
      </c>
      <c r="B97" s="60">
        <f t="shared" si="81"/>
        <v>9.1295927912374043E-3</v>
      </c>
      <c r="C97" s="60">
        <f t="shared" si="81"/>
        <v>-9.1295927912374043E-3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9.1295927912374043E-3</v>
      </c>
      <c r="L97" s="22">
        <f t="shared" si="91"/>
        <v>1.5492642312402865E-3</v>
      </c>
      <c r="M97" s="228">
        <f t="shared" si="9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4.0170208281444575E-2</v>
      </c>
      <c r="C98" s="60">
        <f t="shared" si="81"/>
        <v>0</v>
      </c>
      <c r="D98" s="24">
        <f t="shared" si="86"/>
        <v>4.0170208281444575E-2</v>
      </c>
      <c r="H98" s="24">
        <f t="shared" si="87"/>
        <v>0.33636363636363642</v>
      </c>
      <c r="I98" s="22">
        <f t="shared" si="88"/>
        <v>1.3511797331031359E-2</v>
      </c>
      <c r="J98" s="24">
        <f t="shared" si="89"/>
        <v>1.3511797331031359E-2</v>
      </c>
      <c r="K98" s="22">
        <f t="shared" si="90"/>
        <v>4.0170208281444575E-2</v>
      </c>
      <c r="L98" s="22">
        <f t="shared" si="91"/>
        <v>1.3511797331031359E-2</v>
      </c>
      <c r="M98" s="228">
        <f t="shared" si="92"/>
        <v>1.3511797331031359E-2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0.42909090909090908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8">
        <f t="shared" si="92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0.57212121212121214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8">
        <f t="shared" si="92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development -- see Data2</v>
      </c>
      <c r="B101" s="60">
        <f t="shared" si="81"/>
        <v>1.6688895622381974</v>
      </c>
      <c r="C101" s="60">
        <f t="shared" si="81"/>
        <v>0</v>
      </c>
      <c r="D101" s="24">
        <f t="shared" si="86"/>
        <v>1.6688895622381974</v>
      </c>
      <c r="H101" s="24">
        <f t="shared" si="87"/>
        <v>0.7151515151515152</v>
      </c>
      <c r="I101" s="22">
        <f t="shared" si="88"/>
        <v>1.1935088990551959</v>
      </c>
      <c r="J101" s="24">
        <f t="shared" si="89"/>
        <v>1.1935088990551959</v>
      </c>
      <c r="K101" s="22">
        <f t="shared" si="90"/>
        <v>1.6688895622381974</v>
      </c>
      <c r="L101" s="22">
        <f t="shared" si="91"/>
        <v>1.1935088990551959</v>
      </c>
      <c r="M101" s="228">
        <f t="shared" si="92"/>
        <v>1.1935088990551959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Public works -- see Data2</v>
      </c>
      <c r="B102" s="60">
        <f t="shared" si="81"/>
        <v>0.33231717760104151</v>
      </c>
      <c r="C102" s="60">
        <f t="shared" si="81"/>
        <v>0</v>
      </c>
      <c r="D102" s="24">
        <f t="shared" si="86"/>
        <v>0.33231717760104151</v>
      </c>
      <c r="H102" s="24">
        <f t="shared" si="87"/>
        <v>0.7151515151515152</v>
      </c>
      <c r="I102" s="22">
        <f t="shared" si="88"/>
        <v>0.23765713307226</v>
      </c>
      <c r="J102" s="24">
        <f t="shared" si="89"/>
        <v>0.23765713307226</v>
      </c>
      <c r="K102" s="22">
        <f t="shared" si="90"/>
        <v>0.33231717760104151</v>
      </c>
      <c r="L102" s="22">
        <f t="shared" si="91"/>
        <v>0.23765713307226</v>
      </c>
      <c r="M102" s="228">
        <f t="shared" si="92"/>
        <v>0.23765713307226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Remittances: no. times per year</v>
      </c>
      <c r="B103" s="60">
        <f t="shared" si="81"/>
        <v>7.9123137524057502E-2</v>
      </c>
      <c r="C103" s="60">
        <f t="shared" si="81"/>
        <v>0</v>
      </c>
      <c r="D103" s="24">
        <f t="shared" si="86"/>
        <v>7.9123137524057502E-2</v>
      </c>
      <c r="H103" s="24">
        <f t="shared" si="87"/>
        <v>0.67272727272727284</v>
      </c>
      <c r="I103" s="22">
        <f t="shared" si="88"/>
        <v>5.3228292516184147E-2</v>
      </c>
      <c r="J103" s="24">
        <f t="shared" si="89"/>
        <v>5.3228292516184147E-2</v>
      </c>
      <c r="K103" s="22">
        <f t="shared" si="90"/>
        <v>7.9123137524057502E-2</v>
      </c>
      <c r="L103" s="22">
        <f t="shared" si="91"/>
        <v>5.3228292516184147E-2</v>
      </c>
      <c r="M103" s="228">
        <f t="shared" si="92"/>
        <v>5.3228292516184147E-2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8">
        <f t="shared" si="92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8">
        <f t="shared" si="9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8">
        <f t="shared" si="9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8">
        <f t="shared" si="9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2.3730854862023092</v>
      </c>
      <c r="C119" s="29">
        <f>SUM(C91:C118)</f>
        <v>-9.1295927912374043E-3</v>
      </c>
      <c r="D119" s="24">
        <f>SUM(D91:D118)</f>
        <v>2.3639558934110716</v>
      </c>
      <c r="E119" s="22"/>
      <c r="F119" s="2"/>
      <c r="G119" s="2"/>
      <c r="H119" s="31"/>
      <c r="I119" s="22">
        <f>SUM(I91:I118)</f>
        <v>1.584960016872935</v>
      </c>
      <c r="J119" s="24">
        <f>SUM(J91:J118)</f>
        <v>1.584960016872935</v>
      </c>
      <c r="K119" s="22">
        <f>SUM(K91:K118)</f>
        <v>2.3730854862023092</v>
      </c>
      <c r="L119" s="22">
        <f>SUM(L91:L118)</f>
        <v>1.5865092811041757</v>
      </c>
      <c r="M119" s="57">
        <f t="shared" si="80"/>
        <v>1.584960016872935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1.1243846421173307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0.9540233327056139</v>
      </c>
      <c r="J124" s="238">
        <f>IF(SUMPRODUCT($B$124:$B124,$H$124:$H124)&lt;J$119,($B124*$H124),J$119)</f>
        <v>0.9540233327056139</v>
      </c>
      <c r="K124" s="29">
        <f>(B124)</f>
        <v>1.1243846421173307</v>
      </c>
      <c r="L124" s="29">
        <f>IF(SUMPRODUCT($B$124:$B124,$H$124:$H124)&lt;L$119,($B124*$H124),L$119)</f>
        <v>0.9540233327056139</v>
      </c>
      <c r="M124" s="241">
        <f t="shared" si="93"/>
        <v>0.9540233327056139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0.63093668416732107</v>
      </c>
      <c r="J125" s="238">
        <f>IF(SUMPRODUCT($B$124:$B125,$H$124:$H125)&lt;J$119,($B125*$H125),IF(SUMPRODUCT($B$124:$B124,$H$124:$H124)&lt;J$119,J$119-SUMPRODUCT($B$124:$B124,$H$124:$H124),0))</f>
        <v>0.63093668416732107</v>
      </c>
      <c r="K125" s="29">
        <f>(B125)</f>
        <v>1.063496120259255</v>
      </c>
      <c r="L125" s="29">
        <f>IF(SUMPRODUCT($B$124:$B125,$H$124:$H125)&lt;L$119,($B125*$H125),IF(SUMPRODUCT($B$124:$B124,$H$124:$H124)&lt;L$119,L$119-SUMPRODUCT($B$124:$B124,$H$124:$H124),0))</f>
        <v>0.63248594839856176</v>
      </c>
      <c r="M125" s="241">
        <f t="shared" si="93"/>
        <v>0.63093668416732107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3.1649255009622998E-2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3.1649255009622998E-2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0.64272333250311331</v>
      </c>
      <c r="C128" s="56"/>
      <c r="D128" s="31"/>
      <c r="E128" s="2"/>
      <c r="F128" s="2"/>
      <c r="G128" s="2"/>
      <c r="H128" s="24"/>
      <c r="I128" s="29">
        <f>(I30)</f>
        <v>0.63093668416732107</v>
      </c>
      <c r="J128" s="229">
        <f>(J30)</f>
        <v>0.5612235928275312</v>
      </c>
      <c r="K128" s="29">
        <f>(B128)</f>
        <v>0.64272333250311331</v>
      </c>
      <c r="L128" s="29">
        <f>IF(L124=L119,0,(L119-L124)/(B119-B124)*K128)</f>
        <v>0.32554913247776351</v>
      </c>
      <c r="M128" s="241">
        <f t="shared" si="93"/>
        <v>0.5612235928275312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2.3730854862023092</v>
      </c>
      <c r="C130" s="56"/>
      <c r="D130" s="31"/>
      <c r="E130" s="2"/>
      <c r="F130" s="2"/>
      <c r="G130" s="2"/>
      <c r="H130" s="24"/>
      <c r="I130" s="29">
        <f>(I119)</f>
        <v>1.584960016872935</v>
      </c>
      <c r="J130" s="229">
        <f>(J119)</f>
        <v>1.584960016872935</v>
      </c>
      <c r="K130" s="29">
        <f>(B130)</f>
        <v>2.3730854862023092</v>
      </c>
      <c r="L130" s="29">
        <f>(L119)</f>
        <v>1.5865092811041757</v>
      </c>
      <c r="M130" s="241">
        <f t="shared" si="93"/>
        <v>1.584960016872935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0.76056086176116433</v>
      </c>
      <c r="J131" s="238">
        <f>IF(SUMPRODUCT($B124:$B125,$H124:$H125)&gt;(J119-J128),SUMPRODUCT($B124:$B125,$H124:$H125)+J128-J119,0)</f>
        <v>0.69084777042137424</v>
      </c>
      <c r="K131" s="29"/>
      <c r="L131" s="29">
        <f>IF(I131&lt;SUM(L126:L127),0,I131-(SUM(L126:L127)))</f>
        <v>0.76056086176116433</v>
      </c>
      <c r="M131" s="238">
        <f>IF(I131&lt;SUM(M126:M127),0,I131-(SUM(M126:M127)))</f>
        <v>0.76056086176116433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388" operator="equal">
      <formula>16</formula>
    </cfRule>
    <cfRule type="cellIs" dxfId="439" priority="389" operator="equal">
      <formula>15</formula>
    </cfRule>
    <cfRule type="cellIs" dxfId="438" priority="390" operator="equal">
      <formula>14</formula>
    </cfRule>
    <cfRule type="cellIs" dxfId="437" priority="391" operator="equal">
      <formula>13</formula>
    </cfRule>
    <cfRule type="cellIs" dxfId="436" priority="392" operator="equal">
      <formula>12</formula>
    </cfRule>
    <cfRule type="cellIs" dxfId="435" priority="393" operator="equal">
      <formula>11</formula>
    </cfRule>
    <cfRule type="cellIs" dxfId="434" priority="394" operator="equal">
      <formula>10</formula>
    </cfRule>
    <cfRule type="cellIs" dxfId="433" priority="395" operator="equal">
      <formula>9</formula>
    </cfRule>
    <cfRule type="cellIs" dxfId="432" priority="396" operator="equal">
      <formula>8</formula>
    </cfRule>
    <cfRule type="cellIs" dxfId="431" priority="397" operator="equal">
      <formula>7</formula>
    </cfRule>
    <cfRule type="cellIs" dxfId="430" priority="398" operator="equal">
      <formula>6</formula>
    </cfRule>
    <cfRule type="cellIs" dxfId="429" priority="399" operator="equal">
      <formula>5</formula>
    </cfRule>
    <cfRule type="cellIs" dxfId="428" priority="400" operator="equal">
      <formula>4</formula>
    </cfRule>
    <cfRule type="cellIs" dxfId="427" priority="401" operator="equal">
      <formula>3</formula>
    </cfRule>
    <cfRule type="cellIs" dxfId="426" priority="402" operator="equal">
      <formula>2</formula>
    </cfRule>
    <cfRule type="cellIs" dxfId="425" priority="403" operator="equal">
      <formula>1</formula>
    </cfRule>
  </conditionalFormatting>
  <conditionalFormatting sqref="N113:N118">
    <cfRule type="cellIs" dxfId="424" priority="132" operator="equal">
      <formula>16</formula>
    </cfRule>
    <cfRule type="cellIs" dxfId="423" priority="133" operator="equal">
      <formula>15</formula>
    </cfRule>
    <cfRule type="cellIs" dxfId="422" priority="134" operator="equal">
      <formula>14</formula>
    </cfRule>
    <cfRule type="cellIs" dxfId="421" priority="135" operator="equal">
      <formula>13</formula>
    </cfRule>
    <cfRule type="cellIs" dxfId="420" priority="136" operator="equal">
      <formula>12</formula>
    </cfRule>
    <cfRule type="cellIs" dxfId="419" priority="137" operator="equal">
      <formula>11</formula>
    </cfRule>
    <cfRule type="cellIs" dxfId="418" priority="138" operator="equal">
      <formula>10</formula>
    </cfRule>
    <cfRule type="cellIs" dxfId="417" priority="139" operator="equal">
      <formula>9</formula>
    </cfRule>
    <cfRule type="cellIs" dxfId="416" priority="140" operator="equal">
      <formula>8</formula>
    </cfRule>
    <cfRule type="cellIs" dxfId="415" priority="141" operator="equal">
      <formula>7</formula>
    </cfRule>
    <cfRule type="cellIs" dxfId="414" priority="142" operator="equal">
      <formula>6</formula>
    </cfRule>
    <cfRule type="cellIs" dxfId="413" priority="143" operator="equal">
      <formula>5</formula>
    </cfRule>
    <cfRule type="cellIs" dxfId="412" priority="144" operator="equal">
      <formula>4</formula>
    </cfRule>
    <cfRule type="cellIs" dxfId="411" priority="145" operator="equal">
      <formula>3</formula>
    </cfRule>
    <cfRule type="cellIs" dxfId="410" priority="146" operator="equal">
      <formula>2</formula>
    </cfRule>
    <cfRule type="cellIs" dxfId="409" priority="147" operator="equal">
      <formula>1</formula>
    </cfRule>
  </conditionalFormatting>
  <conditionalFormatting sqref="N112">
    <cfRule type="cellIs" dxfId="408" priority="116" operator="equal">
      <formula>16</formula>
    </cfRule>
    <cfRule type="cellIs" dxfId="407" priority="117" operator="equal">
      <formula>15</formula>
    </cfRule>
    <cfRule type="cellIs" dxfId="406" priority="118" operator="equal">
      <formula>14</formula>
    </cfRule>
    <cfRule type="cellIs" dxfId="405" priority="119" operator="equal">
      <formula>13</formula>
    </cfRule>
    <cfRule type="cellIs" dxfId="404" priority="120" operator="equal">
      <formula>12</formula>
    </cfRule>
    <cfRule type="cellIs" dxfId="403" priority="121" operator="equal">
      <formula>11</formula>
    </cfRule>
    <cfRule type="cellIs" dxfId="402" priority="122" operator="equal">
      <formula>10</formula>
    </cfRule>
    <cfRule type="cellIs" dxfId="401" priority="123" operator="equal">
      <formula>9</formula>
    </cfRule>
    <cfRule type="cellIs" dxfId="400" priority="124" operator="equal">
      <formula>8</formula>
    </cfRule>
    <cfRule type="cellIs" dxfId="399" priority="125" operator="equal">
      <formula>7</formula>
    </cfRule>
    <cfRule type="cellIs" dxfId="398" priority="126" operator="equal">
      <formula>6</formula>
    </cfRule>
    <cfRule type="cellIs" dxfId="397" priority="127" operator="equal">
      <formula>5</formula>
    </cfRule>
    <cfRule type="cellIs" dxfId="396" priority="128" operator="equal">
      <formula>4</formula>
    </cfRule>
    <cfRule type="cellIs" dxfId="395" priority="129" operator="equal">
      <formula>3</formula>
    </cfRule>
    <cfRule type="cellIs" dxfId="394" priority="130" operator="equal">
      <formula>2</formula>
    </cfRule>
    <cfRule type="cellIs" dxfId="393" priority="131" operator="equal">
      <formula>1</formula>
    </cfRule>
  </conditionalFormatting>
  <conditionalFormatting sqref="N111">
    <cfRule type="cellIs" dxfId="392" priority="100" operator="equal">
      <formula>16</formula>
    </cfRule>
    <cfRule type="cellIs" dxfId="391" priority="101" operator="equal">
      <formula>15</formula>
    </cfRule>
    <cfRule type="cellIs" dxfId="390" priority="102" operator="equal">
      <formula>14</formula>
    </cfRule>
    <cfRule type="cellIs" dxfId="389" priority="103" operator="equal">
      <formula>13</formula>
    </cfRule>
    <cfRule type="cellIs" dxfId="388" priority="104" operator="equal">
      <formula>12</formula>
    </cfRule>
    <cfRule type="cellIs" dxfId="387" priority="105" operator="equal">
      <formula>11</formula>
    </cfRule>
    <cfRule type="cellIs" dxfId="386" priority="106" operator="equal">
      <formula>10</formula>
    </cfRule>
    <cfRule type="cellIs" dxfId="385" priority="107" operator="equal">
      <formula>9</formula>
    </cfRule>
    <cfRule type="cellIs" dxfId="384" priority="108" operator="equal">
      <formula>8</formula>
    </cfRule>
    <cfRule type="cellIs" dxfId="383" priority="109" operator="equal">
      <formula>7</formula>
    </cfRule>
    <cfRule type="cellIs" dxfId="382" priority="110" operator="equal">
      <formula>6</formula>
    </cfRule>
    <cfRule type="cellIs" dxfId="381" priority="111" operator="equal">
      <formula>5</formula>
    </cfRule>
    <cfRule type="cellIs" dxfId="380" priority="112" operator="equal">
      <formula>4</formula>
    </cfRule>
    <cfRule type="cellIs" dxfId="379" priority="113" operator="equal">
      <formula>3</formula>
    </cfRule>
    <cfRule type="cellIs" dxfId="378" priority="114" operator="equal">
      <formula>2</formula>
    </cfRule>
    <cfRule type="cellIs" dxfId="377" priority="115" operator="equal">
      <formula>1</formula>
    </cfRule>
  </conditionalFormatting>
  <conditionalFormatting sqref="N110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6:N26">
    <cfRule type="cellIs" dxfId="360" priority="36" operator="equal">
      <formula>16</formula>
    </cfRule>
    <cfRule type="cellIs" dxfId="359" priority="37" operator="equal">
      <formula>15</formula>
    </cfRule>
    <cfRule type="cellIs" dxfId="358" priority="38" operator="equal">
      <formula>14</formula>
    </cfRule>
    <cfRule type="cellIs" dxfId="357" priority="39" operator="equal">
      <formula>13</formula>
    </cfRule>
    <cfRule type="cellIs" dxfId="356" priority="40" operator="equal">
      <formula>12</formula>
    </cfRule>
    <cfRule type="cellIs" dxfId="355" priority="41" operator="equal">
      <formula>11</formula>
    </cfRule>
    <cfRule type="cellIs" dxfId="354" priority="42" operator="equal">
      <formula>10</formula>
    </cfRule>
    <cfRule type="cellIs" dxfId="353" priority="43" operator="equal">
      <formula>9</formula>
    </cfRule>
    <cfRule type="cellIs" dxfId="352" priority="44" operator="equal">
      <formula>8</formula>
    </cfRule>
    <cfRule type="cellIs" dxfId="351" priority="45" operator="equal">
      <formula>7</formula>
    </cfRule>
    <cfRule type="cellIs" dxfId="350" priority="46" operator="equal">
      <formula>6</formula>
    </cfRule>
    <cfRule type="cellIs" dxfId="349" priority="47" operator="equal">
      <formula>5</formula>
    </cfRule>
    <cfRule type="cellIs" dxfId="348" priority="48" operator="equal">
      <formula>4</formula>
    </cfRule>
    <cfRule type="cellIs" dxfId="347" priority="49" operator="equal">
      <formula>3</formula>
    </cfRule>
    <cfRule type="cellIs" dxfId="346" priority="50" operator="equal">
      <formula>2</formula>
    </cfRule>
    <cfRule type="cellIs" dxfId="345" priority="51" operator="equal">
      <formula>1</formula>
    </cfRule>
  </conditionalFormatting>
  <conditionalFormatting sqref="N91:N104">
    <cfRule type="cellIs" dxfId="344" priority="20" operator="equal">
      <formula>16</formula>
    </cfRule>
    <cfRule type="cellIs" dxfId="343" priority="21" operator="equal">
      <formula>15</formula>
    </cfRule>
    <cfRule type="cellIs" dxfId="342" priority="22" operator="equal">
      <formula>14</formula>
    </cfRule>
    <cfRule type="cellIs" dxfId="341" priority="23" operator="equal">
      <formula>13</formula>
    </cfRule>
    <cfRule type="cellIs" dxfId="340" priority="24" operator="equal">
      <formula>12</formula>
    </cfRule>
    <cfRule type="cellIs" dxfId="339" priority="25" operator="equal">
      <formula>11</formula>
    </cfRule>
    <cfRule type="cellIs" dxfId="338" priority="26" operator="equal">
      <formula>10</formula>
    </cfRule>
    <cfRule type="cellIs" dxfId="337" priority="27" operator="equal">
      <formula>9</formula>
    </cfRule>
    <cfRule type="cellIs" dxfId="336" priority="28" operator="equal">
      <formula>8</formula>
    </cfRule>
    <cfRule type="cellIs" dxfId="335" priority="29" operator="equal">
      <formula>7</formula>
    </cfRule>
    <cfRule type="cellIs" dxfId="334" priority="30" operator="equal">
      <formula>6</formula>
    </cfRule>
    <cfRule type="cellIs" dxfId="333" priority="31" operator="equal">
      <formula>5</formula>
    </cfRule>
    <cfRule type="cellIs" dxfId="332" priority="32" operator="equal">
      <formula>4</formula>
    </cfRule>
    <cfRule type="cellIs" dxfId="331" priority="33" operator="equal">
      <formula>3</formula>
    </cfRule>
    <cfRule type="cellIs" dxfId="330" priority="34" operator="equal">
      <formula>2</formula>
    </cfRule>
    <cfRule type="cellIs" dxfId="329" priority="35" operator="equal">
      <formula>1</formula>
    </cfRule>
  </conditionalFormatting>
  <conditionalFormatting sqref="N105:N109">
    <cfRule type="cellIs" dxfId="328" priority="4" operator="equal">
      <formula>16</formula>
    </cfRule>
    <cfRule type="cellIs" dxfId="327" priority="5" operator="equal">
      <formula>15</formula>
    </cfRule>
    <cfRule type="cellIs" dxfId="326" priority="6" operator="equal">
      <formula>14</formula>
    </cfRule>
    <cfRule type="cellIs" dxfId="325" priority="7" operator="equal">
      <formula>13</formula>
    </cfRule>
    <cfRule type="cellIs" dxfId="324" priority="8" operator="equal">
      <formula>12</formula>
    </cfRule>
    <cfRule type="cellIs" dxfId="323" priority="9" operator="equal">
      <formula>11</formula>
    </cfRule>
    <cfRule type="cellIs" dxfId="322" priority="10" operator="equal">
      <formula>10</formula>
    </cfRule>
    <cfRule type="cellIs" dxfId="321" priority="11" operator="equal">
      <formula>9</formula>
    </cfRule>
    <cfRule type="cellIs" dxfId="320" priority="12" operator="equal">
      <formula>8</formula>
    </cfRule>
    <cfRule type="cellIs" dxfId="319" priority="13" operator="equal">
      <formula>7</formula>
    </cfRule>
    <cfRule type="cellIs" dxfId="318" priority="14" operator="equal">
      <formula>6</formula>
    </cfRule>
    <cfRule type="cellIs" dxfId="317" priority="15" operator="equal">
      <formula>5</formula>
    </cfRule>
    <cfRule type="cellIs" dxfId="316" priority="16" operator="equal">
      <formula>4</formula>
    </cfRule>
    <cfRule type="cellIs" dxfId="315" priority="17" operator="equal">
      <formula>3</formula>
    </cfRule>
    <cfRule type="cellIs" dxfId="314" priority="18" operator="equal">
      <formula>2</formula>
    </cfRule>
    <cfRule type="cellIs" dxfId="313" priority="19" operator="equal">
      <formula>1</formula>
    </cfRule>
  </conditionalFormatting>
  <conditionalFormatting sqref="R31:T31">
    <cfRule type="cellIs" dxfId="312" priority="3" operator="greaterThan">
      <formula>0</formula>
    </cfRule>
  </conditionalFormatting>
  <conditionalFormatting sqref="R32:T32">
    <cfRule type="cellIs" dxfId="311" priority="2" operator="greaterThan">
      <formula>0</formula>
    </cfRule>
  </conditionalFormatting>
  <conditionalFormatting sqref="R30:T30">
    <cfRule type="cellIs" dxfId="31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9" sqref="M19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7.5080846824408465E-2</v>
      </c>
      <c r="C6" s="102">
        <f>IF([1]Summ!$I1044="",0,[1]Summ!$I1044)</f>
        <v>0</v>
      </c>
      <c r="D6" s="24">
        <f t="shared" ref="D6:D29" si="0">(B6+C6)</f>
        <v>7.5080846824408465E-2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1.5016169364881694E-2</v>
      </c>
      <c r="J6" s="24">
        <f t="shared" ref="J6:J13" si="3">IF(I$32&lt;=1+I$131,I6,B6*H6+J$33*(I6-B6*H6))</f>
        <v>1.5016169364881694E-2</v>
      </c>
      <c r="K6" s="22">
        <f t="shared" ref="K6:K31" si="4">B6</f>
        <v>7.5080846824408465E-2</v>
      </c>
      <c r="L6" s="22">
        <f t="shared" ref="L6:L29" si="5">IF(K6="","",K6*H6)</f>
        <v>1.5016169364881694E-2</v>
      </c>
      <c r="M6" s="225">
        <f t="shared" ref="M6:M31" si="6">J6</f>
        <v>1.5016169364881694E-2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6.0064677459526775E-2</v>
      </c>
      <c r="Z6" s="156">
        <f>Poor!Z6</f>
        <v>0.17</v>
      </c>
      <c r="AA6" s="121">
        <f>$M6*Z6*4</f>
        <v>1.0210995168119552E-2</v>
      </c>
      <c r="AB6" s="156">
        <f>Poor!AB6</f>
        <v>0.17</v>
      </c>
      <c r="AC6" s="121">
        <f t="shared" ref="AC6:AC29" si="7">$M6*AB6*4</f>
        <v>1.0210995168119552E-2</v>
      </c>
      <c r="AD6" s="156">
        <f>Poor!AD6</f>
        <v>0.33</v>
      </c>
      <c r="AE6" s="121">
        <f t="shared" ref="AE6:AE29" si="8">$M6*AD6*4</f>
        <v>1.9821343561643837E-2</v>
      </c>
      <c r="AF6" s="122">
        <f>1-SUM(Z6,AB6,AD6)</f>
        <v>0.32999999999999996</v>
      </c>
      <c r="AG6" s="121">
        <f>$M6*AF6*4</f>
        <v>1.9821343561643834E-2</v>
      </c>
      <c r="AH6" s="123">
        <f>SUM(Z6,AB6,AD6,AF6)</f>
        <v>1</v>
      </c>
      <c r="AI6" s="183">
        <f>SUM(AA6,AC6,AE6,AG6)/4</f>
        <v>1.5016169364881694E-2</v>
      </c>
      <c r="AJ6" s="120">
        <f>(AA6+AC6)/2</f>
        <v>1.0210995168119552E-2</v>
      </c>
      <c r="AK6" s="119">
        <f>(AE6+AG6)/2</f>
        <v>1.9821343561643834E-2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3.7540423412204232E-2</v>
      </c>
      <c r="C7" s="102">
        <f>IF([1]Summ!$I1045="",0,[1]Summ!$I1045)</f>
        <v>0</v>
      </c>
      <c r="D7" s="24">
        <f t="shared" si="0"/>
        <v>3.7540423412204232E-2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7.5080846824408468E-3</v>
      </c>
      <c r="J7" s="24">
        <f t="shared" si="3"/>
        <v>7.5080846824408468E-3</v>
      </c>
      <c r="K7" s="22">
        <f t="shared" si="4"/>
        <v>3.7540423412204232E-2</v>
      </c>
      <c r="L7" s="22">
        <f t="shared" si="5"/>
        <v>7.5080846824408468E-3</v>
      </c>
      <c r="M7" s="225">
        <f t="shared" si="6"/>
        <v>7.5080846824408468E-3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5576.1430191381041</v>
      </c>
      <c r="S7" s="223">
        <f>IF($B$81=0,0,(SUMIF($N$6:$N$28,$U7,L$6:L$28)+SUMIF($N$91:$N$118,$U7,L$91:L$118))*$I$83*Poor!$B$81/$B$81)</f>
        <v>1510.1417363129053</v>
      </c>
      <c r="T7" s="223">
        <f>IF($B$81=0,0,(SUMIF($N$6:$N$28,$U7,M$6:M$28)+SUMIF($N$91:$N$118,$U7,M$91:M$118))*$I$83*Poor!$B$81/$B$81)</f>
        <v>1511.9938818160638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3.0032338729763387E-2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3.0032338729763387E-2</v>
      </c>
      <c r="AH7" s="123">
        <f t="shared" ref="AH7:AH30" si="12">SUM(Z7,AB7,AD7,AF7)</f>
        <v>1</v>
      </c>
      <c r="AI7" s="183">
        <f t="shared" ref="AI7:AI30" si="13">SUM(AA7,AC7,AE7,AG7)/4</f>
        <v>7.5080846824408468E-3</v>
      </c>
      <c r="AJ7" s="120">
        <f t="shared" ref="AJ7:AJ31" si="14">(AA7+AC7)/2</f>
        <v>0</v>
      </c>
      <c r="AK7" s="119">
        <f t="shared" ref="AK7:AK31" si="15">(AE7+AG7)/2</f>
        <v>1.5016169364881694E-2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4.8790239726027397E-2</v>
      </c>
      <c r="C8" s="102">
        <f>IF([1]Summ!$I1046="",0,[1]Summ!$I1046)</f>
        <v>0</v>
      </c>
      <c r="D8" s="24">
        <f t="shared" si="0"/>
        <v>4.8790239726027397E-2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9.7580479452054805E-3</v>
      </c>
      <c r="J8" s="24">
        <f t="shared" si="3"/>
        <v>9.7580479452054805E-3</v>
      </c>
      <c r="K8" s="22">
        <f t="shared" si="4"/>
        <v>4.8790239726027397E-2</v>
      </c>
      <c r="L8" s="22">
        <f t="shared" si="5"/>
        <v>9.7580479452054805E-3</v>
      </c>
      <c r="M8" s="225">
        <f t="shared" si="6"/>
        <v>9.7580479452054805E-3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3.9032191780821922E-2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3.9032191780821922E-2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9.7580479452054805E-3</v>
      </c>
      <c r="AJ8" s="120">
        <f t="shared" si="14"/>
        <v>1.9516095890410961E-2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5">
        <f t="shared" si="6"/>
        <v>5.6666666666666671E-3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3983.4045016501905</v>
      </c>
      <c r="S9" s="223">
        <f>IF($B$81=0,0,(SUMIF($N$6:$N$28,$U9,L$6:L$28)+SUMIF($N$91:$N$118,$U9,L$91:L$118))*$I$83*Poor!$B$81/$B$81)</f>
        <v>875.16167761823647</v>
      </c>
      <c r="T9" s="223">
        <f>IF($B$81=0,0,(SUMIF($N$6:$N$28,$U9,M$6:M$28)+SUMIF($N$91:$N$118,$U9,M$91:M$118))*$I$83*Poor!$B$81/$B$81)</f>
        <v>875.16167761823647</v>
      </c>
      <c r="U9" s="224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2.2666666666666668E-2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</v>
      </c>
      <c r="D10" s="24">
        <f t="shared" si="0"/>
        <v>0.10514794520547943</v>
      </c>
      <c r="E10" s="75">
        <f>Poor!E10</f>
        <v>0.3</v>
      </c>
      <c r="H10" s="24">
        <f t="shared" si="1"/>
        <v>0.3</v>
      </c>
      <c r="I10" s="22">
        <f t="shared" si="2"/>
        <v>3.1544383561643831E-2</v>
      </c>
      <c r="J10" s="24">
        <f t="shared" si="3"/>
        <v>3.1544383561643831E-2</v>
      </c>
      <c r="K10" s="22">
        <f t="shared" si="4"/>
        <v>0.10514794520547943</v>
      </c>
      <c r="L10" s="22">
        <f t="shared" si="5"/>
        <v>3.1544383561643831E-2</v>
      </c>
      <c r="M10" s="225">
        <f t="shared" si="6"/>
        <v>3.1544383561643831E-2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0.12617753424657532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0.12617753424657532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3.1544383561643831E-2</v>
      </c>
      <c r="AJ10" s="120">
        <f t="shared" si="14"/>
        <v>6.3088767123287662E-2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0.2</v>
      </c>
      <c r="H11" s="24">
        <f t="shared" si="1"/>
        <v>0.2</v>
      </c>
      <c r="I11" s="22">
        <f t="shared" si="2"/>
        <v>9.8196014943960144E-3</v>
      </c>
      <c r="J11" s="24">
        <f t="shared" si="3"/>
        <v>9.8196014943960144E-3</v>
      </c>
      <c r="K11" s="22">
        <f t="shared" si="4"/>
        <v>4.9098007471980072E-2</v>
      </c>
      <c r="L11" s="22">
        <f t="shared" si="5"/>
        <v>9.8196014943960144E-3</v>
      </c>
      <c r="M11" s="225">
        <f t="shared" si="6"/>
        <v>9.8196014943960144E-3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16272.046020291475</v>
      </c>
      <c r="S11" s="223">
        <f>IF($B$81=0,0,(SUMIF($N$6:$N$28,$U11,L$6:L$28)+SUMIF($N$91:$N$118,$U11,L$91:L$118))*$I$83*Poor!$B$81/$B$81)</f>
        <v>6391.6666666666661</v>
      </c>
      <c r="T11" s="223">
        <f>IF($B$81=0,0,(SUMIF($N$6:$N$28,$U11,M$6:M$28)+SUMIF($N$91:$N$118,$U11,M$91:M$118))*$I$83*Poor!$B$81/$B$81)</f>
        <v>6406.8255241747765</v>
      </c>
      <c r="U11" s="224">
        <v>5</v>
      </c>
      <c r="V11" s="56"/>
      <c r="W11" s="115"/>
      <c r="X11" s="118">
        <f>Poor!X11</f>
        <v>1</v>
      </c>
      <c r="Y11" s="183">
        <f t="shared" si="9"/>
        <v>3.9278405977584058E-2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3.9278405977584058E-2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9.8196014943960144E-3</v>
      </c>
      <c r="AJ11" s="120">
        <f t="shared" si="14"/>
        <v>1.9639202988792029E-2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101">
        <f>IF([1]Summ!$H1050="",0,[1]Summ!$H1050)</f>
        <v>2.215927770859278E-2</v>
      </c>
      <c r="C12" s="102">
        <f>IF([1]Summ!$I1050="",0,[1]Summ!$I1050)</f>
        <v>5.5398194271481897E-3</v>
      </c>
      <c r="D12" s="24">
        <f t="shared" si="0"/>
        <v>2.7699097135740969E-2</v>
      </c>
      <c r="E12" s="75">
        <f>Poor!E12</f>
        <v>0.2</v>
      </c>
      <c r="H12" s="24">
        <f t="shared" si="1"/>
        <v>0.2</v>
      </c>
      <c r="I12" s="22">
        <f t="shared" si="2"/>
        <v>5.5398194271481941E-3</v>
      </c>
      <c r="J12" s="24">
        <f t="shared" si="3"/>
        <v>4.5001760840779883E-3</v>
      </c>
      <c r="K12" s="22">
        <f t="shared" si="4"/>
        <v>2.215927770859278E-2</v>
      </c>
      <c r="L12" s="22">
        <f t="shared" si="5"/>
        <v>4.4318555417185565E-3</v>
      </c>
      <c r="M12" s="225">
        <f t="shared" si="6"/>
        <v>4.5001760840779883E-3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366.71733495081503</v>
      </c>
      <c r="S12" s="223">
        <f>IF($B$81=0,0,(SUMIF($N$6:$N$28,$U12,L$6:L$28)+SUMIF($N$91:$N$118,$U12,L$91:L$118))*$I$83*Poor!$B$81/$B$81)</f>
        <v>402.84254076417614</v>
      </c>
      <c r="T12" s="223">
        <f>IF($B$81=0,0,(SUMIF($N$6:$N$28,$U12,M$6:M$28)+SUMIF($N$91:$N$118,$U12,M$91:M$118))*$I$83*Poor!$B$81/$B$81)</f>
        <v>409.05267568653136</v>
      </c>
      <c r="U12" s="224">
        <v>6</v>
      </c>
      <c r="V12" s="56"/>
      <c r="W12" s="117"/>
      <c r="X12" s="118"/>
      <c r="Y12" s="183">
        <f t="shared" si="9"/>
        <v>1.8000704336311953E-2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1.2060471905329009E-2</v>
      </c>
      <c r="AF12" s="122">
        <f>1-SUM(Z12,AB12,AD12)</f>
        <v>0.32999999999999996</v>
      </c>
      <c r="AG12" s="121">
        <f>$M12*AF12*4</f>
        <v>5.9402324309829439E-3</v>
      </c>
      <c r="AH12" s="123">
        <f t="shared" si="12"/>
        <v>1</v>
      </c>
      <c r="AI12" s="183">
        <f t="shared" si="13"/>
        <v>4.5001760840779883E-3</v>
      </c>
      <c r="AJ12" s="120">
        <f t="shared" si="14"/>
        <v>0</v>
      </c>
      <c r="AK12" s="119">
        <f t="shared" si="15"/>
        <v>9.0003521681559766E-3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101">
        <f>IF([1]Summ!$H1051="",0,[1]Summ!$H1051)</f>
        <v>1.665566625155666E-3</v>
      </c>
      <c r="C13" s="102">
        <f>IF([1]Summ!$I1051="",0,[1]Summ!$I1051)</f>
        <v>0</v>
      </c>
      <c r="D13" s="24">
        <f t="shared" si="0"/>
        <v>1.665566625155666E-3</v>
      </c>
      <c r="E13" s="75">
        <f>Poor!E13</f>
        <v>0.2</v>
      </c>
      <c r="H13" s="24">
        <f t="shared" si="1"/>
        <v>0.2</v>
      </c>
      <c r="I13" s="22">
        <f t="shared" si="2"/>
        <v>3.331133250311332E-4</v>
      </c>
      <c r="J13" s="24">
        <f t="shared" si="3"/>
        <v>3.331133250311332E-4</v>
      </c>
      <c r="K13" s="22">
        <f t="shared" si="4"/>
        <v>1.665566625155666E-3</v>
      </c>
      <c r="L13" s="22">
        <f t="shared" si="5"/>
        <v>3.331133250311332E-4</v>
      </c>
      <c r="M13" s="226">
        <f t="shared" si="6"/>
        <v>3.331133250311332E-4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1.3324533001245328E-3</v>
      </c>
      <c r="Z13" s="156">
        <f>Poor!Z13</f>
        <v>1</v>
      </c>
      <c r="AA13" s="121">
        <f>$M13*Z13*4</f>
        <v>1.3324533001245328E-3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3.331133250311332E-4</v>
      </c>
      <c r="AJ13" s="120">
        <f t="shared" si="14"/>
        <v>6.662266500622664E-4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101">
        <f>IF([1]Summ!$H1052="",0,[1]Summ!$H1052)</f>
        <v>1.086204510862045E-2</v>
      </c>
      <c r="C14" s="102">
        <f>IF([1]Summ!$I1052="",0,[1]Summ!$I1052)</f>
        <v>0</v>
      </c>
      <c r="D14" s="24">
        <f t="shared" si="0"/>
        <v>1.086204510862045E-2</v>
      </c>
      <c r="E14" s="75">
        <f>Poor!E14</f>
        <v>0.2</v>
      </c>
      <c r="F14" s="22"/>
      <c r="H14" s="24">
        <f t="shared" si="1"/>
        <v>0.2</v>
      </c>
      <c r="I14" s="22">
        <f t="shared" si="2"/>
        <v>2.1724090217240901E-3</v>
      </c>
      <c r="J14" s="24">
        <f>IF(I$32&lt;=1+I131,I14,B14*H14+J$33*(I14-B14*H14))</f>
        <v>2.1724090217240901E-3</v>
      </c>
      <c r="K14" s="22">
        <f t="shared" si="4"/>
        <v>1.086204510862045E-2</v>
      </c>
      <c r="L14" s="22">
        <f t="shared" si="5"/>
        <v>2.1724090217240901E-3</v>
      </c>
      <c r="M14" s="226">
        <f t="shared" si="6"/>
        <v>2.1724090217240901E-3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60081.400690306975</v>
      </c>
      <c r="S14" s="223">
        <f>IF($B$81=0,0,(SUMIF($N$6:$N$28,$U14,L$6:L$28)+SUMIF($N$91:$N$118,$U14,L$91:L$118))*$I$83*Poor!$B$81/$B$81)</f>
        <v>37759.999999999993</v>
      </c>
      <c r="T14" s="223">
        <f>IF($B$81=0,0,(SUMIF($N$6:$N$28,$U14,M$6:M$28)+SUMIF($N$91:$N$118,$U14,M$91:M$118))*$I$83*Poor!$B$81/$B$81)</f>
        <v>37759.999999999993</v>
      </c>
      <c r="U14" s="224">
        <v>8</v>
      </c>
      <c r="V14" s="56"/>
      <c r="W14" s="110"/>
      <c r="X14" s="118"/>
      <c r="Y14" s="183">
        <f>M14*4</f>
        <v>8.6896360868963605E-3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8.6896360868963605E-3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2.1724090217240901E-3</v>
      </c>
      <c r="AJ14" s="120">
        <f t="shared" si="14"/>
        <v>4.3448180434481802E-3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101">
        <f>IF([1]Summ!$H1053="",0,[1]Summ!$H1053)</f>
        <v>4.0473225404732251E-3</v>
      </c>
      <c r="C15" s="102">
        <f>IF([1]Summ!$I1053="",0,[1]Summ!$I1053)</f>
        <v>0</v>
      </c>
      <c r="D15" s="24">
        <f t="shared" si="0"/>
        <v>4.0473225404732251E-3</v>
      </c>
      <c r="E15" s="75">
        <f>Poor!E15</f>
        <v>0.2</v>
      </c>
      <c r="F15" s="22"/>
      <c r="H15" s="24">
        <f t="shared" si="1"/>
        <v>0.2</v>
      </c>
      <c r="I15" s="22">
        <f t="shared" si="2"/>
        <v>8.0946450809464511E-4</v>
      </c>
      <c r="J15" s="24">
        <f>IF(I$32&lt;=1+I131,I15,B15*H15+J$33*(I15-B15*H15))</f>
        <v>8.0946450809464511E-4</v>
      </c>
      <c r="K15" s="22">
        <f t="shared" si="4"/>
        <v>4.0473225404732251E-3</v>
      </c>
      <c r="L15" s="22">
        <f t="shared" si="5"/>
        <v>8.0946450809464511E-4</v>
      </c>
      <c r="M15" s="227">
        <f t="shared" si="6"/>
        <v>8.0946450809464511E-4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3337.8555939059429</v>
      </c>
      <c r="S15" s="223">
        <f>IF($B$81=0,0,(SUMIF($N$6:$N$28,$U15,L$6:L$28)+SUMIF($N$91:$N$118,$U15,L$91:L$118))*$I$83*Poor!$B$81/$B$81)</f>
        <v>2466.6666666666665</v>
      </c>
      <c r="T15" s="223">
        <f>IF($B$81=0,0,(SUMIF($N$6:$N$28,$U15,M$6:M$28)+SUMIF($N$91:$N$118,$U15,M$91:M$118))*$I$83*Poor!$B$81/$B$81)</f>
        <v>2466.6666666666665</v>
      </c>
      <c r="U15" s="224">
        <v>9</v>
      </c>
      <c r="V15" s="56"/>
      <c r="W15" s="110"/>
      <c r="X15" s="118"/>
      <c r="Y15" s="183">
        <f t="shared" si="9"/>
        <v>3.2378580323785804E-3</v>
      </c>
      <c r="Z15" s="156">
        <f>Poor!Z15</f>
        <v>0.25</v>
      </c>
      <c r="AA15" s="121">
        <f t="shared" si="16"/>
        <v>8.0946450809464511E-4</v>
      </c>
      <c r="AB15" s="156">
        <f>Poor!AB15</f>
        <v>0.25</v>
      </c>
      <c r="AC15" s="121">
        <f t="shared" si="7"/>
        <v>8.0946450809464511E-4</v>
      </c>
      <c r="AD15" s="156">
        <f>Poor!AD15</f>
        <v>0.25</v>
      </c>
      <c r="AE15" s="121">
        <f t="shared" si="8"/>
        <v>8.0946450809464511E-4</v>
      </c>
      <c r="AF15" s="122">
        <f t="shared" si="10"/>
        <v>0.25</v>
      </c>
      <c r="AG15" s="121">
        <f t="shared" si="11"/>
        <v>8.0946450809464511E-4</v>
      </c>
      <c r="AH15" s="123">
        <f t="shared" si="12"/>
        <v>1</v>
      </c>
      <c r="AI15" s="183">
        <f t="shared" si="13"/>
        <v>8.0946450809464511E-4</v>
      </c>
      <c r="AJ15" s="120">
        <f t="shared" si="14"/>
        <v>8.0946450809464511E-4</v>
      </c>
      <c r="AK15" s="119">
        <f t="shared" si="15"/>
        <v>8.0946450809464511E-4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101">
        <f>IF([1]Summ!$H1054="",0,[1]Summ!$H1054)</f>
        <v>3.7656288916562888E-3</v>
      </c>
      <c r="C16" s="102">
        <f>IF([1]Summ!$I1054="",0,[1]Summ!$I1054)</f>
        <v>0</v>
      </c>
      <c r="D16" s="24">
        <f t="shared" si="0"/>
        <v>3.7656288916562888E-3</v>
      </c>
      <c r="E16" s="75">
        <f>Poor!E16</f>
        <v>0.2</v>
      </c>
      <c r="F16" s="22"/>
      <c r="H16" s="24">
        <f t="shared" si="1"/>
        <v>0.2</v>
      </c>
      <c r="I16" s="22">
        <f t="shared" si="2"/>
        <v>7.5312577833125784E-4</v>
      </c>
      <c r="J16" s="24">
        <f>IF(I$32&lt;=1+I131,I16,B16*H16+J$33*(I16-B16*H16))</f>
        <v>7.5312577833125784E-4</v>
      </c>
      <c r="K16" s="22">
        <f t="shared" si="4"/>
        <v>3.7656288916562888E-3</v>
      </c>
      <c r="L16" s="22">
        <f t="shared" si="5"/>
        <v>7.5312577833125784E-4</v>
      </c>
      <c r="M16" s="225">
        <f t="shared" si="6"/>
        <v>7.5312577833125784E-4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3.0125031133250314E-3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3.0125031133250314E-3</v>
      </c>
      <c r="AH16" s="123">
        <f t="shared" si="12"/>
        <v>1</v>
      </c>
      <c r="AI16" s="183">
        <f t="shared" si="13"/>
        <v>7.5312577833125784E-4</v>
      </c>
      <c r="AJ16" s="120">
        <f t="shared" si="14"/>
        <v>0</v>
      </c>
      <c r="AK16" s="119">
        <f t="shared" si="15"/>
        <v>1.5062515566625157E-3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101">
        <f>IF([1]Summ!$H1055="",0,[1]Summ!$H1055)</f>
        <v>8.7173100871731002E-4</v>
      </c>
      <c r="C17" s="102">
        <f>IF([1]Summ!$I1055="",0,[1]Summ!$I1055)</f>
        <v>0</v>
      </c>
      <c r="D17" s="24">
        <f t="shared" si="0"/>
        <v>8.7173100871731002E-4</v>
      </c>
      <c r="E17" s="75">
        <f>Poor!E17</f>
        <v>0.2</v>
      </c>
      <c r="F17" s="22"/>
      <c r="H17" s="24">
        <f t="shared" si="1"/>
        <v>0.2</v>
      </c>
      <c r="I17" s="22">
        <f t="shared" si="2"/>
        <v>1.7434620174346202E-4</v>
      </c>
      <c r="J17" s="24">
        <f t="shared" ref="J17:J25" si="17">IF(I$32&lt;=1+I131,I17,B17*H17+J$33*(I17-B17*H17))</f>
        <v>1.7434620174346202E-4</v>
      </c>
      <c r="K17" s="22">
        <f t="shared" si="4"/>
        <v>8.7173100871731002E-4</v>
      </c>
      <c r="L17" s="22">
        <f t="shared" si="5"/>
        <v>1.7434620174346202E-4</v>
      </c>
      <c r="M17" s="226">
        <f t="shared" si="6"/>
        <v>1.7434620174346202E-4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45762.000192450483</v>
      </c>
      <c r="S17" s="223">
        <f>IF($B$81=0,0,(SUMIF($N$6:$N$28,$U17,L$6:L$28)+SUMIF($N$91:$N$118,$U17,L$91:L$118))*$I$83*Poor!$B$81/$B$81)</f>
        <v>35950.666666666664</v>
      </c>
      <c r="T17" s="223">
        <f>IF($B$81=0,0,(SUMIF($N$6:$N$28,$U17,M$6:M$28)+SUMIF($N$91:$N$118,$U17,M$91:M$118))*$I$83*Poor!$B$81/$B$81)</f>
        <v>35950.666666666664</v>
      </c>
      <c r="U17" s="224">
        <v>11</v>
      </c>
      <c r="V17" s="56"/>
      <c r="W17" s="110"/>
      <c r="X17" s="118"/>
      <c r="Y17" s="183">
        <f t="shared" si="9"/>
        <v>6.973848069738481E-4</v>
      </c>
      <c r="Z17" s="156">
        <f>Poor!Z17</f>
        <v>0.29409999999999997</v>
      </c>
      <c r="AA17" s="121">
        <f t="shared" si="16"/>
        <v>2.0510087173100872E-4</v>
      </c>
      <c r="AB17" s="156">
        <f>Poor!AB17</f>
        <v>0.17649999999999999</v>
      </c>
      <c r="AC17" s="121">
        <f t="shared" si="7"/>
        <v>1.2308841843088419E-4</v>
      </c>
      <c r="AD17" s="156">
        <f>Poor!AD17</f>
        <v>0.23530000000000001</v>
      </c>
      <c r="AE17" s="121">
        <f t="shared" si="8"/>
        <v>1.6409464508094647E-4</v>
      </c>
      <c r="AF17" s="122">
        <f t="shared" si="10"/>
        <v>0.29410000000000003</v>
      </c>
      <c r="AG17" s="121">
        <f t="shared" si="11"/>
        <v>2.0510087173100875E-4</v>
      </c>
      <c r="AH17" s="123">
        <f t="shared" si="12"/>
        <v>1</v>
      </c>
      <c r="AI17" s="183">
        <f t="shared" si="13"/>
        <v>1.7434620174346202E-4</v>
      </c>
      <c r="AJ17" s="120">
        <f t="shared" si="14"/>
        <v>1.6409464508094644E-4</v>
      </c>
      <c r="AK17" s="119">
        <f t="shared" si="15"/>
        <v>1.8459775840597761E-4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1.4859750933997508E-2</v>
      </c>
      <c r="C18" s="102">
        <f>IF([1]Summ!$I1056="",0,[1]Summ!$I1056)</f>
        <v>3.714937733499379E-3</v>
      </c>
      <c r="D18" s="24">
        <f t="shared" ref="D18:D25" si="18">(B18+C18)</f>
        <v>1.8574688667496887E-2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1.8574688667496887E-2</v>
      </c>
      <c r="J18" s="24">
        <f t="shared" si="17"/>
        <v>1.5088825693673249E-2</v>
      </c>
      <c r="K18" s="22">
        <f t="shared" ref="K18:K25" si="21">B18</f>
        <v>1.4859750933997508E-2</v>
      </c>
      <c r="L18" s="22">
        <f t="shared" ref="L18:L25" si="22">IF(K18="","",K18*H18)</f>
        <v>1.4859750933997508E-2</v>
      </c>
      <c r="M18" s="226">
        <f t="shared" ref="M18:M25" si="23">J18</f>
        <v>1.5088825693673249E-2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3590.7965499573234</v>
      </c>
      <c r="S18" s="223">
        <f>IF($B$81=0,0,(SUMIF($N$6:$N$28,$U18,L$6:L$28)+SUMIF($N$91:$N$118,$U18,L$91:L$118))*$I$83*Poor!$B$81/$B$81)</f>
        <v>3944.5247543208106</v>
      </c>
      <c r="T18" s="223">
        <f>IF($B$81=0,0,(SUMIF($N$6:$N$28,$U18,M$6:M$28)+SUMIF($N$91:$N$118,$U18,M$91:M$118))*$I$83*Poor!$B$81/$B$81)</f>
        <v>3944.5247543208106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23431.746269219722</v>
      </c>
      <c r="S20" s="223">
        <f>IF($B$81=0,0,(SUMIF($N$6:$N$28,$U20,L$6:L$28)+SUMIF($N$91:$N$118,$U20,L$91:L$118))*$I$83*Poor!$B$81/$B$81)</f>
        <v>18407.999999999996</v>
      </c>
      <c r="T20" s="223">
        <f>IF($B$81=0,0,(SUMIF($N$6:$N$28,$U20,M$6:M$28)+SUMIF($N$91:$N$118,$U20,M$91:M$118))*$I$83*Poor!$B$81/$B$81)</f>
        <v>18407.999999999996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162402.11017187106</v>
      </c>
      <c r="S23" s="179">
        <f>SUM(S7:S22)</f>
        <v>107709.67070901611</v>
      </c>
      <c r="T23" s="179">
        <f>SUM(T7:T22)</f>
        <v>107732.89184694974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46883.051969723376</v>
      </c>
      <c r="S24" s="41">
        <f>IF($B$81=0,0,(SUM(($B$70*$H$70))+((1-$D$29)*$I$83))*Poor!$B$81/$B$81)</f>
        <v>46883.051969723376</v>
      </c>
      <c r="T24" s="41">
        <f>IF($B$81=0,0,(SUM(($B$70*$H$70))+((1-$D$29)*$I$83))*Poor!$B$81/$B$81)</f>
        <v>46883.051969723376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67501.585303056709</v>
      </c>
      <c r="S25" s="41">
        <f>IF($B$81=0,0,(SUM(($B$70*$H$70),($B$71*$H$71))+((1-$D$29)*$I$83))*Poor!$B$81/$B$81)</f>
        <v>67501.585303056709</v>
      </c>
      <c r="T25" s="41">
        <f>IF($B$81=0,0,(SUM(($B$70*$H$70),($B$71*$H$71))+((1-$D$29)*$I$83))*Poor!$B$81/$B$81)</f>
        <v>67501.585303056709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0.14550264550264552</v>
      </c>
      <c r="C26" s="102">
        <f>IF([1]Summ!$I1064="",0,[1]Summ!$I1064)</f>
        <v>0</v>
      </c>
      <c r="D26" s="24">
        <f t="shared" si="0"/>
        <v>0.14550264550264552</v>
      </c>
      <c r="E26" s="75">
        <f>Poor!E26</f>
        <v>1</v>
      </c>
      <c r="F26" s="22"/>
      <c r="H26" s="24">
        <f t="shared" si="1"/>
        <v>1</v>
      </c>
      <c r="I26" s="22">
        <f t="shared" si="2"/>
        <v>0.14550264550264552</v>
      </c>
      <c r="J26" s="24">
        <f>IF(I$32&lt;=1+I131,I26,B26*H26+J$33*(I26-B26*H26))</f>
        <v>0.14550264550264552</v>
      </c>
      <c r="K26" s="22">
        <f t="shared" si="4"/>
        <v>0.14550264550264552</v>
      </c>
      <c r="L26" s="22">
        <f t="shared" si="5"/>
        <v>0.14550264550264552</v>
      </c>
      <c r="M26" s="225">
        <f t="shared" si="6"/>
        <v>0.14550264550264552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108423.98530305672</v>
      </c>
      <c r="S26" s="41">
        <f>IF($B$81=0,0,(SUM(($B$70*$H$70),($B$71*$H$71),($B$72*$H$72))+((1-$D$29)*$I$83))*Poor!$B$81/$B$81)</f>
        <v>108423.98530305672</v>
      </c>
      <c r="T26" s="41">
        <f>IF($B$81=0,0,(SUM(($B$70*$H$70),($B$71*$H$71),($B$72*$H$72))+((1-$D$29)*$I$83))*Poor!$B$81/$B$81)</f>
        <v>108423.98530305672</v>
      </c>
      <c r="U26" s="56"/>
      <c r="V26" s="56"/>
      <c r="W26" s="110"/>
      <c r="X26" s="118"/>
      <c r="Y26" s="183">
        <f t="shared" si="9"/>
        <v>0.58201058201058209</v>
      </c>
      <c r="Z26" s="156">
        <f>Poor!Z26</f>
        <v>0.25</v>
      </c>
      <c r="AA26" s="121">
        <f t="shared" si="16"/>
        <v>0.14550264550264552</v>
      </c>
      <c r="AB26" s="156">
        <f>Poor!AB26</f>
        <v>0.25</v>
      </c>
      <c r="AC26" s="121">
        <f t="shared" si="7"/>
        <v>0.14550264550264552</v>
      </c>
      <c r="AD26" s="156">
        <f>Poor!AD26</f>
        <v>0.25</v>
      </c>
      <c r="AE26" s="121">
        <f t="shared" si="8"/>
        <v>0.14550264550264552</v>
      </c>
      <c r="AF26" s="122">
        <f t="shared" si="10"/>
        <v>0.25</v>
      </c>
      <c r="AG26" s="121">
        <f t="shared" si="11"/>
        <v>0.14550264550264552</v>
      </c>
      <c r="AH26" s="123">
        <f t="shared" si="12"/>
        <v>1</v>
      </c>
      <c r="AI26" s="183">
        <f t="shared" si="13"/>
        <v>0.14550264550264552</v>
      </c>
      <c r="AJ26" s="120">
        <f t="shared" si="14"/>
        <v>0.14550264550264552</v>
      </c>
      <c r="AK26" s="119">
        <f t="shared" si="15"/>
        <v>0.14550264550264552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5.735342465753425E-4</v>
      </c>
      <c r="C28" s="102">
        <f>IF([1]Summ!$I1066="",0,[1]Summ!$I1066)</f>
        <v>-5.735342465753425E-4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5.3816831876575435E-4</v>
      </c>
      <c r="K28" s="22">
        <f t="shared" si="4"/>
        <v>5.735342465753425E-4</v>
      </c>
      <c r="L28" s="22">
        <f t="shared" si="5"/>
        <v>5.735342465753425E-4</v>
      </c>
      <c r="M28" s="225">
        <f t="shared" si="6"/>
        <v>5.3816831876575435E-4</v>
      </c>
      <c r="N28" s="230"/>
      <c r="O28" s="2"/>
      <c r="P28" s="22"/>
      <c r="U28" s="56"/>
      <c r="V28" s="56"/>
      <c r="W28" s="110"/>
      <c r="X28" s="118"/>
      <c r="Y28" s="183">
        <f t="shared" si="9"/>
        <v>2.1526732750630174E-3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1.0763366375315087E-3</v>
      </c>
      <c r="AF28" s="122">
        <f t="shared" si="10"/>
        <v>0.5</v>
      </c>
      <c r="AG28" s="121">
        <f t="shared" si="11"/>
        <v>1.0763366375315087E-3</v>
      </c>
      <c r="AH28" s="123">
        <f t="shared" si="12"/>
        <v>1</v>
      </c>
      <c r="AI28" s="183">
        <f t="shared" si="13"/>
        <v>5.3816831876575435E-4</v>
      </c>
      <c r="AJ28" s="120">
        <f t="shared" si="14"/>
        <v>0</v>
      </c>
      <c r="AK28" s="119">
        <f t="shared" si="15"/>
        <v>1.0763366375315087E-3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0.2121155581569116</v>
      </c>
      <c r="C29" s="102">
        <f>IF([1]Summ!$I1067="",0,[1]Summ!$I1067)</f>
        <v>1.2521215785085499E-2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0.2128876557538516</v>
      </c>
      <c r="K29" s="22">
        <f t="shared" si="4"/>
        <v>0.2121155581569116</v>
      </c>
      <c r="L29" s="22">
        <f t="shared" si="5"/>
        <v>0.2121155581569116</v>
      </c>
      <c r="M29" s="225">
        <f t="shared" si="6"/>
        <v>0.2128876557538516</v>
      </c>
      <c r="N29" s="230"/>
      <c r="P29" s="22"/>
      <c r="V29" s="56"/>
      <c r="W29" s="110"/>
      <c r="X29" s="118"/>
      <c r="Y29" s="183">
        <f t="shared" si="9"/>
        <v>0.8515506230154064</v>
      </c>
      <c r="Z29" s="156">
        <f>Poor!Z29</f>
        <v>0.25</v>
      </c>
      <c r="AA29" s="121">
        <f t="shared" si="16"/>
        <v>0.2128876557538516</v>
      </c>
      <c r="AB29" s="156">
        <f>Poor!AB29</f>
        <v>0.25</v>
      </c>
      <c r="AC29" s="121">
        <f t="shared" si="7"/>
        <v>0.2128876557538516</v>
      </c>
      <c r="AD29" s="156">
        <f>Poor!AD29</f>
        <v>0.25</v>
      </c>
      <c r="AE29" s="121">
        <f t="shared" si="8"/>
        <v>0.2128876557538516</v>
      </c>
      <c r="AF29" s="122">
        <f t="shared" si="10"/>
        <v>0.25</v>
      </c>
      <c r="AG29" s="121">
        <f t="shared" si="11"/>
        <v>0.2128876557538516</v>
      </c>
      <c r="AH29" s="123">
        <f t="shared" si="12"/>
        <v>1</v>
      </c>
      <c r="AI29" s="183">
        <f t="shared" si="13"/>
        <v>0.2128876557538516</v>
      </c>
      <c r="AJ29" s="120">
        <f t="shared" si="14"/>
        <v>0.2128876557538516</v>
      </c>
      <c r="AK29" s="119">
        <f t="shared" si="15"/>
        <v>0.2128876557538516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0.70110216687422167</v>
      </c>
      <c r="C30" s="103"/>
      <c r="D30" s="24">
        <f>(D119-B124)</f>
        <v>4.933945507534542</v>
      </c>
      <c r="E30" s="75">
        <f>Poor!E30</f>
        <v>1</v>
      </c>
      <c r="H30" s="96">
        <f>(E30*F$7/F$9)</f>
        <v>1</v>
      </c>
      <c r="I30" s="29">
        <f>IF(E30&gt;=1,I119-I124,MIN(I119-I124,B30*H30))</f>
        <v>2.7798079784403469</v>
      </c>
      <c r="J30" s="232">
        <f>IF(I$32&lt;=1,I30,1-SUM(J6:J29))</f>
        <v>0.53792711609682675</v>
      </c>
      <c r="K30" s="22">
        <f t="shared" si="4"/>
        <v>0.70110216687422167</v>
      </c>
      <c r="L30" s="22">
        <f>IF(L124=L119,0,IF(K30="",0,(L119-L124)/(B119-B124)*K30))</f>
        <v>0.39574979632342222</v>
      </c>
      <c r="M30" s="175">
        <f t="shared" si="6"/>
        <v>0.53792711609682675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2.151708464387307</v>
      </c>
      <c r="Z30" s="122">
        <f>IF($Y30=0,0,AA30/($Y$30))</f>
        <v>0.18678036215200008</v>
      </c>
      <c r="AA30" s="187">
        <f>IF(AA79*4/$I$84+SUM(AA6:AA29)&lt;1,AA79*4/$I$84,1-SUM(AA6:AA29))</f>
        <v>0.40189688622378517</v>
      </c>
      <c r="AB30" s="122">
        <f>IF($Y30=0,0,AC30/($Y$30))</f>
        <v>0.28896875429590807</v>
      </c>
      <c r="AC30" s="187">
        <f>IF(AC79*4/$I$84+SUM(AC6:AC29)&lt;1,AC79*4/$I$84,1-SUM(AC6:AC29))</f>
        <v>0.62177651456196137</v>
      </c>
      <c r="AD30" s="122">
        <f>IF($Y30=0,0,AE30/($Y$30))</f>
        <v>0.28241650648470051</v>
      </c>
      <c r="AE30" s="187">
        <f>IF(AE79*4/$I$84+SUM(AE6:AE29)&lt;1,AE79*4/$I$84,1-SUM(AE6:AE29))</f>
        <v>0.60767798748582291</v>
      </c>
      <c r="AF30" s="122">
        <f>IF($Y30=0,0,AG30/($Y$30))</f>
        <v>0.26988432145977859</v>
      </c>
      <c r="AG30" s="187">
        <f>IF(AG79*4/$I$84+SUM(AG6:AG29)&lt;1,AG79*4/$I$84,1-SUM(AG6:AG29))</f>
        <v>0.58071237889043048</v>
      </c>
      <c r="AH30" s="123">
        <f t="shared" si="12"/>
        <v>1.0280499443923872</v>
      </c>
      <c r="AI30" s="183">
        <f t="shared" si="13"/>
        <v>0.55301594179049995</v>
      </c>
      <c r="AJ30" s="120">
        <f t="shared" si="14"/>
        <v>0.51183670039287321</v>
      </c>
      <c r="AK30" s="119">
        <f t="shared" si="15"/>
        <v>0.5941951831881267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0.1432114467445702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1.4615160235710003</v>
      </c>
      <c r="C32" s="77">
        <f>SUM(C6:C31)</f>
        <v>2.1202438699157725E-2</v>
      </c>
      <c r="D32" s="24">
        <f>SUM(D6:D30)</f>
        <v>5.7155618029304787</v>
      </c>
      <c r="E32" s="2"/>
      <c r="F32" s="2"/>
      <c r="H32" s="17"/>
      <c r="I32" s="22">
        <f>SUM(I6:I30)</f>
        <v>3.2576173185297939</v>
      </c>
      <c r="J32" s="17"/>
      <c r="L32" s="22">
        <f>SUM(L6:L30)</f>
        <v>0.8567885532554298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714.31459404061025</v>
      </c>
      <c r="T32" s="235">
        <f t="shared" si="24"/>
        <v>691.09345610697346</v>
      </c>
      <c r="U32" s="56"/>
      <c r="V32" s="56"/>
      <c r="W32" s="110"/>
      <c r="X32" s="118"/>
      <c r="Y32" s="115">
        <f>SUM(Y6:Y31)</f>
        <v>3.9396446972253072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6.1663149185533936E-2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5310</v>
      </c>
      <c r="J37" s="38">
        <f>J91*I$83</f>
        <v>5310</v>
      </c>
      <c r="K37" s="40">
        <f>(B37/B$65)</f>
        <v>0.10088555094720322</v>
      </c>
      <c r="L37" s="22">
        <f t="shared" ref="L37" si="28">(K37*H37)</f>
        <v>5.9522475058849895E-2</v>
      </c>
      <c r="M37" s="24">
        <f>J37/B$65</f>
        <v>5.9522475058849902E-2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5310</v>
      </c>
      <c r="AH37" s="123">
        <f>SUM(Z37,AB37,AD37,AF37)</f>
        <v>1</v>
      </c>
      <c r="AI37" s="112">
        <f>SUM(AA37,AC37,AE37,AG37)</f>
        <v>5310</v>
      </c>
      <c r="AJ37" s="148">
        <f>(AA37+AC37)</f>
        <v>0</v>
      </c>
      <c r="AK37" s="147">
        <f>(AE37+AG37)</f>
        <v>5310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750</v>
      </c>
      <c r="C38" s="104">
        <f>IF([1]Summ!$I1073="",0,[1]Summ!$I1073)</f>
        <v>375</v>
      </c>
      <c r="D38" s="38">
        <f t="shared" si="25"/>
        <v>1125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663.75</v>
      </c>
      <c r="J38" s="38">
        <f t="shared" ref="J38:J64" si="32">J92*I$83</f>
        <v>456.14297175729939</v>
      </c>
      <c r="K38" s="40">
        <f t="shared" ref="K38:K64" si="33">(B38/B$65)</f>
        <v>8.4071292456002686E-3</v>
      </c>
      <c r="L38" s="22">
        <f t="shared" ref="L38:L64" si="34">(K38*H38)</f>
        <v>4.9602062549041585E-3</v>
      </c>
      <c r="M38" s="24">
        <f t="shared" ref="M38:M64" si="35">J38/B$65</f>
        <v>5.1131372240477459E-3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456.14297175729939</v>
      </c>
      <c r="AH38" s="123">
        <f t="shared" ref="AH38:AI58" si="37">SUM(Z38,AB38,AD38,AF38)</f>
        <v>1</v>
      </c>
      <c r="AI38" s="112">
        <f t="shared" si="37"/>
        <v>456.14297175729939</v>
      </c>
      <c r="AJ38" s="148">
        <f t="shared" ref="AJ38:AJ64" si="38">(AA38+AC38)</f>
        <v>0</v>
      </c>
      <c r="AK38" s="147">
        <f t="shared" ref="AK38:AK64" si="39">(AE38+AG38)</f>
        <v>456.14297175729939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Maize: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0.2</v>
      </c>
      <c r="F39" s="75">
        <f>Poor!F39</f>
        <v>1.4</v>
      </c>
      <c r="G39" s="75">
        <f>Poor!G39</f>
        <v>1.65</v>
      </c>
      <c r="H39" s="24">
        <f t="shared" si="30"/>
        <v>0.27999999999999997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Beans: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Cabbage: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root crops: no. local meas Potatoes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Spinach (vegetables):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0.6</v>
      </c>
      <c r="F45" s="75">
        <f>Poor!F45</f>
        <v>1.18</v>
      </c>
      <c r="G45" s="75">
        <f>Poor!G45</f>
        <v>1.65</v>
      </c>
      <c r="H45" s="24">
        <f t="shared" si="30"/>
        <v>0.70799999999999996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36000</v>
      </c>
      <c r="C46" s="104">
        <f>IF([1]Summ!$I1081="",0,[1]Summ!$I1081)</f>
        <v>0</v>
      </c>
      <c r="D46" s="38">
        <f t="shared" si="25"/>
        <v>36000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33984</v>
      </c>
      <c r="J46" s="38">
        <f t="shared" si="32"/>
        <v>33983.999999999993</v>
      </c>
      <c r="K46" s="40">
        <f t="shared" si="33"/>
        <v>0.40354220378881289</v>
      </c>
      <c r="L46" s="22">
        <f t="shared" si="34"/>
        <v>0.38094384037663936</v>
      </c>
      <c r="M46" s="24">
        <f t="shared" si="35"/>
        <v>0.38094384037663931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8495.9999999999982</v>
      </c>
      <c r="AB46" s="156">
        <f>Poor!AB46</f>
        <v>0.25</v>
      </c>
      <c r="AC46" s="147">
        <f t="shared" si="41"/>
        <v>8495.9999999999982</v>
      </c>
      <c r="AD46" s="156">
        <f>Poor!AD46</f>
        <v>0.25</v>
      </c>
      <c r="AE46" s="147">
        <f t="shared" si="42"/>
        <v>8495.9999999999982</v>
      </c>
      <c r="AF46" s="122">
        <f t="shared" si="29"/>
        <v>0.25</v>
      </c>
      <c r="AG46" s="147">
        <f t="shared" si="36"/>
        <v>8495.9999999999982</v>
      </c>
      <c r="AH46" s="123">
        <f t="shared" si="37"/>
        <v>1</v>
      </c>
      <c r="AI46" s="112">
        <f t="shared" si="37"/>
        <v>33983.999999999993</v>
      </c>
      <c r="AJ46" s="148">
        <f t="shared" si="38"/>
        <v>16991.999999999996</v>
      </c>
      <c r="AK46" s="147">
        <f t="shared" si="39"/>
        <v>16991.999999999996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27420</v>
      </c>
      <c r="C47" s="104">
        <f>IF([1]Summ!$I1082="",0,[1]Summ!$I1082)</f>
        <v>0</v>
      </c>
      <c r="D47" s="38">
        <f t="shared" si="25"/>
        <v>27420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32355.599999999999</v>
      </c>
      <c r="J47" s="38">
        <f t="shared" si="32"/>
        <v>32355.599999999999</v>
      </c>
      <c r="K47" s="40">
        <f t="shared" si="33"/>
        <v>0.30736464521914586</v>
      </c>
      <c r="L47" s="22">
        <f t="shared" si="34"/>
        <v>0.3626902813585921</v>
      </c>
      <c r="M47" s="24">
        <f t="shared" si="35"/>
        <v>0.36269028135859205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8088.9</v>
      </c>
      <c r="AB47" s="156">
        <f>Poor!AB47</f>
        <v>0.25</v>
      </c>
      <c r="AC47" s="147">
        <f t="shared" si="41"/>
        <v>8088.9</v>
      </c>
      <c r="AD47" s="156">
        <f>Poor!AD47</f>
        <v>0.25</v>
      </c>
      <c r="AE47" s="147">
        <f t="shared" si="42"/>
        <v>8088.9</v>
      </c>
      <c r="AF47" s="122">
        <f t="shared" si="29"/>
        <v>0.25</v>
      </c>
      <c r="AG47" s="147">
        <f t="shared" si="36"/>
        <v>8088.9</v>
      </c>
      <c r="AH47" s="123">
        <f t="shared" si="37"/>
        <v>1</v>
      </c>
      <c r="AI47" s="112">
        <f t="shared" si="37"/>
        <v>32355.599999999999</v>
      </c>
      <c r="AJ47" s="148">
        <f t="shared" si="38"/>
        <v>16177.8</v>
      </c>
      <c r="AK47" s="147">
        <f t="shared" si="39"/>
        <v>16177.8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14040</v>
      </c>
      <c r="C48" s="104">
        <f>IF([1]Summ!$I1083="",0,[1]Summ!$I1083)</f>
        <v>0</v>
      </c>
      <c r="D48" s="38">
        <f t="shared" si="25"/>
        <v>14040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16567.2</v>
      </c>
      <c r="J48" s="38">
        <f t="shared" si="32"/>
        <v>16567.199999999997</v>
      </c>
      <c r="K48" s="40">
        <f t="shared" si="33"/>
        <v>0.15738145947763704</v>
      </c>
      <c r="L48" s="22">
        <f t="shared" si="34"/>
        <v>0.18571012218361169</v>
      </c>
      <c r="M48" s="24">
        <f t="shared" si="35"/>
        <v>0.18571012218361166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4141.7999999999993</v>
      </c>
      <c r="AB48" s="156">
        <f>Poor!AB48</f>
        <v>0.25</v>
      </c>
      <c r="AC48" s="147">
        <f t="shared" si="41"/>
        <v>4141.7999999999993</v>
      </c>
      <c r="AD48" s="156">
        <f>Poor!AD48</f>
        <v>0.25</v>
      </c>
      <c r="AE48" s="147">
        <f t="shared" si="42"/>
        <v>4141.7999999999993</v>
      </c>
      <c r="AF48" s="122">
        <f t="shared" si="29"/>
        <v>0.25</v>
      </c>
      <c r="AG48" s="147">
        <f t="shared" si="36"/>
        <v>4141.7999999999993</v>
      </c>
      <c r="AH48" s="123">
        <f t="shared" si="37"/>
        <v>1</v>
      </c>
      <c r="AI48" s="112">
        <f t="shared" si="37"/>
        <v>16567.199999999997</v>
      </c>
      <c r="AJ48" s="148">
        <f t="shared" si="38"/>
        <v>8283.5999999999985</v>
      </c>
      <c r="AK48" s="147">
        <f t="shared" si="39"/>
        <v>8283.5999999999985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Remittances: no. times per year</v>
      </c>
      <c r="B49" s="104">
        <f>IF([1]Summ!$H1084="",0,[1]Summ!$H1084)</f>
        <v>2000</v>
      </c>
      <c r="C49" s="104">
        <f>IF([1]Summ!$I1084="",0,[1]Summ!$I1084)</f>
        <v>0</v>
      </c>
      <c r="D49" s="38">
        <f t="shared" si="25"/>
        <v>2000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2220</v>
      </c>
      <c r="J49" s="38">
        <f t="shared" si="32"/>
        <v>2220</v>
      </c>
      <c r="K49" s="40">
        <f t="shared" si="33"/>
        <v>2.2419011321600717E-2</v>
      </c>
      <c r="L49" s="22">
        <f t="shared" si="34"/>
        <v>2.4885102566976798E-2</v>
      </c>
      <c r="M49" s="24">
        <f t="shared" si="35"/>
        <v>2.4885102566976795E-2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555</v>
      </c>
      <c r="AB49" s="156">
        <f>Poor!AB49</f>
        <v>0.25</v>
      </c>
      <c r="AC49" s="147">
        <f t="shared" si="41"/>
        <v>555</v>
      </c>
      <c r="AD49" s="156">
        <f>Poor!AD49</f>
        <v>0.25</v>
      </c>
      <c r="AE49" s="147">
        <f t="shared" si="42"/>
        <v>555</v>
      </c>
      <c r="AF49" s="122">
        <f t="shared" si="29"/>
        <v>0.25</v>
      </c>
      <c r="AG49" s="147">
        <f t="shared" si="36"/>
        <v>555</v>
      </c>
      <c r="AH49" s="123">
        <f t="shared" si="37"/>
        <v>1</v>
      </c>
      <c r="AI49" s="112">
        <f t="shared" si="37"/>
        <v>2220</v>
      </c>
      <c r="AJ49" s="148">
        <f t="shared" si="38"/>
        <v>1110</v>
      </c>
      <c r="AK49" s="147">
        <f t="shared" si="39"/>
        <v>1110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89210</v>
      </c>
      <c r="C65" s="39">
        <f>SUM(C37:C64)</f>
        <v>375</v>
      </c>
      <c r="D65" s="42">
        <f>SUM(D37:D64)</f>
        <v>89585</v>
      </c>
      <c r="E65" s="32"/>
      <c r="F65" s="32"/>
      <c r="G65" s="32"/>
      <c r="H65" s="31"/>
      <c r="I65" s="39">
        <f>SUM(I37:I64)</f>
        <v>91100.55</v>
      </c>
      <c r="J65" s="39">
        <f>SUM(J37:J64)</f>
        <v>90892.942971757278</v>
      </c>
      <c r="K65" s="40">
        <f>SUM(K37:K64)</f>
        <v>1</v>
      </c>
      <c r="L65" s="22">
        <f>SUM(L37:L64)</f>
        <v>1.018712027799574</v>
      </c>
      <c r="M65" s="24">
        <f>SUM(M37:M64)</f>
        <v>1.0188649587687175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21281.699999999997</v>
      </c>
      <c r="AB65" s="137"/>
      <c r="AC65" s="153">
        <f>SUM(AC37:AC64)</f>
        <v>21281.699999999997</v>
      </c>
      <c r="AD65" s="137"/>
      <c r="AE65" s="153">
        <f>SUM(AE37:AE64)</f>
        <v>21281.699999999997</v>
      </c>
      <c r="AF65" s="137"/>
      <c r="AG65" s="153">
        <f>SUM(AG37:AG64)</f>
        <v>27047.842971757298</v>
      </c>
      <c r="AH65" s="137"/>
      <c r="AI65" s="153">
        <f>SUM(AI37:AI64)</f>
        <v>90892.942971757278</v>
      </c>
      <c r="AJ65" s="153">
        <f>SUM(AJ37:AJ64)</f>
        <v>42563.399999999994</v>
      </c>
      <c r="AK65" s="153">
        <f>SUM(AK37:AK64)</f>
        <v>48329.542971757292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16626.363317269719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23276.908644177602</v>
      </c>
      <c r="J70" s="51">
        <f t="shared" ref="J70:J77" si="44">J124*I$83</f>
        <v>23276.908644177602</v>
      </c>
      <c r="K70" s="40">
        <f>B70/B$76</f>
        <v>0.18637331372345833</v>
      </c>
      <c r="L70" s="22">
        <f t="shared" ref="L70:L75" si="45">(L124*G$37*F$9/F$7)/B$130</f>
        <v>0.2609226392128417</v>
      </c>
      <c r="M70" s="24">
        <f>J70/B$76</f>
        <v>0.26092263921284164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5819.2271610444004</v>
      </c>
      <c r="AB70" s="156">
        <f>Poor!AB70</f>
        <v>0.25</v>
      </c>
      <c r="AC70" s="147">
        <f>$J70*AB70</f>
        <v>5819.2271610444004</v>
      </c>
      <c r="AD70" s="156">
        <f>Poor!AD70</f>
        <v>0.25</v>
      </c>
      <c r="AE70" s="147">
        <f>$J70*AD70</f>
        <v>5819.2271610444004</v>
      </c>
      <c r="AF70" s="156">
        <f>Poor!AF70</f>
        <v>0.25</v>
      </c>
      <c r="AG70" s="147">
        <f>$J70*AF70</f>
        <v>5819.2271610444004</v>
      </c>
      <c r="AH70" s="155">
        <f>SUM(Z70,AB70,AD70,AF70)</f>
        <v>1</v>
      </c>
      <c r="AI70" s="147">
        <f>SUM(AA70,AC70,AE70,AG70)</f>
        <v>23276.908644177602</v>
      </c>
      <c r="AJ70" s="148">
        <f>(AA70+AC70)</f>
        <v>11638.454322088801</v>
      </c>
      <c r="AK70" s="147">
        <f>(AE70+AG70)</f>
        <v>11638.454322088801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15726.000000000002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18556.680000000004</v>
      </c>
      <c r="J71" s="51">
        <f t="shared" si="44"/>
        <v>18556.680000000004</v>
      </c>
      <c r="K71" s="40">
        <f t="shared" ref="K71:K72" si="47">B71/B$76</f>
        <v>0.17628068602174646</v>
      </c>
      <c r="L71" s="22">
        <f t="shared" si="45"/>
        <v>0.20801120950566085</v>
      </c>
      <c r="M71" s="24">
        <f t="shared" ref="M71:M72" si="48">J71/B$76</f>
        <v>0.20801120950566085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35934.643527162094</v>
      </c>
      <c r="K72" s="40">
        <f t="shared" si="47"/>
        <v>0.3498710906849008</v>
      </c>
      <c r="L72" s="22">
        <f t="shared" si="45"/>
        <v>0.41284788700818298</v>
      </c>
      <c r="M72" s="24">
        <f t="shared" si="48"/>
        <v>0.40280959003656647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1620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1.8159399170496582E-2</v>
      </c>
      <c r="L73" s="22">
        <f t="shared" si="45"/>
        <v>2.1428091021185966E-2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10367.252372840108</v>
      </c>
      <c r="C74" s="39"/>
      <c r="D74" s="38"/>
      <c r="E74" s="32"/>
      <c r="F74" s="32"/>
      <c r="G74" s="32"/>
      <c r="H74" s="31"/>
      <c r="I74" s="39">
        <f>I128*I$83</f>
        <v>67823.641355822387</v>
      </c>
      <c r="J74" s="51">
        <f t="shared" si="44"/>
        <v>13124.710800417592</v>
      </c>
      <c r="K74" s="40">
        <f>B74/B$76</f>
        <v>0.11621177416029714</v>
      </c>
      <c r="L74" s="22">
        <f t="shared" si="45"/>
        <v>0.10823643173569548</v>
      </c>
      <c r="M74" s="24">
        <f>J74/B$76</f>
        <v>0.14712152001364859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4239.4843357424379</v>
      </c>
      <c r="AB74" s="156"/>
      <c r="AC74" s="147">
        <f>AC30*$I$84/4</f>
        <v>6558.9256452964273</v>
      </c>
      <c r="AD74" s="156"/>
      <c r="AE74" s="147">
        <f>AE30*$I$84/4</f>
        <v>6410.204700334818</v>
      </c>
      <c r="AF74" s="156"/>
      <c r="AG74" s="147">
        <f>AG30*$I$84/4</f>
        <v>6125.7529437708927</v>
      </c>
      <c r="AH74" s="155"/>
      <c r="AI74" s="147">
        <f>SUM(AA74,AC74,AE74,AG74)</f>
        <v>23334.36762514458</v>
      </c>
      <c r="AJ74" s="148">
        <f>(AA74+AC74)</f>
        <v>10798.409981038865</v>
      </c>
      <c r="AK74" s="147">
        <f>(AE74+AG74)</f>
        <v>12535.957644105711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13658.384309890158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0.15310373623910054</v>
      </c>
      <c r="L75" s="22">
        <f t="shared" si="45"/>
        <v>7.2657693160072456E-3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28909.450645199526</v>
      </c>
      <c r="AB75" s="158"/>
      <c r="AC75" s="149">
        <f>AA75+AC65-SUM(AC70,AC74)</f>
        <v>37812.997838858697</v>
      </c>
      <c r="AD75" s="158"/>
      <c r="AE75" s="149">
        <f>AC75+AE65-SUM(AE70,AE74)</f>
        <v>46865.265977479474</v>
      </c>
      <c r="AF75" s="158"/>
      <c r="AG75" s="149">
        <f>IF(SUM(AG6:AG29)+((AG65-AG70-$J$75)*4/I$83)&lt;1,0,AG65-AG70-$J$75-(1-SUM(AG6:AG29))*I$83/4)</f>
        <v>17686.462141986369</v>
      </c>
      <c r="AH75" s="134"/>
      <c r="AI75" s="149">
        <f>AI76-SUM(AI70,AI74)</f>
        <v>44281.666702435112</v>
      </c>
      <c r="AJ75" s="151">
        <f>AJ76-SUM(AJ70,AJ74)</f>
        <v>20126.535696872328</v>
      </c>
      <c r="AK75" s="149">
        <f>AJ75+AK76-SUM(AK70,AK74)</f>
        <v>44281.666702435119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89210</v>
      </c>
      <c r="C76" s="39"/>
      <c r="D76" s="38"/>
      <c r="E76" s="32"/>
      <c r="F76" s="32"/>
      <c r="G76" s="32"/>
      <c r="H76" s="31"/>
      <c r="I76" s="39">
        <f>I130*I$83</f>
        <v>91100.55</v>
      </c>
      <c r="J76" s="51">
        <f t="shared" si="44"/>
        <v>90892.942971757293</v>
      </c>
      <c r="K76" s="40">
        <f>SUM(K70:K75)</f>
        <v>0.99999999999999989</v>
      </c>
      <c r="L76" s="22">
        <f>SUM(L70:L75)</f>
        <v>1.018712027799574</v>
      </c>
      <c r="M76" s="24">
        <f>SUM(M70:M75)</f>
        <v>1.0188649587687175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21281.699999999997</v>
      </c>
      <c r="AB76" s="137"/>
      <c r="AC76" s="153">
        <f>AC65</f>
        <v>21281.699999999997</v>
      </c>
      <c r="AD76" s="137"/>
      <c r="AE76" s="153">
        <f>AE65</f>
        <v>21281.699999999997</v>
      </c>
      <c r="AF76" s="137"/>
      <c r="AG76" s="153">
        <f>AG65</f>
        <v>27047.842971757298</v>
      </c>
      <c r="AH76" s="137"/>
      <c r="AI76" s="153">
        <f>SUM(AA76,AC76,AE76,AG76)</f>
        <v>90892.942971757293</v>
      </c>
      <c r="AJ76" s="154">
        <f>SUM(AA76,AC76)</f>
        <v>42563.399999999994</v>
      </c>
      <c r="AK76" s="154">
        <f>SUM(AE76,AG76)</f>
        <v>48329.542971757299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18556.680000000008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17686.462141986369</v>
      </c>
      <c r="AB78" s="112"/>
      <c r="AC78" s="112">
        <f>IF(AA75&lt;0,0,AA75)</f>
        <v>28909.450645199526</v>
      </c>
      <c r="AD78" s="112"/>
      <c r="AE78" s="112">
        <f>AC75</f>
        <v>37812.997838858697</v>
      </c>
      <c r="AF78" s="112"/>
      <c r="AG78" s="112">
        <f>AE75</f>
        <v>46865.265977479474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33148.934980941965</v>
      </c>
      <c r="AB79" s="112"/>
      <c r="AC79" s="112">
        <f>AA79-AA74+AC65-AC70</f>
        <v>44371.923484155122</v>
      </c>
      <c r="AD79" s="112"/>
      <c r="AE79" s="112">
        <f>AC79-AC74+AE65-AE70</f>
        <v>53275.470677814294</v>
      </c>
      <c r="AF79" s="112"/>
      <c r="AG79" s="112">
        <f>AE79-AE74+AG65-AG70</f>
        <v>68093.881788192375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14787.077921982805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24398.678571271626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10548.686693187759</v>
      </c>
      <c r="AB83" s="112"/>
      <c r="AC83" s="165">
        <f>$I$84*AB82/4</f>
        <v>10548.686693187759</v>
      </c>
      <c r="AD83" s="112"/>
      <c r="AE83" s="165">
        <f>$I$84*AD82/4</f>
        <v>10548.686693187759</v>
      </c>
      <c r="AF83" s="112"/>
      <c r="AG83" s="165">
        <f>$I$84*AF82/4</f>
        <v>10548.686693187759</v>
      </c>
      <c r="AH83" s="165">
        <f>SUM(AA83,AC83,AE83,AG83)</f>
        <v>42194.746772751037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28091.719758829378</v>
      </c>
      <c r="C84" s="46"/>
      <c r="D84" s="236"/>
      <c r="E84" s="64"/>
      <c r="F84" s="64"/>
      <c r="G84" s="64"/>
      <c r="H84" s="237">
        <f>IF(B84=0,0,I84/B84)</f>
        <v>1.5020350172576744</v>
      </c>
      <c r="I84" s="235">
        <f>(B70*H70)+((1-(D29*H29))*I83)</f>
        <v>42194.746772751037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0.60863951941582695</v>
      </c>
      <c r="C91" s="75">
        <f t="shared" si="50"/>
        <v>0</v>
      </c>
      <c r="D91" s="24">
        <f t="shared" ref="D91" si="51">(B91+C91)</f>
        <v>0.60863951941582695</v>
      </c>
      <c r="H91" s="24">
        <f>(E37*F37/G37*F$7/F$9)</f>
        <v>0.3575757575757576</v>
      </c>
      <c r="I91" s="22">
        <f t="shared" ref="I91" si="52">(D91*H91)</f>
        <v>0.21763473724565935</v>
      </c>
      <c r="J91" s="24">
        <f>IF(I$32&lt;=1+I$131,I91,L91+J$33*(I91-L91))</f>
        <v>0.21763473724565935</v>
      </c>
      <c r="K91" s="22">
        <f t="shared" ref="K91" si="53">(B91)</f>
        <v>0.60863951941582695</v>
      </c>
      <c r="L91" s="22">
        <f t="shared" ref="L91" si="54">(K91*H91)</f>
        <v>0.21763473724565935</v>
      </c>
      <c r="M91" s="228">
        <f t="shared" si="49"/>
        <v>0.21763473724565935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5.0719959951318914E-2</v>
      </c>
      <c r="C92" s="75">
        <f t="shared" si="50"/>
        <v>2.5359979975659457E-2</v>
      </c>
      <c r="D92" s="24">
        <f t="shared" ref="D92:D118" si="56">(B92+C92)</f>
        <v>7.6079939926978368E-2</v>
      </c>
      <c r="H92" s="24">
        <f t="shared" ref="H92:H118" si="57">(E38*F38/G38*F$7/F$9)</f>
        <v>0.3575757575757576</v>
      </c>
      <c r="I92" s="22">
        <f t="shared" ref="I92:I118" si="58">(D92*H92)</f>
        <v>2.7204342155707419E-2</v>
      </c>
      <c r="J92" s="24">
        <f t="shared" ref="J92:J118" si="59">IF(I$32&lt;=1+I$131,I92,L92+J$33*(I92-L92))</f>
        <v>1.8695396573418847E-2</v>
      </c>
      <c r="K92" s="22">
        <f t="shared" ref="K92:K118" si="60">(B92)</f>
        <v>5.0719959951318914E-2</v>
      </c>
      <c r="L92" s="22">
        <f t="shared" ref="L92:L118" si="61">(K92*H92)</f>
        <v>1.8136228103804948E-2</v>
      </c>
      <c r="M92" s="228">
        <f t="shared" ref="M92:M118" si="62">(J92)</f>
        <v>1.8695396573418847E-2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0.16969696969696968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8">
        <f t="shared" si="6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si="50"/>
        <v>0</v>
      </c>
      <c r="C94" s="75">
        <f t="shared" si="50"/>
        <v>0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</v>
      </c>
      <c r="K94" s="22">
        <f t="shared" si="60"/>
        <v>0</v>
      </c>
      <c r="L94" s="22">
        <f t="shared" si="61"/>
        <v>0</v>
      </c>
      <c r="M94" s="228">
        <f t="shared" si="6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0.16969696969696968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8">
        <f t="shared" si="6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8">
        <f t="shared" si="62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0.42909090909090908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8">
        <f t="shared" si="62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2.4345580776633078</v>
      </c>
      <c r="C100" s="75">
        <f t="shared" si="50"/>
        <v>0</v>
      </c>
      <c r="D100" s="24">
        <f t="shared" si="56"/>
        <v>2.4345580776633078</v>
      </c>
      <c r="H100" s="24">
        <f t="shared" si="57"/>
        <v>0.57212121212121214</v>
      </c>
      <c r="I100" s="22">
        <f t="shared" si="58"/>
        <v>1.3928623183722197</v>
      </c>
      <c r="J100" s="24">
        <f t="shared" si="59"/>
        <v>1.3928623183722197</v>
      </c>
      <c r="K100" s="22">
        <f t="shared" si="60"/>
        <v>2.4345580776633078</v>
      </c>
      <c r="L100" s="22">
        <f t="shared" si="61"/>
        <v>1.3928623183722197</v>
      </c>
      <c r="M100" s="228">
        <f t="shared" si="62"/>
        <v>1.3928623183722197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si="50"/>
        <v>1.8543217358202195</v>
      </c>
      <c r="C101" s="75">
        <f t="shared" si="50"/>
        <v>0</v>
      </c>
      <c r="D101" s="24">
        <f t="shared" si="56"/>
        <v>1.8543217358202195</v>
      </c>
      <c r="H101" s="24">
        <f t="shared" si="57"/>
        <v>0.7151515151515152</v>
      </c>
      <c r="I101" s="22">
        <f t="shared" si="58"/>
        <v>1.3261209989502176</v>
      </c>
      <c r="J101" s="24">
        <f t="shared" si="59"/>
        <v>1.3261209989502176</v>
      </c>
      <c r="K101" s="22">
        <f t="shared" si="60"/>
        <v>1.8543217358202195</v>
      </c>
      <c r="L101" s="22">
        <f t="shared" si="61"/>
        <v>1.3261209989502176</v>
      </c>
      <c r="M101" s="228">
        <f t="shared" si="62"/>
        <v>1.3261209989502176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si="50"/>
        <v>0.94947765028869002</v>
      </c>
      <c r="C102" s="75">
        <f t="shared" si="50"/>
        <v>0</v>
      </c>
      <c r="D102" s="24">
        <f t="shared" si="56"/>
        <v>0.94947765028869002</v>
      </c>
      <c r="H102" s="24">
        <f t="shared" si="57"/>
        <v>0.7151515151515152</v>
      </c>
      <c r="I102" s="22">
        <f t="shared" si="58"/>
        <v>0.67902038020645716</v>
      </c>
      <c r="J102" s="24">
        <f t="shared" si="59"/>
        <v>0.67902038020645716</v>
      </c>
      <c r="K102" s="22">
        <f t="shared" si="60"/>
        <v>0.94947765028869002</v>
      </c>
      <c r="L102" s="22">
        <f t="shared" si="61"/>
        <v>0.67902038020645716</v>
      </c>
      <c r="M102" s="228">
        <f t="shared" si="62"/>
        <v>0.67902038020645716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Remittances: no. times per year</v>
      </c>
      <c r="B103" s="75">
        <f t="shared" si="50"/>
        <v>0.13525322653685043</v>
      </c>
      <c r="C103" s="75">
        <f t="shared" si="50"/>
        <v>0</v>
      </c>
      <c r="D103" s="24">
        <f t="shared" si="56"/>
        <v>0.13525322653685043</v>
      </c>
      <c r="H103" s="24">
        <f t="shared" si="57"/>
        <v>0.67272727272727284</v>
      </c>
      <c r="I103" s="22">
        <f t="shared" si="58"/>
        <v>9.0988534215699399E-2</v>
      </c>
      <c r="J103" s="24">
        <f t="shared" si="59"/>
        <v>9.0988534215699399E-2</v>
      </c>
      <c r="K103" s="22">
        <f t="shared" si="60"/>
        <v>0.13525322653685043</v>
      </c>
      <c r="L103" s="22">
        <f t="shared" si="61"/>
        <v>9.0988534215699399E-2</v>
      </c>
      <c r="M103" s="228">
        <f t="shared" si="62"/>
        <v>9.0988534215699399E-2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8">
        <f t="shared" si="62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8">
        <f t="shared" si="6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8">
        <f t="shared" si="6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6.0329701696762132</v>
      </c>
      <c r="C119" s="22">
        <f>SUM(C91:C118)</f>
        <v>2.5359979975659457E-2</v>
      </c>
      <c r="D119" s="24">
        <f>SUM(D91:D118)</f>
        <v>6.0583301496518729</v>
      </c>
      <c r="E119" s="22"/>
      <c r="F119" s="2"/>
      <c r="G119" s="2"/>
      <c r="H119" s="31"/>
      <c r="I119" s="22">
        <f>SUM(I91:I118)</f>
        <v>3.7338313111459609</v>
      </c>
      <c r="J119" s="24">
        <f>SUM(J91:J118)</f>
        <v>3.725322365563672</v>
      </c>
      <c r="K119" s="22">
        <f>SUM(K91:K118)</f>
        <v>6.0329701696762132</v>
      </c>
      <c r="L119" s="22">
        <f>SUM(L91:L118)</f>
        <v>3.7247631970940587</v>
      </c>
      <c r="M119" s="57">
        <f t="shared" si="49"/>
        <v>3.725322365563672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1.1243846421173307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0.9540233327056139</v>
      </c>
      <c r="J124" s="238">
        <f>IF(SUMPRODUCT($B$124:$B124,$H$124:$H124)&lt;J$119,($B124*$H124),J$119)</f>
        <v>0.9540233327056139</v>
      </c>
      <c r="K124" s="22">
        <f>(B124)</f>
        <v>1.1243846421173307</v>
      </c>
      <c r="L124" s="29">
        <f>IF(SUMPRODUCT($B$124:$B124,$H$124:$H124)&lt;L$119,($B124*$H124),L$119)</f>
        <v>0.9540233327056139</v>
      </c>
      <c r="M124" s="57">
        <f t="shared" si="63"/>
        <v>0.9540233327056139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0.76056086176116444</v>
      </c>
      <c r="J125" s="238">
        <f>IF(SUMPRODUCT($B$124:$B125,$H$124:$H125)&lt;J$119,($B125*$H125),IF(SUMPRODUCT($B$124:$B124,$H$124:$H124)&lt;J$119,J$119-SUMPRODUCT($B$124:$B124,$H$124:$H124),0))</f>
        <v>0.76056086176116444</v>
      </c>
      <c r="K125" s="22">
        <f t="shared" ref="K125:K126" si="64">(B125)</f>
        <v>1.0634961202592552</v>
      </c>
      <c r="L125" s="29">
        <f>IF(SUMPRODUCT($B$124:$B125,$H$124:$H125)&lt;L$119,($B125*$H125),IF(SUMPRODUCT($B$124:$B124,$H$124:$H124)&lt;L$119,L$119-SUMPRODUCT($B$124:$B124,$H$124:$H124),0))</f>
        <v>0.76056086176116444</v>
      </c>
      <c r="M125" s="57">
        <f t="shared" ref="M125:M126" si="65">(J125)</f>
        <v>0.76056086176116444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1.472811055000067</v>
      </c>
      <c r="K126" s="22">
        <f t="shared" si="64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1.5095145375358934</v>
      </c>
      <c r="M126" s="57">
        <f t="shared" si="65"/>
        <v>1.472811055000067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0.10955511349484885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0.10955511349484885</v>
      </c>
      <c r="L127" s="29">
        <f>IF(SUMPRODUCT($B$124:$B127,$H$124:$H127)&lt;(L$119-L$128),($B127*$H127),IF(SUMPRODUCT($B$124:$B126,$H$124:$H126)&lt;(L$119-L128),L$119-L$128-SUMPRODUCT($B$124:$B126,$H$124:$H126),0))</f>
        <v>7.8348505408437366E-2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0.70110216687422167</v>
      </c>
      <c r="C128" s="2"/>
      <c r="D128" s="31"/>
      <c r="E128" s="2"/>
      <c r="F128" s="2"/>
      <c r="G128" s="2"/>
      <c r="H128" s="24"/>
      <c r="I128" s="29">
        <f>(I30)</f>
        <v>2.7798079784403469</v>
      </c>
      <c r="J128" s="229">
        <f>(J30)</f>
        <v>0.53792711609682675</v>
      </c>
      <c r="K128" s="22">
        <f>(B128)</f>
        <v>0.70110216687422167</v>
      </c>
      <c r="L128" s="22">
        <f>IF(L124=L119,0,(L119-L124)/(B119-B124)*K128)</f>
        <v>0.39574979632342222</v>
      </c>
      <c r="M128" s="57">
        <f t="shared" si="63"/>
        <v>0.53792711609682675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0.92367027359646858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0.92367027359646858</v>
      </c>
      <c r="L129" s="60">
        <f>IF(SUM(L124:L128)&gt;L130,0,L130-SUM(L124:L128))</f>
        <v>2.656616335952755E-2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6.0329701696762132</v>
      </c>
      <c r="C130" s="2"/>
      <c r="D130" s="31"/>
      <c r="E130" s="2"/>
      <c r="F130" s="2"/>
      <c r="G130" s="2"/>
      <c r="H130" s="24"/>
      <c r="I130" s="29">
        <f>(I119)</f>
        <v>3.7338313111459609</v>
      </c>
      <c r="J130" s="229">
        <f>(J119)</f>
        <v>3.725322365563672</v>
      </c>
      <c r="K130" s="22">
        <f>(B130)</f>
        <v>6.0329701696762132</v>
      </c>
      <c r="L130" s="22">
        <f>(L119)</f>
        <v>3.7247631970940587</v>
      </c>
      <c r="M130" s="57">
        <f t="shared" si="63"/>
        <v>3.725322365563672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0.76056086176116455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468" operator="equal">
      <formula>16</formula>
    </cfRule>
    <cfRule type="cellIs" dxfId="308" priority="469" operator="equal">
      <formula>15</formula>
    </cfRule>
    <cfRule type="cellIs" dxfId="307" priority="470" operator="equal">
      <formula>14</formula>
    </cfRule>
    <cfRule type="cellIs" dxfId="306" priority="471" operator="equal">
      <formula>13</formula>
    </cfRule>
    <cfRule type="cellIs" dxfId="305" priority="472" operator="equal">
      <formula>12</formula>
    </cfRule>
    <cfRule type="cellIs" dxfId="304" priority="473" operator="equal">
      <formula>11</formula>
    </cfRule>
    <cfRule type="cellIs" dxfId="303" priority="474" operator="equal">
      <formula>10</formula>
    </cfRule>
    <cfRule type="cellIs" dxfId="302" priority="475" operator="equal">
      <formula>9</formula>
    </cfRule>
    <cfRule type="cellIs" dxfId="301" priority="476" operator="equal">
      <formula>8</formula>
    </cfRule>
    <cfRule type="cellIs" dxfId="300" priority="477" operator="equal">
      <formula>7</formula>
    </cfRule>
    <cfRule type="cellIs" dxfId="299" priority="478" operator="equal">
      <formula>6</formula>
    </cfRule>
    <cfRule type="cellIs" dxfId="298" priority="479" operator="equal">
      <formula>5</formula>
    </cfRule>
    <cfRule type="cellIs" dxfId="297" priority="480" operator="equal">
      <formula>4</formula>
    </cfRule>
    <cfRule type="cellIs" dxfId="296" priority="481" operator="equal">
      <formula>3</formula>
    </cfRule>
    <cfRule type="cellIs" dxfId="295" priority="482" operator="equal">
      <formula>2</formula>
    </cfRule>
    <cfRule type="cellIs" dxfId="294" priority="483" operator="equal">
      <formula>1</formula>
    </cfRule>
  </conditionalFormatting>
  <conditionalFormatting sqref="N29">
    <cfRule type="cellIs" dxfId="293" priority="452" operator="equal">
      <formula>16</formula>
    </cfRule>
    <cfRule type="cellIs" dxfId="292" priority="453" operator="equal">
      <formula>15</formula>
    </cfRule>
    <cfRule type="cellIs" dxfId="291" priority="454" operator="equal">
      <formula>14</formula>
    </cfRule>
    <cfRule type="cellIs" dxfId="290" priority="455" operator="equal">
      <formula>13</formula>
    </cfRule>
    <cfRule type="cellIs" dxfId="289" priority="456" operator="equal">
      <formula>12</formula>
    </cfRule>
    <cfRule type="cellIs" dxfId="288" priority="457" operator="equal">
      <formula>11</formula>
    </cfRule>
    <cfRule type="cellIs" dxfId="287" priority="458" operator="equal">
      <formula>10</formula>
    </cfRule>
    <cfRule type="cellIs" dxfId="286" priority="459" operator="equal">
      <formula>9</formula>
    </cfRule>
    <cfRule type="cellIs" dxfId="285" priority="460" operator="equal">
      <formula>8</formula>
    </cfRule>
    <cfRule type="cellIs" dxfId="284" priority="461" operator="equal">
      <formula>7</formula>
    </cfRule>
    <cfRule type="cellIs" dxfId="283" priority="462" operator="equal">
      <formula>6</formula>
    </cfRule>
    <cfRule type="cellIs" dxfId="282" priority="463" operator="equal">
      <formula>5</formula>
    </cfRule>
    <cfRule type="cellIs" dxfId="281" priority="464" operator="equal">
      <formula>4</formula>
    </cfRule>
    <cfRule type="cellIs" dxfId="280" priority="465" operator="equal">
      <formula>3</formula>
    </cfRule>
    <cfRule type="cellIs" dxfId="279" priority="466" operator="equal">
      <formula>2</formula>
    </cfRule>
    <cfRule type="cellIs" dxfId="278" priority="467" operator="equal">
      <formula>1</formula>
    </cfRule>
  </conditionalFormatting>
  <conditionalFormatting sqref="N27:N28">
    <cfRule type="cellIs" dxfId="277" priority="260" operator="equal">
      <formula>16</formula>
    </cfRule>
    <cfRule type="cellIs" dxfId="276" priority="261" operator="equal">
      <formula>15</formula>
    </cfRule>
    <cfRule type="cellIs" dxfId="275" priority="262" operator="equal">
      <formula>14</formula>
    </cfRule>
    <cfRule type="cellIs" dxfId="274" priority="263" operator="equal">
      <formula>13</formula>
    </cfRule>
    <cfRule type="cellIs" dxfId="273" priority="264" operator="equal">
      <formula>12</formula>
    </cfRule>
    <cfRule type="cellIs" dxfId="272" priority="265" operator="equal">
      <formula>11</formula>
    </cfRule>
    <cfRule type="cellIs" dxfId="271" priority="266" operator="equal">
      <formula>10</formula>
    </cfRule>
    <cfRule type="cellIs" dxfId="270" priority="267" operator="equal">
      <formula>9</formula>
    </cfRule>
    <cfRule type="cellIs" dxfId="269" priority="268" operator="equal">
      <formula>8</formula>
    </cfRule>
    <cfRule type="cellIs" dxfId="268" priority="269" operator="equal">
      <formula>7</formula>
    </cfRule>
    <cfRule type="cellIs" dxfId="267" priority="270" operator="equal">
      <formula>6</formula>
    </cfRule>
    <cfRule type="cellIs" dxfId="266" priority="271" operator="equal">
      <formula>5</formula>
    </cfRule>
    <cfRule type="cellIs" dxfId="265" priority="272" operator="equal">
      <formula>4</formula>
    </cfRule>
    <cfRule type="cellIs" dxfId="264" priority="273" operator="equal">
      <formula>3</formula>
    </cfRule>
    <cfRule type="cellIs" dxfId="263" priority="274" operator="equal">
      <formula>2</formula>
    </cfRule>
    <cfRule type="cellIs" dxfId="262" priority="275" operator="equal">
      <formula>1</formula>
    </cfRule>
  </conditionalFormatting>
  <conditionalFormatting sqref="N113:N118">
    <cfRule type="cellIs" dxfId="261" priority="132" operator="equal">
      <formula>16</formula>
    </cfRule>
    <cfRule type="cellIs" dxfId="260" priority="133" operator="equal">
      <formula>15</formula>
    </cfRule>
    <cfRule type="cellIs" dxfId="259" priority="134" operator="equal">
      <formula>14</formula>
    </cfRule>
    <cfRule type="cellIs" dxfId="258" priority="135" operator="equal">
      <formula>13</formula>
    </cfRule>
    <cfRule type="cellIs" dxfId="257" priority="136" operator="equal">
      <formula>12</formula>
    </cfRule>
    <cfRule type="cellIs" dxfId="256" priority="137" operator="equal">
      <formula>11</formula>
    </cfRule>
    <cfRule type="cellIs" dxfId="255" priority="138" operator="equal">
      <formula>10</formula>
    </cfRule>
    <cfRule type="cellIs" dxfId="254" priority="139" operator="equal">
      <formula>9</formula>
    </cfRule>
    <cfRule type="cellIs" dxfId="253" priority="140" operator="equal">
      <formula>8</formula>
    </cfRule>
    <cfRule type="cellIs" dxfId="252" priority="141" operator="equal">
      <formula>7</formula>
    </cfRule>
    <cfRule type="cellIs" dxfId="251" priority="142" operator="equal">
      <formula>6</formula>
    </cfRule>
    <cfRule type="cellIs" dxfId="250" priority="143" operator="equal">
      <formula>5</formula>
    </cfRule>
    <cfRule type="cellIs" dxfId="249" priority="144" operator="equal">
      <formula>4</formula>
    </cfRule>
    <cfRule type="cellIs" dxfId="248" priority="145" operator="equal">
      <formula>3</formula>
    </cfRule>
    <cfRule type="cellIs" dxfId="247" priority="146" operator="equal">
      <formula>2</formula>
    </cfRule>
    <cfRule type="cellIs" dxfId="246" priority="147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100" operator="equal">
      <formula>16</formula>
    </cfRule>
    <cfRule type="cellIs" dxfId="228" priority="101" operator="equal">
      <formula>15</formula>
    </cfRule>
    <cfRule type="cellIs" dxfId="227" priority="102" operator="equal">
      <formula>14</formula>
    </cfRule>
    <cfRule type="cellIs" dxfId="226" priority="103" operator="equal">
      <formula>13</formula>
    </cfRule>
    <cfRule type="cellIs" dxfId="225" priority="104" operator="equal">
      <formula>12</formula>
    </cfRule>
    <cfRule type="cellIs" dxfId="224" priority="105" operator="equal">
      <formula>11</formula>
    </cfRule>
    <cfRule type="cellIs" dxfId="223" priority="106" operator="equal">
      <formula>10</formula>
    </cfRule>
    <cfRule type="cellIs" dxfId="222" priority="107" operator="equal">
      <formula>9</formula>
    </cfRule>
    <cfRule type="cellIs" dxfId="221" priority="108" operator="equal">
      <formula>8</formula>
    </cfRule>
    <cfRule type="cellIs" dxfId="220" priority="109" operator="equal">
      <formula>7</formula>
    </cfRule>
    <cfRule type="cellIs" dxfId="219" priority="110" operator="equal">
      <formula>6</formula>
    </cfRule>
    <cfRule type="cellIs" dxfId="218" priority="111" operator="equal">
      <formula>5</formula>
    </cfRule>
    <cfRule type="cellIs" dxfId="217" priority="112" operator="equal">
      <formula>4</formula>
    </cfRule>
    <cfRule type="cellIs" dxfId="216" priority="113" operator="equal">
      <formula>3</formula>
    </cfRule>
    <cfRule type="cellIs" dxfId="215" priority="114" operator="equal">
      <formula>2</formula>
    </cfRule>
    <cfRule type="cellIs" dxfId="214" priority="115" operator="equal">
      <formula>1</formula>
    </cfRule>
  </conditionalFormatting>
  <conditionalFormatting sqref="N110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6:N26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91:N104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105:N109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21" sqref="M2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0.15758635516811953</v>
      </c>
      <c r="C6" s="102">
        <f>IF([1]Summ!$K1044="",0,[1]Summ!$K1044)</f>
        <v>0</v>
      </c>
      <c r="D6" s="24">
        <f t="shared" ref="D6:D29" si="0">(B6+C6)</f>
        <v>0.15758635516811953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3.1517271033623909E-2</v>
      </c>
      <c r="J6" s="24">
        <f t="shared" ref="J6:J13" si="3">IF(I$32&lt;=1+I$131,I6,B6*H6+J$33*(I6-B6*H6))</f>
        <v>3.1517271033623909E-2</v>
      </c>
      <c r="K6" s="22">
        <f t="shared" ref="K6:K31" si="4">B6</f>
        <v>0.15758635516811953</v>
      </c>
      <c r="L6" s="22">
        <f t="shared" ref="L6:L29" si="5">IF(K6="","",K6*H6)</f>
        <v>3.1517271033623909E-2</v>
      </c>
      <c r="M6" s="177">
        <f t="shared" ref="M6:M31" si="6">J6</f>
        <v>3.1517271033623909E-2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0.12606908413449563</v>
      </c>
      <c r="Z6" s="156">
        <f>Poor!Z6</f>
        <v>0.17</v>
      </c>
      <c r="AA6" s="121">
        <f>$M6*Z6*4</f>
        <v>2.1431744302864261E-2</v>
      </c>
      <c r="AB6" s="156">
        <f>Poor!AB6</f>
        <v>0.17</v>
      </c>
      <c r="AC6" s="121">
        <f t="shared" ref="AC6:AC29" si="7">$M6*AB6*4</f>
        <v>2.1431744302864261E-2</v>
      </c>
      <c r="AD6" s="156">
        <f>Poor!AD6</f>
        <v>0.33</v>
      </c>
      <c r="AE6" s="121">
        <f t="shared" ref="AE6:AE29" si="8">$M6*AD6*4</f>
        <v>4.160279776438356E-2</v>
      </c>
      <c r="AF6" s="122">
        <f>1-SUM(Z6,AB6,AD6)</f>
        <v>0.32999999999999996</v>
      </c>
      <c r="AG6" s="121">
        <f>$M6*AF6*4</f>
        <v>4.1602797764383553E-2</v>
      </c>
      <c r="AH6" s="123">
        <f>SUM(Z6,AB6,AD6,AF6)</f>
        <v>1</v>
      </c>
      <c r="AI6" s="183">
        <f>SUM(AA6,AC6,AE6,AG6)/4</f>
        <v>3.1517271033623909E-2</v>
      </c>
      <c r="AJ6" s="120">
        <f>(AA6+AC6)/2</f>
        <v>2.1431744302864261E-2</v>
      </c>
      <c r="AK6" s="119">
        <f>(AE6+AG6)/2</f>
        <v>4.1602797764383553E-2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7.8834889165628891E-2</v>
      </c>
      <c r="C7" s="102">
        <f>IF([1]Summ!$K1045="",0,[1]Summ!$K1045)</f>
        <v>0</v>
      </c>
      <c r="D7" s="24">
        <f t="shared" si="0"/>
        <v>7.8834889165628891E-2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1.5766977833125778E-2</v>
      </c>
      <c r="J7" s="24">
        <f t="shared" si="3"/>
        <v>1.5766977833125778E-2</v>
      </c>
      <c r="K7" s="22">
        <f t="shared" si="4"/>
        <v>7.8834889165628891E-2</v>
      </c>
      <c r="L7" s="22">
        <f t="shared" si="5"/>
        <v>1.5766977833125778E-2</v>
      </c>
      <c r="M7" s="177">
        <f t="shared" si="6"/>
        <v>1.5766977833125778E-2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9249.1290705858974</v>
      </c>
      <c r="S7" s="223">
        <f>IF($B$81=0,0,(SUMIF($N$6:$N$28,$U7,L$6:L$28)+SUMIF($N$91:$N$118,$U7,L$91:L$118))*$I$83*Poor!$B$81/$B$81)</f>
        <v>2673.4192849141027</v>
      </c>
      <c r="T7" s="223">
        <f>IF($B$81=0,0,(SUMIF($N$6:$N$28,$U7,M$6:M$28)+SUMIF($N$91:$N$118,$U7,M$91:M$118))*$I$83*Poor!$B$81/$B$81)</f>
        <v>4699.8962058600418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6.3067911332503113E-2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6.3067911332503113E-2</v>
      </c>
      <c r="AH7" s="123">
        <f t="shared" ref="AH7:AH30" si="12">SUM(Z7,AB7,AD7,AF7)</f>
        <v>1</v>
      </c>
      <c r="AI7" s="183">
        <f t="shared" ref="AI7:AI30" si="13">SUM(AA7,AC7,AE7,AG7)/4</f>
        <v>1.5766977833125778E-2</v>
      </c>
      <c r="AJ7" s="120">
        <f t="shared" ref="AJ7:AJ31" si="14">(AA7+AC7)/2</f>
        <v>0</v>
      </c>
      <c r="AK7" s="119">
        <f t="shared" ref="AK7:AK31" si="15">(AE7+AG7)/2</f>
        <v>3.1533955666251556E-2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6.0123334371108353E-2</v>
      </c>
      <c r="C8" s="102">
        <f>IF([1]Summ!$K1046="",0,[1]Summ!$K1046)</f>
        <v>0</v>
      </c>
      <c r="D8" s="24">
        <f t="shared" si="0"/>
        <v>6.0123334371108353E-2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1.2024666874221671E-2</v>
      </c>
      <c r="J8" s="24">
        <f t="shared" si="3"/>
        <v>1.2024666874221671E-2</v>
      </c>
      <c r="K8" s="22">
        <f t="shared" si="4"/>
        <v>6.0123334371108353E-2</v>
      </c>
      <c r="L8" s="22">
        <f t="shared" si="5"/>
        <v>1.2024666874221671E-2</v>
      </c>
      <c r="M8" s="225">
        <f t="shared" si="6"/>
        <v>1.2024666874221671E-2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27186.833812363919</v>
      </c>
      <c r="S8" s="223">
        <f>IF($B$81=0,0,(SUMIF($N$6:$N$28,$U8,L$6:L$28)+SUMIF($N$91:$N$118,$U8,L$91:L$118))*$I$83*Poor!$B$81/$B$81)</f>
        <v>5627.9999999999991</v>
      </c>
      <c r="T8" s="223">
        <f>IF($B$81=0,0,(SUMIF($N$6:$N$28,$U8,M$6:M$28)+SUMIF($N$91:$N$118,$U8,M$91:M$118))*$I$83*Poor!$B$81/$B$81)</f>
        <v>4636.4904185954501</v>
      </c>
      <c r="U8" s="224">
        <v>2</v>
      </c>
      <c r="V8" s="56"/>
      <c r="W8" s="115"/>
      <c r="X8" s="118">
        <f>Poor!X8</f>
        <v>1</v>
      </c>
      <c r="Y8" s="183">
        <f t="shared" si="9"/>
        <v>4.8098667496886682E-2</v>
      </c>
      <c r="Z8" s="125">
        <f>IF($Y8=0,0,AA8/$Y8)</f>
        <v>0.83589217342343958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4.0205299712743961E-2</v>
      </c>
      <c r="AB8" s="125">
        <f>IF($Y8=0,0,AC8/$Y8)</f>
        <v>0.16410782657656039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7.8933677841427213E-3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1.2024666874221671E-2</v>
      </c>
      <c r="AJ8" s="120">
        <f t="shared" si="14"/>
        <v>2.4049333748443341E-2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5.6666666666666671E-3</v>
      </c>
      <c r="J9" s="24">
        <f t="shared" si="3"/>
        <v>5.6666666666666671E-3</v>
      </c>
      <c r="K9" s="22">
        <f t="shared" si="4"/>
        <v>2.8333333333333335E-2</v>
      </c>
      <c r="L9" s="22">
        <f t="shared" si="5"/>
        <v>5.6666666666666671E-3</v>
      </c>
      <c r="M9" s="225">
        <f t="shared" si="6"/>
        <v>5.6666666666666671E-3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7318.2947735653852</v>
      </c>
      <c r="S9" s="223">
        <f>IF($B$81=0,0,(SUMIF($N$6:$N$28,$U9,L$6:L$28)+SUMIF($N$91:$N$118,$U9,L$91:L$118))*$I$83*Poor!$B$81/$B$81)</f>
        <v>1607.8435239717694</v>
      </c>
      <c r="T9" s="223">
        <f>IF($B$81=0,0,(SUMIF($N$6:$N$28,$U9,M$6:M$28)+SUMIF($N$91:$N$118,$U9,M$91:M$118))*$I$83*Poor!$B$81/$B$81)</f>
        <v>1607.8435239717694</v>
      </c>
      <c r="U9" s="224">
        <v>3</v>
      </c>
      <c r="V9" s="56"/>
      <c r="W9" s="115"/>
      <c r="X9" s="118">
        <f>Poor!X9</f>
        <v>1</v>
      </c>
      <c r="Y9" s="183">
        <f t="shared" si="9"/>
        <v>2.2666666666666668E-2</v>
      </c>
      <c r="Z9" s="125">
        <f>IF($Y9=0,0,AA9/$Y9)</f>
        <v>0.83589217342343958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1.8946889264264632E-2</v>
      </c>
      <c r="AB9" s="125">
        <f>IF($Y9=0,0,AC9/$Y9)</f>
        <v>0.16410782657656039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3.7197774024020358E-3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5.6666666666666671E-3</v>
      </c>
      <c r="AJ9" s="120">
        <f t="shared" si="14"/>
        <v>1.1333333333333334E-2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0.23658287671232875</v>
      </c>
      <c r="C10" s="102">
        <f>IF([1]Summ!$K1048="",0,[1]Summ!$K1048)</f>
        <v>0.946331506849315</v>
      </c>
      <c r="D10" s="24">
        <f t="shared" si="0"/>
        <v>1.1829143835616438</v>
      </c>
      <c r="E10" s="75">
        <f>Middle!E10</f>
        <v>0.3</v>
      </c>
      <c r="H10" s="24">
        <f t="shared" si="1"/>
        <v>0.3</v>
      </c>
      <c r="I10" s="22">
        <f t="shared" si="2"/>
        <v>0.35487431506849315</v>
      </c>
      <c r="J10" s="24">
        <f t="shared" si="3"/>
        <v>0.14227400862358475</v>
      </c>
      <c r="K10" s="22">
        <f t="shared" si="4"/>
        <v>0.23658287671232875</v>
      </c>
      <c r="L10" s="22">
        <f t="shared" si="5"/>
        <v>7.0974863013698625E-2</v>
      </c>
      <c r="M10" s="225">
        <f t="shared" si="6"/>
        <v>0.14227400862358475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0.56909603449433899</v>
      </c>
      <c r="Z10" s="125">
        <f>IF($Y10=0,0,AA10/$Y10)</f>
        <v>0.83589217342343969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0.4757029211601338</v>
      </c>
      <c r="AB10" s="125">
        <f>IF($Y10=0,0,AC10/$Y10)</f>
        <v>0.16410782657656034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9.3393113334205191E-2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0.14227400862358475</v>
      </c>
      <c r="AJ10" s="120">
        <f t="shared" si="14"/>
        <v>0.28454801724716949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7.0701130759651315E-2</v>
      </c>
      <c r="C11" s="102">
        <f>IF([1]Summ!$K1049="",0,[1]Summ!$K1049)</f>
        <v>0</v>
      </c>
      <c r="D11" s="24">
        <f t="shared" si="0"/>
        <v>7.0701130759651315E-2</v>
      </c>
      <c r="E11" s="75">
        <f>Middle!E11</f>
        <v>0.2</v>
      </c>
      <c r="H11" s="24">
        <f t="shared" si="1"/>
        <v>0.2</v>
      </c>
      <c r="I11" s="22">
        <f t="shared" si="2"/>
        <v>1.4140226151930264E-2</v>
      </c>
      <c r="J11" s="24">
        <f t="shared" si="3"/>
        <v>1.4140226151930264E-2</v>
      </c>
      <c r="K11" s="22">
        <f t="shared" si="4"/>
        <v>7.0701130759651315E-2</v>
      </c>
      <c r="L11" s="22">
        <f t="shared" si="5"/>
        <v>1.4140226151930264E-2</v>
      </c>
      <c r="M11" s="225">
        <f t="shared" si="6"/>
        <v>1.4140226151930264E-2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51069.190586760938</v>
      </c>
      <c r="S11" s="223">
        <f>IF($B$81=0,0,(SUMIF($N$6:$N$28,$U11,L$6:L$28)+SUMIF($N$91:$N$118,$U11,L$91:L$118))*$I$83*Poor!$B$81/$B$81)</f>
        <v>20060</v>
      </c>
      <c r="T11" s="223">
        <f>IF($B$81=0,0,(SUMIF($N$6:$N$28,$U11,M$6:M$28)+SUMIF($N$91:$N$118,$U11,M$91:M$118))*$I$83*Poor!$B$81/$B$81)</f>
        <v>20819.391361897669</v>
      </c>
      <c r="U11" s="224">
        <v>5</v>
      </c>
      <c r="V11" s="56"/>
      <c r="W11" s="115"/>
      <c r="X11" s="118">
        <f>Poor!X11</f>
        <v>1</v>
      </c>
      <c r="Y11" s="183">
        <f t="shared" si="9"/>
        <v>5.6560904607721056E-2</v>
      </c>
      <c r="Z11" s="125">
        <f>IF($Y11=0,0,AA11/$Y11)</f>
        <v>0.83589217342343969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4.7278817483343796E-2</v>
      </c>
      <c r="AB11" s="125">
        <f>IF($Y11=0,0,AC11/$Y11)</f>
        <v>0.16410782657656034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9.2820871243772599E-3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1.4140226151930264E-2</v>
      </c>
      <c r="AJ11" s="120">
        <f t="shared" si="14"/>
        <v>2.8280452303860528E-2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Sweetpotatoes: no. local meas.</v>
      </c>
      <c r="B12" s="101">
        <f>IF([1]Summ!$J1050="",0,[1]Summ!$J1050)</f>
        <v>1.9943349937733501E-2</v>
      </c>
      <c r="C12" s="102">
        <f>IF([1]Summ!$K1050="",0,[1]Summ!$K1050)</f>
        <v>4.9858374844333753E-3</v>
      </c>
      <c r="D12" s="24">
        <f t="shared" si="0"/>
        <v>2.4929187422166876E-2</v>
      </c>
      <c r="E12" s="75">
        <f>Middle!E12</f>
        <v>0.2</v>
      </c>
      <c r="H12" s="24">
        <f t="shared" si="1"/>
        <v>0.2</v>
      </c>
      <c r="I12" s="22">
        <f t="shared" si="2"/>
        <v>4.9858374844333753E-3</v>
      </c>
      <c r="J12" s="24">
        <f t="shared" si="3"/>
        <v>4.2391008708872096E-3</v>
      </c>
      <c r="K12" s="22">
        <f t="shared" si="4"/>
        <v>1.9943349937733501E-2</v>
      </c>
      <c r="L12" s="22">
        <f t="shared" si="5"/>
        <v>3.9886699875467E-3</v>
      </c>
      <c r="M12" s="225">
        <f t="shared" si="6"/>
        <v>4.2391008708872096E-3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1.6956403483548838E-2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1.1360790333977723E-2</v>
      </c>
      <c r="AF12" s="122">
        <f>1-SUM(Z12,AB12,AD12)</f>
        <v>0.32999999999999996</v>
      </c>
      <c r="AG12" s="121">
        <f>$M12*AF12*4</f>
        <v>5.5956131495711161E-3</v>
      </c>
      <c r="AH12" s="123">
        <f t="shared" si="12"/>
        <v>1</v>
      </c>
      <c r="AI12" s="183">
        <f t="shared" si="13"/>
        <v>4.2391008708872096E-3</v>
      </c>
      <c r="AJ12" s="120">
        <f t="shared" si="14"/>
        <v>0</v>
      </c>
      <c r="AK12" s="119">
        <f t="shared" si="15"/>
        <v>8.4782017417744191E-3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Cabbage: no. local meas</v>
      </c>
      <c r="B13" s="101">
        <f>IF([1]Summ!$J1051="",0,[1]Summ!$J1051)</f>
        <v>5.996039850560398E-3</v>
      </c>
      <c r="C13" s="102">
        <f>IF([1]Summ!$K1051="",0,[1]Summ!$K1051)</f>
        <v>5.3964358655043593E-2</v>
      </c>
      <c r="D13" s="24">
        <f t="shared" si="0"/>
        <v>5.9960398505603987E-2</v>
      </c>
      <c r="E13" s="75">
        <f>Middle!E13</f>
        <v>0.2</v>
      </c>
      <c r="H13" s="24">
        <f t="shared" si="1"/>
        <v>0.2</v>
      </c>
      <c r="I13" s="22">
        <f t="shared" si="2"/>
        <v>1.1992079701120798E-2</v>
      </c>
      <c r="J13" s="24">
        <f t="shared" si="3"/>
        <v>3.909754001562296E-3</v>
      </c>
      <c r="K13" s="22">
        <f t="shared" si="4"/>
        <v>5.996039850560398E-3</v>
      </c>
      <c r="L13" s="22">
        <f t="shared" si="5"/>
        <v>1.1992079701120797E-3</v>
      </c>
      <c r="M13" s="226">
        <f t="shared" si="6"/>
        <v>3.909754001562296E-3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95168.938693446267</v>
      </c>
      <c r="S13" s="223">
        <f>IF($B$81=0,0,(SUMIF($N$6:$N$28,$U13,L$6:L$28)+SUMIF($N$91:$N$118,$U13,L$91:L$118))*$I$83*Poor!$B$81/$B$81)</f>
        <v>44858.87999999999</v>
      </c>
      <c r="T13" s="223">
        <f>IF($B$81=0,0,(SUMIF($N$6:$N$28,$U13,M$6:M$28)+SUMIF($N$91:$N$118,$U13,M$91:M$118))*$I$83*Poor!$B$81/$B$81)</f>
        <v>44858.87999999999</v>
      </c>
      <c r="U13" s="224">
        <v>7</v>
      </c>
      <c r="V13" s="56"/>
      <c r="W13" s="110"/>
      <c r="X13" s="118"/>
      <c r="Y13" s="183">
        <f t="shared" si="9"/>
        <v>1.5639016006249184E-2</v>
      </c>
      <c r="Z13" s="156">
        <f>Poor!Z13</f>
        <v>1</v>
      </c>
      <c r="AA13" s="121">
        <f>$M13*Z13*4</f>
        <v>1.5639016006249184E-2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3.909754001562296E-3</v>
      </c>
      <c r="AJ13" s="120">
        <f t="shared" si="14"/>
        <v>7.8195080031245919E-3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root crops: no. local meas Potatoes</v>
      </c>
      <c r="B14" s="101">
        <f>IF([1]Summ!$J1052="",0,[1]Summ!$J1052)</f>
        <v>4.8879202988792031E-3</v>
      </c>
      <c r="C14" s="102">
        <f>IF([1]Summ!$K1052="",0,[1]Summ!$K1052)</f>
        <v>9.7758405977584062E-3</v>
      </c>
      <c r="D14" s="24">
        <f t="shared" si="0"/>
        <v>1.4663760896637609E-2</v>
      </c>
      <c r="E14" s="75">
        <f>Middle!E14</f>
        <v>0.2</v>
      </c>
      <c r="F14" s="22"/>
      <c r="H14" s="24">
        <f t="shared" si="1"/>
        <v>0.2</v>
      </c>
      <c r="I14" s="22">
        <f t="shared" si="2"/>
        <v>2.9327521793275219E-3</v>
      </c>
      <c r="J14" s="24">
        <f>IF(I$32&lt;=1+I131,I14,B14*H14+J$33*(I14-B14*H14))</f>
        <v>1.4686093697536037E-3</v>
      </c>
      <c r="K14" s="22">
        <f t="shared" si="4"/>
        <v>4.8879202988792031E-3</v>
      </c>
      <c r="L14" s="22">
        <f t="shared" si="5"/>
        <v>9.7758405977584062E-4</v>
      </c>
      <c r="M14" s="226">
        <f t="shared" si="6"/>
        <v>1.4686093697536037E-3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5.8744374790144147E-3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5.8744374790144147E-3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1.4686093697536037E-3</v>
      </c>
      <c r="AJ14" s="120">
        <f t="shared" si="14"/>
        <v>2.9372187395072073E-3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Spinach (vegetables):</v>
      </c>
      <c r="B15" s="101">
        <f>IF([1]Summ!$J1053="",0,[1]Summ!$J1053)</f>
        <v>3.6425902864259028E-3</v>
      </c>
      <c r="C15" s="102">
        <f>IF([1]Summ!$K1053="",0,[1]Summ!$K1053)</f>
        <v>0</v>
      </c>
      <c r="D15" s="24">
        <f t="shared" si="0"/>
        <v>3.6425902864259028E-3</v>
      </c>
      <c r="E15" s="75">
        <f>Middle!E15</f>
        <v>0.2</v>
      </c>
      <c r="F15" s="22"/>
      <c r="H15" s="24">
        <f t="shared" si="1"/>
        <v>0.2</v>
      </c>
      <c r="I15" s="22">
        <f t="shared" si="2"/>
        <v>7.2851805728518055E-4</v>
      </c>
      <c r="J15" s="24">
        <f>IF(I$32&lt;=1+I131,I15,B15*H15+J$33*(I15-B15*H15))</f>
        <v>7.2851805728518055E-4</v>
      </c>
      <c r="K15" s="22">
        <f t="shared" si="4"/>
        <v>3.6425902864259028E-3</v>
      </c>
      <c r="L15" s="22">
        <f t="shared" si="5"/>
        <v>7.2851805728518055E-4</v>
      </c>
      <c r="M15" s="227">
        <f t="shared" si="6"/>
        <v>7.2851805728518055E-4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7209.7680828368375</v>
      </c>
      <c r="S15" s="223">
        <f>IF($B$81=0,0,(SUMIF($N$6:$N$28,$U15,L$6:L$28)+SUMIF($N$91:$N$118,$U15,L$91:L$118))*$I$83*Poor!$B$81/$B$81)</f>
        <v>5328.0000000000009</v>
      </c>
      <c r="T15" s="223">
        <f>IF($B$81=0,0,(SUMIF($N$6:$N$28,$U15,M$6:M$28)+SUMIF($N$91:$N$118,$U15,M$91:M$118))*$I$83*Poor!$B$81/$B$81)</f>
        <v>5328.0000000000009</v>
      </c>
      <c r="U15" s="224">
        <v>9</v>
      </c>
      <c r="V15" s="56"/>
      <c r="W15" s="110"/>
      <c r="X15" s="118"/>
      <c r="Y15" s="183">
        <f t="shared" si="9"/>
        <v>2.9140722291407222E-3</v>
      </c>
      <c r="Z15" s="156">
        <f>Poor!Z15</f>
        <v>0.25</v>
      </c>
      <c r="AA15" s="121">
        <f t="shared" si="16"/>
        <v>7.2851805728518055E-4</v>
      </c>
      <c r="AB15" s="156">
        <f>Poor!AB15</f>
        <v>0.25</v>
      </c>
      <c r="AC15" s="121">
        <f t="shared" si="7"/>
        <v>7.2851805728518055E-4</v>
      </c>
      <c r="AD15" s="156">
        <f>Poor!AD15</f>
        <v>0.25</v>
      </c>
      <c r="AE15" s="121">
        <f t="shared" si="8"/>
        <v>7.2851805728518055E-4</v>
      </c>
      <c r="AF15" s="122">
        <f t="shared" si="10"/>
        <v>0.25</v>
      </c>
      <c r="AG15" s="121">
        <f t="shared" si="11"/>
        <v>7.2851805728518055E-4</v>
      </c>
      <c r="AH15" s="123">
        <f t="shared" si="12"/>
        <v>1</v>
      </c>
      <c r="AI15" s="183">
        <f t="shared" si="13"/>
        <v>7.2851805728518055E-4</v>
      </c>
      <c r="AJ15" s="120">
        <f t="shared" si="14"/>
        <v>7.2851805728518055E-4</v>
      </c>
      <c r="AK15" s="119">
        <f t="shared" si="15"/>
        <v>7.2851805728518055E-4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pumpkin / butternut</v>
      </c>
      <c r="B16" s="101">
        <f>IF([1]Summ!$J1054="",0,[1]Summ!$J1054)</f>
        <v>3.3890660024906601E-3</v>
      </c>
      <c r="C16" s="102">
        <f>IF([1]Summ!$K1054="",0,[1]Summ!$K1054)</f>
        <v>0</v>
      </c>
      <c r="D16" s="24">
        <f t="shared" si="0"/>
        <v>3.3890660024906601E-3</v>
      </c>
      <c r="E16" s="75">
        <f>Middle!E16</f>
        <v>0.2</v>
      </c>
      <c r="F16" s="22"/>
      <c r="H16" s="24">
        <f t="shared" si="1"/>
        <v>0.2</v>
      </c>
      <c r="I16" s="22">
        <f t="shared" si="2"/>
        <v>6.7781320049813208E-4</v>
      </c>
      <c r="J16" s="24">
        <f>IF(I$32&lt;=1+I131,I16,B16*H16+J$33*(I16-B16*H16))</f>
        <v>6.7781320049813208E-4</v>
      </c>
      <c r="K16" s="22">
        <f t="shared" si="4"/>
        <v>3.3890660024906601E-3</v>
      </c>
      <c r="L16" s="22">
        <f t="shared" si="5"/>
        <v>6.7781320049813208E-4</v>
      </c>
      <c r="M16" s="225">
        <f t="shared" si="6"/>
        <v>6.7781320049813208E-4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2.7112528019925283E-3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2.7112528019925283E-3</v>
      </c>
      <c r="AH16" s="123">
        <f t="shared" si="12"/>
        <v>1</v>
      </c>
      <c r="AI16" s="183">
        <f t="shared" si="13"/>
        <v>6.7781320049813208E-4</v>
      </c>
      <c r="AJ16" s="120">
        <f t="shared" si="14"/>
        <v>0</v>
      </c>
      <c r="AK16" s="119">
        <f t="shared" si="15"/>
        <v>1.3556264009962642E-3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tomatoes</v>
      </c>
      <c r="B17" s="101">
        <f>IF([1]Summ!$J1055="",0,[1]Summ!$J1055)</f>
        <v>1.307596513075965E-3</v>
      </c>
      <c r="C17" s="102">
        <f>IF([1]Summ!$K1055="",0,[1]Summ!$K1055)</f>
        <v>0</v>
      </c>
      <c r="D17" s="24">
        <f t="shared" si="0"/>
        <v>1.307596513075965E-3</v>
      </c>
      <c r="E17" s="75">
        <f>Middle!E17</f>
        <v>0.2</v>
      </c>
      <c r="F17" s="22"/>
      <c r="H17" s="24">
        <f t="shared" si="1"/>
        <v>0.2</v>
      </c>
      <c r="I17" s="22">
        <f t="shared" si="2"/>
        <v>2.6151930261519304E-4</v>
      </c>
      <c r="J17" s="24">
        <f t="shared" ref="J17:J25" si="17">IF(I$32&lt;=1+I131,I17,B17*H17+J$33*(I17-B17*H17))</f>
        <v>2.6151930261519304E-4</v>
      </c>
      <c r="K17" s="22">
        <f t="shared" si="4"/>
        <v>1.307596513075965E-3</v>
      </c>
      <c r="L17" s="22">
        <f t="shared" si="5"/>
        <v>2.6151930261519304E-4</v>
      </c>
      <c r="M17" s="226">
        <f t="shared" si="6"/>
        <v>2.6151930261519304E-4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12635.118565171559</v>
      </c>
      <c r="S17" s="223">
        <f>IF($B$81=0,0,(SUMIF($N$6:$N$28,$U17,L$6:L$28)+SUMIF($N$91:$N$118,$U17,L$91:L$118))*$I$83*Poor!$B$81/$B$81)</f>
        <v>9926.16</v>
      </c>
      <c r="T17" s="223">
        <f>IF($B$81=0,0,(SUMIF($N$6:$N$28,$U17,M$6:M$28)+SUMIF($N$91:$N$118,$U17,M$91:M$118))*$I$83*Poor!$B$81/$B$81)</f>
        <v>9926.16</v>
      </c>
      <c r="U17" s="224">
        <v>11</v>
      </c>
      <c r="V17" s="56"/>
      <c r="W17" s="110"/>
      <c r="X17" s="118"/>
      <c r="Y17" s="183">
        <f t="shared" si="9"/>
        <v>1.0460772104607721E-3</v>
      </c>
      <c r="Z17" s="156">
        <f>Poor!Z17</f>
        <v>0.29409999999999997</v>
      </c>
      <c r="AA17" s="121">
        <f t="shared" si="16"/>
        <v>3.0765130759651308E-4</v>
      </c>
      <c r="AB17" s="156">
        <f>Poor!AB17</f>
        <v>0.17649999999999999</v>
      </c>
      <c r="AC17" s="121">
        <f t="shared" si="7"/>
        <v>1.8463262764632627E-4</v>
      </c>
      <c r="AD17" s="156">
        <f>Poor!AD17</f>
        <v>0.23530000000000001</v>
      </c>
      <c r="AE17" s="121">
        <f t="shared" si="8"/>
        <v>2.4614196762141969E-4</v>
      </c>
      <c r="AF17" s="122">
        <f t="shared" si="10"/>
        <v>0.29410000000000003</v>
      </c>
      <c r="AG17" s="121">
        <f t="shared" si="11"/>
        <v>3.0765130759651313E-4</v>
      </c>
      <c r="AH17" s="123">
        <f t="shared" si="12"/>
        <v>1</v>
      </c>
      <c r="AI17" s="183">
        <f t="shared" si="13"/>
        <v>2.6151930261519304E-4</v>
      </c>
      <c r="AJ17" s="120">
        <f t="shared" si="14"/>
        <v>2.4614196762141969E-4</v>
      </c>
      <c r="AK17" s="119">
        <f t="shared" si="15"/>
        <v>2.7689663760896638E-4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3231.7168949615912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213068.99047969241</v>
      </c>
      <c r="S23" s="179">
        <f>SUM(S7:S22)</f>
        <v>93632.375087774606</v>
      </c>
      <c r="T23" s="179">
        <f>SUM(T7:T22)</f>
        <v>95426.733789213657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46883.051969723376</v>
      </c>
      <c r="S24" s="41">
        <f>IF($B$81=0,0,(SUM(($B$70*$H$70))+((1-$D$29)*$I$83))*Poor!$B$81/$B$81)</f>
        <v>46883.051969723376</v>
      </c>
      <c r="T24" s="41">
        <f>IF($B$81=0,0,(SUM(($B$70*$H$70))+((1-$D$29)*$I$83))*Poor!$B$81/$B$81)</f>
        <v>46883.051969723376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67501.585303056709</v>
      </c>
      <c r="S25" s="41">
        <f>IF($B$81=0,0,(SUM(($B$70*$H$70),($B$71*$H$71))+((1-$D$29)*$I$83))*Poor!$B$81/$B$81)</f>
        <v>67501.585303056709</v>
      </c>
      <c r="T25" s="41">
        <f>IF($B$81=0,0,(SUM(($B$70*$H$70),($B$71*$H$71))+((1-$D$29)*$I$83))*Poor!$B$81/$B$81)</f>
        <v>67501.585303056709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0.13095238095238096</v>
      </c>
      <c r="C26" s="102">
        <f>IF([1]Summ!$K1064="",0,[1]Summ!$K1064)</f>
        <v>0</v>
      </c>
      <c r="D26" s="24">
        <f t="shared" si="0"/>
        <v>0.13095238095238096</v>
      </c>
      <c r="E26" s="75">
        <f>Middle!E26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108423.9853030567</v>
      </c>
      <c r="S26" s="41">
        <f>IF($B$81=0,0,(SUM(($B$70*$H$70),($B$71*$H$71),($B$72*$H$72))+((1-$D$29)*$I$83))*Poor!$B$81/$B$81)</f>
        <v>108423.9853030567</v>
      </c>
      <c r="T26" s="41">
        <f>IF($B$81=0,0,(SUM(($B$70*$H$70),($B$71*$H$71),($B$72*$H$72))+((1-$D$29)*$I$83))*Poor!$B$81/$B$81)</f>
        <v>108423.9853030567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3.1815508841843095E-2</v>
      </c>
      <c r="C27" s="102">
        <f>IF([1]Summ!$K1065="",0,[1]Summ!$K1065)</f>
        <v>-3.1815508841843095E-2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2.3825290540437673E-2</v>
      </c>
      <c r="K27" s="22">
        <f t="shared" si="4"/>
        <v>3.1815508841843095E-2</v>
      </c>
      <c r="L27" s="22">
        <f t="shared" si="5"/>
        <v>3.1815508841843095E-2</v>
      </c>
      <c r="M27" s="227">
        <f t="shared" si="6"/>
        <v>2.3825290540437673E-2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9.5301162161750691E-2</v>
      </c>
      <c r="Z27" s="156">
        <f>Poor!Z27</f>
        <v>0.25</v>
      </c>
      <c r="AA27" s="121">
        <f t="shared" si="16"/>
        <v>2.3825290540437673E-2</v>
      </c>
      <c r="AB27" s="156">
        <f>Poor!AB27</f>
        <v>0.25</v>
      </c>
      <c r="AC27" s="121">
        <f t="shared" si="7"/>
        <v>2.3825290540437673E-2</v>
      </c>
      <c r="AD27" s="156">
        <f>Poor!AD27</f>
        <v>0.25</v>
      </c>
      <c r="AE27" s="121">
        <f t="shared" si="8"/>
        <v>2.3825290540437673E-2</v>
      </c>
      <c r="AF27" s="122">
        <f t="shared" si="10"/>
        <v>0.25</v>
      </c>
      <c r="AG27" s="121">
        <f t="shared" si="11"/>
        <v>2.3825290540437673E-2</v>
      </c>
      <c r="AH27" s="123">
        <f t="shared" si="12"/>
        <v>1</v>
      </c>
      <c r="AI27" s="183">
        <f t="shared" si="13"/>
        <v>2.3825290540437673E-2</v>
      </c>
      <c r="AJ27" s="120">
        <f t="shared" si="14"/>
        <v>2.3825290540437673E-2</v>
      </c>
      <c r="AK27" s="119">
        <f t="shared" si="15"/>
        <v>2.3825290540437673E-2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5.1618082191780821E-4</v>
      </c>
      <c r="C28" s="102">
        <f>IF([1]Summ!$K1066="",0,[1]Summ!$K1066)</f>
        <v>-5.1618082191780821E-4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3.8654601171801521E-4</v>
      </c>
      <c r="K28" s="22">
        <f t="shared" si="4"/>
        <v>5.1618082191780821E-4</v>
      </c>
      <c r="L28" s="22">
        <f t="shared" si="5"/>
        <v>5.1618082191780821E-4</v>
      </c>
      <c r="M28" s="225">
        <f t="shared" si="6"/>
        <v>3.8654601171801521E-4</v>
      </c>
      <c r="N28" s="230"/>
      <c r="O28" s="2"/>
      <c r="P28" s="22"/>
      <c r="U28" s="56"/>
      <c r="V28" s="56"/>
      <c r="W28" s="110"/>
      <c r="X28" s="118"/>
      <c r="Y28" s="183">
        <f t="shared" si="9"/>
        <v>1.5461840468720608E-3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7.7309202343603042E-4</v>
      </c>
      <c r="AF28" s="122">
        <f t="shared" si="10"/>
        <v>0.5</v>
      </c>
      <c r="AG28" s="121">
        <f t="shared" si="11"/>
        <v>7.7309202343603042E-4</v>
      </c>
      <c r="AH28" s="123">
        <f t="shared" si="12"/>
        <v>1</v>
      </c>
      <c r="AI28" s="183">
        <f t="shared" si="13"/>
        <v>3.8654601171801521E-4</v>
      </c>
      <c r="AJ28" s="120">
        <f t="shared" si="14"/>
        <v>0</v>
      </c>
      <c r="AK28" s="119">
        <f t="shared" si="15"/>
        <v>7.7309202343603042E-4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0.22509707133250312</v>
      </c>
      <c r="C29" s="102">
        <f>IF([1]Summ!$K1067="",0,[1]Summ!$K1067)</f>
        <v>-4.6029739050605471E-4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0.22498147121270012</v>
      </c>
      <c r="K29" s="22">
        <f t="shared" si="4"/>
        <v>0.22509707133250312</v>
      </c>
      <c r="L29" s="22">
        <f t="shared" si="5"/>
        <v>0.22509707133250312</v>
      </c>
      <c r="M29" s="175">
        <f t="shared" si="6"/>
        <v>0.22498147121270012</v>
      </c>
      <c r="N29" s="230"/>
      <c r="P29" s="22"/>
      <c r="V29" s="56"/>
      <c r="W29" s="110"/>
      <c r="X29" s="118"/>
      <c r="Y29" s="183">
        <f t="shared" si="9"/>
        <v>0.89992588485080049</v>
      </c>
      <c r="Z29" s="156">
        <f>Poor!Z29</f>
        <v>0.25</v>
      </c>
      <c r="AA29" s="121">
        <f t="shared" si="16"/>
        <v>0.22498147121270012</v>
      </c>
      <c r="AB29" s="156">
        <f>Poor!AB29</f>
        <v>0.25</v>
      </c>
      <c r="AC29" s="121">
        <f t="shared" si="7"/>
        <v>0.22498147121270012</v>
      </c>
      <c r="AD29" s="156">
        <f>Poor!AD29</f>
        <v>0.25</v>
      </c>
      <c r="AE29" s="121">
        <f t="shared" si="8"/>
        <v>0.22498147121270012</v>
      </c>
      <c r="AF29" s="122">
        <f t="shared" si="10"/>
        <v>0.25</v>
      </c>
      <c r="AG29" s="121">
        <f t="shared" si="11"/>
        <v>0.22498147121270012</v>
      </c>
      <c r="AH29" s="123">
        <f t="shared" si="12"/>
        <v>1</v>
      </c>
      <c r="AI29" s="183">
        <f t="shared" si="13"/>
        <v>0.22498147121270012</v>
      </c>
      <c r="AJ29" s="120">
        <f t="shared" si="14"/>
        <v>0.22498147121270012</v>
      </c>
      <c r="AK29" s="119">
        <f t="shared" si="15"/>
        <v>0.22498147121270012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0.46112153424657532</v>
      </c>
      <c r="C30" s="65"/>
      <c r="D30" s="24">
        <f>(D119-B124)</f>
        <v>6.1608478134342928</v>
      </c>
      <c r="E30" s="75">
        <f>Middle!E30</f>
        <v>1</v>
      </c>
      <c r="H30" s="96">
        <f>(E30*F$7/F$9)</f>
        <v>1</v>
      </c>
      <c r="I30" s="29">
        <f>IF(E30&gt;=1,I119-I124,MIN(I119-I124,B30*H30))</f>
        <v>2.1768474960918445</v>
      </c>
      <c r="J30" s="232">
        <f>IF(I$32&lt;=1,I30,1-SUM(J6:J29))</f>
        <v>0.38717917929700851</v>
      </c>
      <c r="K30" s="22">
        <f t="shared" si="4"/>
        <v>0.46112153424657532</v>
      </c>
      <c r="L30" s="22">
        <f>IF(L124=L119,0,IF(K30="",0,(L119-L124)/(B119-B124)*K30))</f>
        <v>0.15200489315630028</v>
      </c>
      <c r="M30" s="175">
        <f t="shared" si="6"/>
        <v>0.38717917929700851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1.5487167171880341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0.30847034443455351</v>
      </c>
      <c r="AC30" s="187">
        <f>IF(AC79*4/$I$83+SUM(AC6:AC29)&lt;1,AC79*4/$I$83,1-SUM(AC6:AC29))</f>
        <v>0.47773317918254388</v>
      </c>
      <c r="AD30" s="122">
        <f>IF($Y30=0,0,AE30/($Y$30))</f>
        <v>0.36516007793510169</v>
      </c>
      <c r="AE30" s="187">
        <f>IF(AE79*4/$I$83+SUM(AE6:AE29)&lt;1,AE79*4/$I$83,1-SUM(AE6:AE29))</f>
        <v>0.56552951714777733</v>
      </c>
      <c r="AF30" s="122">
        <f>IF($Y30=0,0,AG30/($Y$30))</f>
        <v>0.32636957763034502</v>
      </c>
      <c r="AG30" s="187">
        <f>IF(AG79*4/$I$83+SUM(AG6:AG29)&lt;1,AG79*4/$I$83,1-SUM(AG6:AG29))</f>
        <v>0.50545402085771318</v>
      </c>
      <c r="AH30" s="123">
        <f t="shared" si="12"/>
        <v>1.0000000000000002</v>
      </c>
      <c r="AI30" s="183">
        <f t="shared" si="13"/>
        <v>0.38717917929700862</v>
      </c>
      <c r="AJ30" s="120">
        <f t="shared" si="14"/>
        <v>0.23886658959127194</v>
      </c>
      <c r="AK30" s="119">
        <f t="shared" si="15"/>
        <v>0.5354917690027452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0.3016899807439547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1.5208311585945562</v>
      </c>
      <c r="C32" s="29">
        <f>SUM(C6:C31)</f>
        <v>0.98226555653228331</v>
      </c>
      <c r="D32" s="24">
        <f>SUM(D6:D30)</f>
        <v>8.2028229943145572</v>
      </c>
      <c r="E32" s="2"/>
      <c r="F32" s="2"/>
      <c r="H32" s="17"/>
      <c r="I32" s="22">
        <f>SUM(I6:I30)</f>
        <v>2.9880052945395641</v>
      </c>
      <c r="J32" s="17"/>
      <c r="L32" s="22">
        <f>SUM(L6:L30)</f>
        <v>0.6983100192560453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14791.610215282097</v>
      </c>
      <c r="T32" s="235">
        <f t="shared" si="24"/>
        <v>12997.251513843046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0.25114224453002787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33250</v>
      </c>
      <c r="C37" s="104">
        <f>IF([1]Summ!$K1072="",0,[1]Summ!$K1072)</f>
        <v>4750</v>
      </c>
      <c r="D37" s="38">
        <f t="shared" ref="D37:D64" si="25">B37+C37</f>
        <v>38000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22420</v>
      </c>
      <c r="J37" s="38">
        <f>J91*I$83</f>
        <v>20321.326140295401</v>
      </c>
      <c r="K37" s="40">
        <f t="shared" ref="K37:K52" si="28">(B37/B$65)</f>
        <v>0.25840897786620243</v>
      </c>
      <c r="L37" s="22">
        <f t="shared" ref="L37:L52" si="29">(K37*H37)</f>
        <v>0.15246129694105942</v>
      </c>
      <c r="M37" s="24">
        <f t="shared" ref="M37:M52" si="30">J37/B$65</f>
        <v>0.15793122155787895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20321.326140295401</v>
      </c>
      <c r="AH37" s="123">
        <f>SUM(Z37,AB37,AD37,AF37)</f>
        <v>1</v>
      </c>
      <c r="AI37" s="112">
        <f>SUM(AA37,AC37,AE37,AG37)</f>
        <v>20321.326140295401</v>
      </c>
      <c r="AJ37" s="148">
        <f>(AA37+AC37)</f>
        <v>0</v>
      </c>
      <c r="AK37" s="147">
        <f>(AE37+AG37)</f>
        <v>20321.326140295401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750</v>
      </c>
      <c r="C38" s="104">
        <f>IF([1]Summ!$K1073="",0,[1]Summ!$K1073)</f>
        <v>375</v>
      </c>
      <c r="D38" s="38">
        <f t="shared" si="25"/>
        <v>1125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663.75</v>
      </c>
      <c r="J38" s="38">
        <f t="shared" ref="J38:J64" si="33">J92*I$83</f>
        <v>498.06522160226871</v>
      </c>
      <c r="K38" s="40">
        <f t="shared" si="28"/>
        <v>5.8287739368316337E-3</v>
      </c>
      <c r="L38" s="22">
        <f t="shared" si="29"/>
        <v>3.4389766227306637E-3</v>
      </c>
      <c r="M38" s="24">
        <f t="shared" si="30"/>
        <v>3.8708127766901011E-3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498.06522160226871</v>
      </c>
      <c r="AH38" s="123">
        <f t="shared" ref="AH38:AI58" si="35">SUM(Z38,AB38,AD38,AF38)</f>
        <v>1</v>
      </c>
      <c r="AI38" s="112">
        <f t="shared" si="35"/>
        <v>498.06522160226871</v>
      </c>
      <c r="AJ38" s="148">
        <f t="shared" ref="AJ38:AJ64" si="36">(AA38+AC38)</f>
        <v>0</v>
      </c>
      <c r="AK38" s="147">
        <f t="shared" ref="AK38:AK64" si="37">(AE38+AG38)</f>
        <v>498.06522160226871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Maize: kg produced</v>
      </c>
      <c r="B39" s="104">
        <f>IF([1]Summ!$J1074="",0,[1]Summ!$J1074)</f>
        <v>5000</v>
      </c>
      <c r="C39" s="104">
        <f>IF([1]Summ!$K1074="",0,[1]Summ!$K1074)</f>
        <v>-5000</v>
      </c>
      <c r="D39" s="38">
        <f t="shared" si="25"/>
        <v>0</v>
      </c>
      <c r="E39" s="75">
        <f>Middle!E39</f>
        <v>0.2</v>
      </c>
      <c r="F39" s="75">
        <f>Middle!F39</f>
        <v>1.4</v>
      </c>
      <c r="G39" s="22">
        <f t="shared" si="32"/>
        <v>1.65</v>
      </c>
      <c r="H39" s="24">
        <f t="shared" si="26"/>
        <v>0.27999999999999997</v>
      </c>
      <c r="I39" s="39">
        <f t="shared" si="27"/>
        <v>0</v>
      </c>
      <c r="J39" s="38">
        <f t="shared" si="33"/>
        <v>1048.4008576579608</v>
      </c>
      <c r="K39" s="40">
        <f t="shared" si="28"/>
        <v>3.8858492912210892E-2</v>
      </c>
      <c r="L39" s="22">
        <f t="shared" si="29"/>
        <v>1.0880378015419049E-2</v>
      </c>
      <c r="M39" s="24">
        <f t="shared" si="30"/>
        <v>8.1478554592915378E-3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0.83589217342343958</v>
      </c>
      <c r="AA39" s="147">
        <f>$J39*Z39</f>
        <v>876.35007152671096</v>
      </c>
      <c r="AB39" s="122">
        <f>AB8</f>
        <v>0.16410782657656039</v>
      </c>
      <c r="AC39" s="147">
        <f>$J39*AB39</f>
        <v>172.05078613124982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1048.4008576579608</v>
      </c>
      <c r="AJ39" s="148">
        <f t="shared" si="36"/>
        <v>1048.4008576579608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Beans: kg produced</v>
      </c>
      <c r="B40" s="104">
        <f>IF([1]Summ!$J1075="",0,[1]Summ!$J1075)</f>
        <v>4000</v>
      </c>
      <c r="C40" s="104">
        <f>IF([1]Summ!$K1075="",0,[1]Summ!$K1075)</f>
        <v>0</v>
      </c>
      <c r="D40" s="38">
        <f t="shared" si="25"/>
        <v>4000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1680</v>
      </c>
      <c r="J40" s="38">
        <f t="shared" si="33"/>
        <v>1680</v>
      </c>
      <c r="K40" s="40">
        <f t="shared" si="28"/>
        <v>3.1086794329768713E-2</v>
      </c>
      <c r="L40" s="22">
        <f t="shared" si="29"/>
        <v>1.3056453618502859E-2</v>
      </c>
      <c r="M40" s="24">
        <f t="shared" si="30"/>
        <v>1.3056453618502859E-2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0.83589217342343958</v>
      </c>
      <c r="AA40" s="147">
        <f>$J40*Z40</f>
        <v>1404.2988513513785</v>
      </c>
      <c r="AB40" s="122">
        <f>AB9</f>
        <v>0.16410782657656039</v>
      </c>
      <c r="AC40" s="147">
        <f>$J40*AB40</f>
        <v>275.70114864862148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1680</v>
      </c>
      <c r="AJ40" s="148">
        <f t="shared" si="36"/>
        <v>1680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Cabbage: no. local meas</v>
      </c>
      <c r="B41" s="104">
        <f>IF([1]Summ!$J1076="",0,[1]Summ!$J1076)</f>
        <v>9000</v>
      </c>
      <c r="C41" s="104">
        <f>IF([1]Summ!$K1076="",0,[1]Summ!$K1076)</f>
        <v>-9000</v>
      </c>
      <c r="D41" s="38">
        <f t="shared" si="25"/>
        <v>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0</v>
      </c>
      <c r="J41" s="38">
        <f t="shared" si="33"/>
        <v>1887.1215437843296</v>
      </c>
      <c r="K41" s="40">
        <f t="shared" si="28"/>
        <v>6.9945287241979612E-2</v>
      </c>
      <c r="L41" s="22">
        <f t="shared" si="29"/>
        <v>1.958468042775429E-2</v>
      </c>
      <c r="M41" s="24">
        <f t="shared" si="30"/>
        <v>1.466613982672477E-2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0.83589217342343969</v>
      </c>
      <c r="AA41" s="147">
        <f>$J41*Z41</f>
        <v>1577.4301287480801</v>
      </c>
      <c r="AB41" s="122">
        <f>AB11</f>
        <v>0.16410782657656034</v>
      </c>
      <c r="AC41" s="147">
        <f>$J41*AB41</f>
        <v>309.69141503624957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1887.1215437843296</v>
      </c>
      <c r="AJ41" s="148">
        <f t="shared" si="36"/>
        <v>1887.1215437843296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root crops: no. local meas Potatoes</v>
      </c>
      <c r="B42" s="104">
        <f>IF([1]Summ!$J1077="",0,[1]Summ!$J1077)</f>
        <v>100</v>
      </c>
      <c r="C42" s="104">
        <f>IF([1]Summ!$K1077="",0,[1]Summ!$K1077)</f>
        <v>-100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20.968017153159213</v>
      </c>
      <c r="K42" s="40">
        <f t="shared" si="28"/>
        <v>7.7716985824421785E-4</v>
      </c>
      <c r="L42" s="22">
        <f t="shared" si="29"/>
        <v>2.1760756030838097E-4</v>
      </c>
      <c r="M42" s="24">
        <f t="shared" si="30"/>
        <v>1.6295710918583074E-4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5.2420042882898032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10.484008576579606</v>
      </c>
      <c r="AF42" s="122">
        <f t="shared" si="31"/>
        <v>0.25</v>
      </c>
      <c r="AG42" s="147">
        <f t="shared" si="34"/>
        <v>5.2420042882898032</v>
      </c>
      <c r="AH42" s="123">
        <f t="shared" si="35"/>
        <v>1</v>
      </c>
      <c r="AI42" s="112">
        <f t="shared" si="35"/>
        <v>20.968017153159213</v>
      </c>
      <c r="AJ42" s="148">
        <f t="shared" si="36"/>
        <v>5.2420042882898032</v>
      </c>
      <c r="AK42" s="147">
        <f t="shared" si="37"/>
        <v>15.726012864869411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Spinach (vegetables):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63360</v>
      </c>
      <c r="C45" s="104">
        <f>IF([1]Summ!$K1080="",0,[1]Summ!$K1080)</f>
        <v>0</v>
      </c>
      <c r="D45" s="38">
        <f t="shared" si="25"/>
        <v>63360</v>
      </c>
      <c r="E45" s="75">
        <f>Middle!E45</f>
        <v>0.6</v>
      </c>
      <c r="F45" s="75">
        <f>Middle!F45</f>
        <v>1.18</v>
      </c>
      <c r="G45" s="22">
        <f t="shared" si="32"/>
        <v>1.65</v>
      </c>
      <c r="H45" s="24">
        <f t="shared" si="26"/>
        <v>0.70799999999999996</v>
      </c>
      <c r="I45" s="39">
        <f t="shared" si="27"/>
        <v>44858.879999999997</v>
      </c>
      <c r="J45" s="38">
        <f t="shared" si="33"/>
        <v>44858.87999999999</v>
      </c>
      <c r="K45" s="40">
        <f t="shared" si="28"/>
        <v>0.49241482218353644</v>
      </c>
      <c r="L45" s="22">
        <f t="shared" si="29"/>
        <v>0.3486296941059438</v>
      </c>
      <c r="M45" s="24">
        <f t="shared" si="30"/>
        <v>0.34862969410594374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11214.719999999998</v>
      </c>
      <c r="AB45" s="156">
        <f>Poor!AB45</f>
        <v>0.25</v>
      </c>
      <c r="AC45" s="147">
        <f t="shared" si="39"/>
        <v>11214.719999999998</v>
      </c>
      <c r="AD45" s="156">
        <f>Poor!AD45</f>
        <v>0.25</v>
      </c>
      <c r="AE45" s="147">
        <f t="shared" si="40"/>
        <v>11214.719999999998</v>
      </c>
      <c r="AF45" s="122">
        <f t="shared" si="31"/>
        <v>0.25</v>
      </c>
      <c r="AG45" s="147">
        <f t="shared" si="34"/>
        <v>11214.719999999998</v>
      </c>
      <c r="AH45" s="123">
        <f t="shared" si="35"/>
        <v>1</v>
      </c>
      <c r="AI45" s="112">
        <f t="shared" si="35"/>
        <v>44858.87999999999</v>
      </c>
      <c r="AJ45" s="148">
        <f t="shared" si="36"/>
        <v>22429.439999999995</v>
      </c>
      <c r="AK45" s="147">
        <f t="shared" si="37"/>
        <v>22429.439999999995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8412</v>
      </c>
      <c r="C47" s="104">
        <f>IF([1]Summ!$K1082="",0,[1]Summ!$K1082)</f>
        <v>0</v>
      </c>
      <c r="D47" s="38">
        <f t="shared" si="25"/>
        <v>8412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9926.16</v>
      </c>
      <c r="J47" s="38">
        <f t="shared" si="33"/>
        <v>9926.16</v>
      </c>
      <c r="K47" s="40">
        <f t="shared" si="28"/>
        <v>6.5375528475503611E-2</v>
      </c>
      <c r="L47" s="22">
        <f t="shared" si="29"/>
        <v>7.7143123601094252E-2</v>
      </c>
      <c r="M47" s="24">
        <f t="shared" si="30"/>
        <v>7.7143123601094252E-2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2481.54</v>
      </c>
      <c r="AB47" s="156">
        <f>Poor!AB47</f>
        <v>0.25</v>
      </c>
      <c r="AC47" s="147">
        <f t="shared" si="39"/>
        <v>2481.54</v>
      </c>
      <c r="AD47" s="156">
        <f>Poor!AD47</f>
        <v>0.25</v>
      </c>
      <c r="AE47" s="147">
        <f t="shared" si="40"/>
        <v>2481.54</v>
      </c>
      <c r="AF47" s="122">
        <f t="shared" si="31"/>
        <v>0.25</v>
      </c>
      <c r="AG47" s="147">
        <f t="shared" si="34"/>
        <v>2481.54</v>
      </c>
      <c r="AH47" s="123">
        <f t="shared" si="35"/>
        <v>1</v>
      </c>
      <c r="AI47" s="112">
        <f t="shared" si="35"/>
        <v>9926.16</v>
      </c>
      <c r="AJ47" s="148">
        <f t="shared" si="36"/>
        <v>4963.08</v>
      </c>
      <c r="AK47" s="147">
        <f t="shared" si="37"/>
        <v>4963.08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Remittances: no. times per year</v>
      </c>
      <c r="B49" s="104">
        <f>IF([1]Summ!$J1084="",0,[1]Summ!$J1084)</f>
        <v>4800</v>
      </c>
      <c r="C49" s="104">
        <f>IF([1]Summ!$K1084="",0,[1]Summ!$K1084)</f>
        <v>0</v>
      </c>
      <c r="D49" s="38">
        <f t="shared" si="25"/>
        <v>4800</v>
      </c>
      <c r="E49" s="75">
        <f>Middle!E49</f>
        <v>1</v>
      </c>
      <c r="F49" s="75">
        <f>Middle!F49</f>
        <v>1.1100000000000001</v>
      </c>
      <c r="G49" s="22">
        <f t="shared" si="32"/>
        <v>1.65</v>
      </c>
      <c r="H49" s="24">
        <f t="shared" si="26"/>
        <v>1.1100000000000001</v>
      </c>
      <c r="I49" s="39">
        <f t="shared" si="27"/>
        <v>5328.0000000000009</v>
      </c>
      <c r="J49" s="38">
        <f t="shared" si="33"/>
        <v>5328.0000000000009</v>
      </c>
      <c r="K49" s="40">
        <f t="shared" si="28"/>
        <v>3.7304153195722459E-2</v>
      </c>
      <c r="L49" s="22">
        <f t="shared" si="29"/>
        <v>4.1407610047251936E-2</v>
      </c>
      <c r="M49" s="24">
        <f t="shared" si="30"/>
        <v>4.1407610047251936E-2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1332.0000000000002</v>
      </c>
      <c r="AB49" s="156">
        <f>Poor!AB49</f>
        <v>0.25</v>
      </c>
      <c r="AC49" s="147">
        <f t="shared" si="39"/>
        <v>1332.0000000000002</v>
      </c>
      <c r="AD49" s="156">
        <f>Poor!AD49</f>
        <v>0.25</v>
      </c>
      <c r="AE49" s="147">
        <f t="shared" si="40"/>
        <v>1332.0000000000002</v>
      </c>
      <c r="AF49" s="122">
        <f t="shared" si="31"/>
        <v>0.25</v>
      </c>
      <c r="AG49" s="147">
        <f t="shared" si="34"/>
        <v>1332.0000000000002</v>
      </c>
      <c r="AH49" s="123">
        <f t="shared" si="35"/>
        <v>1</v>
      </c>
      <c r="AI49" s="112">
        <f t="shared" si="35"/>
        <v>5328.0000000000009</v>
      </c>
      <c r="AJ49" s="148">
        <f t="shared" si="36"/>
        <v>2664.0000000000005</v>
      </c>
      <c r="AK49" s="147">
        <f t="shared" si="37"/>
        <v>2664.0000000000005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128672</v>
      </c>
      <c r="C65" s="39">
        <f>SUM(C37:C64)</f>
        <v>-8975</v>
      </c>
      <c r="D65" s="42">
        <f>SUM(D37:D64)</f>
        <v>119697</v>
      </c>
      <c r="E65" s="32"/>
      <c r="F65" s="32"/>
      <c r="G65" s="32"/>
      <c r="H65" s="31"/>
      <c r="I65" s="39">
        <f>SUM(I37:I64)</f>
        <v>84876.790000000008</v>
      </c>
      <c r="J65" s="39">
        <f>SUM(J37:J64)</f>
        <v>85568.92178049311</v>
      </c>
      <c r="K65" s="40">
        <f>SUM(K37:K64)</f>
        <v>1</v>
      </c>
      <c r="L65" s="22">
        <f>SUM(L37:L64)</f>
        <v>0.66681982094006453</v>
      </c>
      <c r="M65" s="24">
        <f>SUM(M37:M64)</f>
        <v>0.66501586810256386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18891.581055914456</v>
      </c>
      <c r="AB65" s="137"/>
      <c r="AC65" s="153">
        <f>SUM(AC37:AC64)</f>
        <v>15785.703349816118</v>
      </c>
      <c r="AD65" s="137"/>
      <c r="AE65" s="153">
        <f>SUM(AE37:AE64)</f>
        <v>15038.744008576577</v>
      </c>
      <c r="AF65" s="137"/>
      <c r="AG65" s="153">
        <f>SUM(AG37:AG64)</f>
        <v>35852.893366185956</v>
      </c>
      <c r="AH65" s="137"/>
      <c r="AI65" s="153">
        <f>SUM(AI37:AI64)</f>
        <v>85568.92178049311</v>
      </c>
      <c r="AJ65" s="153">
        <f>SUM(AJ37:AJ64)</f>
        <v>34677.284405730577</v>
      </c>
      <c r="AK65" s="153">
        <f>SUM(AK37:AK64)</f>
        <v>50891.637374762533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18473.737019188575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25863.231826864001</v>
      </c>
      <c r="J70" s="51">
        <f>J124*I$83</f>
        <v>25863.231826864001</v>
      </c>
      <c r="K70" s="40">
        <f>B70/B$76</f>
        <v>0.14357231580443744</v>
      </c>
      <c r="L70" s="22">
        <f>(L124*G$37*F$9/F$7)/B$130</f>
        <v>0.20100124212621243</v>
      </c>
      <c r="M70" s="24">
        <f>J70/B$76</f>
        <v>0.2010012421262124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6465.8079567160003</v>
      </c>
      <c r="AB70" s="156">
        <f>Poor!AB70</f>
        <v>0.25</v>
      </c>
      <c r="AC70" s="147">
        <f>$J70*AB70</f>
        <v>6465.8079567160003</v>
      </c>
      <c r="AD70" s="156">
        <f>Poor!AD70</f>
        <v>0.25</v>
      </c>
      <c r="AE70" s="147">
        <f>$J70*AD70</f>
        <v>6465.8079567160003</v>
      </c>
      <c r="AF70" s="156">
        <f>Poor!AF70</f>
        <v>0.25</v>
      </c>
      <c r="AG70" s="147">
        <f>$J70*AF70</f>
        <v>6465.8079567160003</v>
      </c>
      <c r="AH70" s="155">
        <f>SUM(Z70,AB70,AD70,AF70)</f>
        <v>1</v>
      </c>
      <c r="AI70" s="147">
        <f>SUM(AA70,AC70,AE70,AG70)</f>
        <v>25863.231826864001</v>
      </c>
      <c r="AJ70" s="148">
        <f>(AA70+AC70)</f>
        <v>12931.615913432001</v>
      </c>
      <c r="AK70" s="147">
        <f>(AE70+AG70)</f>
        <v>12931.615913432001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17473.333333333336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20618.533333333333</v>
      </c>
      <c r="J71" s="51">
        <f t="shared" ref="J71:J72" si="49">J125*I$83</f>
        <v>20618.533333333333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34680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28590.867347899704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6280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4.8806267097736881E-2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666.93599999999992</v>
      </c>
      <c r="AB73" s="156">
        <f>Poor!AB73</f>
        <v>0.09</v>
      </c>
      <c r="AC73" s="147">
        <f>$H$73*$B$73*AB73</f>
        <v>666.93599999999992</v>
      </c>
      <c r="AD73" s="156">
        <f>Poor!AD73</f>
        <v>0.23</v>
      </c>
      <c r="AE73" s="147">
        <f>$H$73*$B$73*AD73</f>
        <v>1704.3920000000001</v>
      </c>
      <c r="AF73" s="156">
        <f>Poor!AF73</f>
        <v>0.59</v>
      </c>
      <c r="AG73" s="147">
        <f>$H$73*$B$73*AF73</f>
        <v>4372.1359999999995</v>
      </c>
      <c r="AH73" s="155">
        <f>SUM(Z73,AB73,AD73,AF73)</f>
        <v>1</v>
      </c>
      <c r="AI73" s="147">
        <f>SUM(AA73,AC73,AE73,AG73)</f>
        <v>7410.4</v>
      </c>
      <c r="AJ73" s="148">
        <f>(AA73+AC73)</f>
        <v>1333.8719999999998</v>
      </c>
      <c r="AK73" s="147">
        <f>(AE73+AG73)</f>
        <v>6076.5279999999993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7576.2667315648587</v>
      </c>
      <c r="C74" s="39"/>
      <c r="D74" s="38"/>
      <c r="E74" s="32"/>
      <c r="F74" s="32"/>
      <c r="G74" s="32"/>
      <c r="H74" s="31"/>
      <c r="I74" s="39">
        <f>I128*I$83</f>
        <v>59013.558173135985</v>
      </c>
      <c r="J74" s="51">
        <f>J128*I$83</f>
        <v>10496.289272396063</v>
      </c>
      <c r="K74" s="40">
        <f>B74/B$76</f>
        <v>5.8880461417906448E-2</v>
      </c>
      <c r="L74" s="22">
        <f>(L128*G$37*F$9/F$7)/B$130</f>
        <v>3.2025602819408673E-2</v>
      </c>
      <c r="M74" s="24">
        <f>J74/B$76</f>
        <v>8.1573996459183534E-2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3237.793967140723</v>
      </c>
      <c r="AD74" s="156"/>
      <c r="AE74" s="147">
        <f>AE30*$I$83/4</f>
        <v>3832.8258087375184</v>
      </c>
      <c r="AF74" s="156"/>
      <c r="AG74" s="147">
        <f>AG30*$I$83/4</f>
        <v>3425.6694965178249</v>
      </c>
      <c r="AH74" s="155"/>
      <c r="AI74" s="147">
        <f>SUM(AA74,AC74,AE74,AG74)</f>
        <v>10496.289272396067</v>
      </c>
      <c r="AJ74" s="148">
        <f>(AA74+AC74)</f>
        <v>3237.793967140723</v>
      </c>
      <c r="AK74" s="147">
        <f>(AE74+AG74)</f>
        <v>7258.4953052553428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44188.662915913206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0.34342096894361795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38387.189012150586</v>
      </c>
      <c r="AB75" s="158"/>
      <c r="AC75" s="149">
        <f>AA75+AC65-SUM(AC70,AC74)</f>
        <v>44469.29043810998</v>
      </c>
      <c r="AD75" s="158"/>
      <c r="AE75" s="149">
        <f>AC75+AE65-SUM(AE70,AE74)</f>
        <v>49209.400681233041</v>
      </c>
      <c r="AF75" s="158"/>
      <c r="AG75" s="149">
        <f>IF(SUM(AG6:AG29)+((AG65-AG70-$J$75)*4/I$83)&lt;1,0,AG65-AG70-$J$75-(1-SUM(AG6:AG29))*I$83/4)</f>
        <v>25961.415912952129</v>
      </c>
      <c r="AH75" s="134"/>
      <c r="AI75" s="149">
        <f>AI76-SUM(AI70,AI74)</f>
        <v>49209.400681233041</v>
      </c>
      <c r="AJ75" s="151">
        <f>AJ76-SUM(AJ70,AJ74)</f>
        <v>18507.874525157855</v>
      </c>
      <c r="AK75" s="149">
        <f>AJ75+AK76-SUM(AK70,AK74)</f>
        <v>49209.400681233041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128672</v>
      </c>
      <c r="C76" s="39"/>
      <c r="D76" s="38"/>
      <c r="E76" s="32"/>
      <c r="F76" s="32"/>
      <c r="G76" s="32"/>
      <c r="H76" s="31"/>
      <c r="I76" s="39">
        <f>I130*I$83</f>
        <v>84876.789999999979</v>
      </c>
      <c r="J76" s="51">
        <f>J130*I$83</f>
        <v>85568.92178049311</v>
      </c>
      <c r="K76" s="40">
        <f>SUM(K70:K75)</f>
        <v>0.59468001326369868</v>
      </c>
      <c r="L76" s="22">
        <f>SUM(L70:L75)</f>
        <v>0.23302684494562109</v>
      </c>
      <c r="M76" s="24">
        <f>SUM(M70:M75)</f>
        <v>0.2825752385853959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18891.581055914456</v>
      </c>
      <c r="AB76" s="137"/>
      <c r="AC76" s="153">
        <f>AC65</f>
        <v>15785.703349816118</v>
      </c>
      <c r="AD76" s="137"/>
      <c r="AE76" s="153">
        <f>AE65</f>
        <v>15038.744008576577</v>
      </c>
      <c r="AF76" s="137"/>
      <c r="AG76" s="153">
        <f>AG65</f>
        <v>35852.893366185956</v>
      </c>
      <c r="AH76" s="137"/>
      <c r="AI76" s="153">
        <f>SUM(AA76,AC76,AE76,AG76)</f>
        <v>85568.92178049311</v>
      </c>
      <c r="AJ76" s="154">
        <f>SUM(AA76,AC76)</f>
        <v>34677.284405730577</v>
      </c>
      <c r="AK76" s="154">
        <f>SUM(AE76,AG76)</f>
        <v>50891.637374762533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20618.533333333344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25961.415912952129</v>
      </c>
      <c r="AB78" s="112"/>
      <c r="AC78" s="112">
        <f>IF(AA75&lt;0,0,AA75)</f>
        <v>38387.189012150586</v>
      </c>
      <c r="AD78" s="112"/>
      <c r="AE78" s="112">
        <f>AC75</f>
        <v>44469.29043810998</v>
      </c>
      <c r="AF78" s="112"/>
      <c r="AG78" s="112">
        <f>AE75</f>
        <v>49209.400681233041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38387.189012150586</v>
      </c>
      <c r="AB79" s="112"/>
      <c r="AC79" s="112">
        <f>AA79-AA74+AC65-AC70</f>
        <v>47707.084405250702</v>
      </c>
      <c r="AD79" s="112"/>
      <c r="AE79" s="112">
        <f>AC79-AC74+AE65-AE70</f>
        <v>53042.226489970555</v>
      </c>
      <c r="AF79" s="112"/>
      <c r="AG79" s="112">
        <f>AE79-AE74+AG65-AG70</f>
        <v>78596.48609070298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16430.086579980896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31213.021954254862</v>
      </c>
      <c r="C84" s="46"/>
      <c r="D84" s="236"/>
      <c r="E84" s="64"/>
      <c r="F84" s="64"/>
      <c r="G84" s="64"/>
      <c r="H84" s="237">
        <f>IF(B84=0,0,I84/B84)</f>
        <v>1.5020350172576746</v>
      </c>
      <c r="I84" s="235">
        <f>(B70*H70)+((1-(D29*H29))*I83)</f>
        <v>46883.051969723376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2.0237264020576244</v>
      </c>
      <c r="C91" s="75">
        <f>(C37/$B$83)</f>
        <v>0.28910377172251778</v>
      </c>
      <c r="D91" s="24">
        <f t="shared" ref="D91" si="51">(B91+C91)</f>
        <v>2.3128301737801422</v>
      </c>
      <c r="H91" s="24">
        <f>(E37*F37/G37*F$7/F$9)</f>
        <v>0.3575757575757576</v>
      </c>
      <c r="I91" s="22">
        <f t="shared" ref="I91" si="52">(D91*H91)</f>
        <v>0.82701200153350551</v>
      </c>
      <c r="J91" s="24">
        <f>IF(I$32&lt;=1+I$131,I91,L91+J$33*(I91-L91))</f>
        <v>0.74959770763161671</v>
      </c>
      <c r="K91" s="22">
        <f t="shared" ref="K91" si="53">(B91)</f>
        <v>2.0237264020576244</v>
      </c>
      <c r="L91" s="22">
        <f t="shared" ref="L91" si="54">(K91*H91)</f>
        <v>0.72363550134181731</v>
      </c>
      <c r="M91" s="228">
        <f t="shared" si="50"/>
        <v>0.74959770763161671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4.5647963956187018E-2</v>
      </c>
      <c r="C92" s="75">
        <f t="shared" si="56"/>
        <v>2.2823981978093509E-2</v>
      </c>
      <c r="D92" s="24">
        <f t="shared" ref="D92:D118" si="57">(B92+C92)</f>
        <v>6.847194593428052E-2</v>
      </c>
      <c r="H92" s="24">
        <f t="shared" ref="H92:H118" si="58">(E38*F38/G38*F$7/F$9)</f>
        <v>0.3575757575757576</v>
      </c>
      <c r="I92" s="22">
        <f t="shared" ref="I92:I118" si="59">(D92*H92)</f>
        <v>2.4483907940136673E-2</v>
      </c>
      <c r="J92" s="24">
        <f t="shared" ref="J92:J118" si="60">IF(I$32&lt;=1+I$131,I92,L92+J$33*(I92-L92))</f>
        <v>1.8372253158408618E-2</v>
      </c>
      <c r="K92" s="22">
        <f t="shared" ref="K92:K118" si="61">(B92)</f>
        <v>4.5647963956187018E-2</v>
      </c>
      <c r="L92" s="22">
        <f t="shared" ref="L92:L118" si="62">(K92*H92)</f>
        <v>1.6322605293424452E-2</v>
      </c>
      <c r="M92" s="228">
        <f t="shared" ref="M92:M118" si="63">(J92)</f>
        <v>1.8372253158408618E-2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ref="B93:C93" si="64">(B39/$B$83)</f>
        <v>0.30431975970791347</v>
      </c>
      <c r="C93" s="75">
        <f t="shared" si="64"/>
        <v>-0.30431975970791347</v>
      </c>
      <c r="D93" s="24">
        <f t="shared" si="57"/>
        <v>0</v>
      </c>
      <c r="H93" s="24">
        <f t="shared" si="58"/>
        <v>0.16969696969696968</v>
      </c>
      <c r="I93" s="22">
        <f t="shared" si="59"/>
        <v>0</v>
      </c>
      <c r="J93" s="24">
        <f t="shared" si="60"/>
        <v>3.8672617827883768E-2</v>
      </c>
      <c r="K93" s="22">
        <f t="shared" si="61"/>
        <v>0.30431975970791347</v>
      </c>
      <c r="L93" s="22">
        <f t="shared" si="62"/>
        <v>5.164214104134289E-2</v>
      </c>
      <c r="M93" s="228">
        <f t="shared" si="63"/>
        <v>3.8672617827883768E-2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ref="B94:C94" si="65">(B40/$B$83)</f>
        <v>0.24345580776633077</v>
      </c>
      <c r="C94" s="75">
        <f t="shared" si="65"/>
        <v>0</v>
      </c>
      <c r="D94" s="24">
        <f t="shared" si="57"/>
        <v>0.24345580776633077</v>
      </c>
      <c r="H94" s="24">
        <f t="shared" si="58"/>
        <v>0.25454545454545457</v>
      </c>
      <c r="I94" s="22">
        <f t="shared" si="59"/>
        <v>6.1970569249611474E-2</v>
      </c>
      <c r="J94" s="24">
        <f t="shared" si="60"/>
        <v>6.1970569249611474E-2</v>
      </c>
      <c r="K94" s="22">
        <f t="shared" si="61"/>
        <v>0.24345580776633077</v>
      </c>
      <c r="L94" s="22">
        <f t="shared" si="62"/>
        <v>6.1970569249611474E-2</v>
      </c>
      <c r="M94" s="228">
        <f t="shared" si="63"/>
        <v>6.1970569249611474E-2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ref="B95:C95" si="66">(B41/$B$83)</f>
        <v>0.54777556747424427</v>
      </c>
      <c r="C95" s="75">
        <f t="shared" si="66"/>
        <v>-0.54777556747424427</v>
      </c>
      <c r="D95" s="24">
        <f t="shared" si="57"/>
        <v>0</v>
      </c>
      <c r="H95" s="24">
        <f t="shared" si="58"/>
        <v>0.16969696969696968</v>
      </c>
      <c r="I95" s="22">
        <f t="shared" si="59"/>
        <v>0</v>
      </c>
      <c r="J95" s="24">
        <f t="shared" si="60"/>
        <v>6.9610712090190777E-2</v>
      </c>
      <c r="K95" s="22">
        <f t="shared" si="61"/>
        <v>0.54777556747424427</v>
      </c>
      <c r="L95" s="22">
        <f t="shared" si="62"/>
        <v>9.2955853874417196E-2</v>
      </c>
      <c r="M95" s="228">
        <f t="shared" si="63"/>
        <v>6.9610712090190777E-2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ref="B96:C96" si="67">(B42/$B$83)</f>
        <v>6.086395194158269E-3</v>
      </c>
      <c r="C96" s="75">
        <f t="shared" si="67"/>
        <v>-6.086395194158269E-3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7.734523565576752E-4</v>
      </c>
      <c r="K96" s="22">
        <f t="shared" si="61"/>
        <v>6.086395194158269E-3</v>
      </c>
      <c r="L96" s="22">
        <f t="shared" si="62"/>
        <v>1.0328428208268576E-3</v>
      </c>
      <c r="M96" s="228">
        <f t="shared" si="63"/>
        <v>7.734523565576752E-4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8">
        <f t="shared" si="6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8">
        <f t="shared" si="63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ref="B99:C99" si="70">(B45/$B$83)</f>
        <v>3.8563399950186792</v>
      </c>
      <c r="C99" s="75">
        <f t="shared" si="70"/>
        <v>0</v>
      </c>
      <c r="D99" s="24">
        <f t="shared" si="57"/>
        <v>3.8563399950186792</v>
      </c>
      <c r="H99" s="24">
        <f t="shared" si="58"/>
        <v>0.42909090909090908</v>
      </c>
      <c r="I99" s="22">
        <f t="shared" si="59"/>
        <v>1.6547204342261967</v>
      </c>
      <c r="J99" s="24">
        <f t="shared" si="60"/>
        <v>1.6547204342261967</v>
      </c>
      <c r="K99" s="22">
        <f t="shared" si="61"/>
        <v>3.8563399950186792</v>
      </c>
      <c r="L99" s="22">
        <f t="shared" si="62"/>
        <v>1.6547204342261967</v>
      </c>
      <c r="M99" s="228">
        <f t="shared" si="63"/>
        <v>1.6547204342261967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0.57212121212121214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8">
        <f t="shared" si="63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ref="B101:C101" si="72">(B47/$B$83)</f>
        <v>0.51198756373259358</v>
      </c>
      <c r="C101" s="75">
        <f t="shared" si="72"/>
        <v>0</v>
      </c>
      <c r="D101" s="24">
        <f t="shared" si="57"/>
        <v>0.51198756373259358</v>
      </c>
      <c r="H101" s="24">
        <f t="shared" si="58"/>
        <v>0.7151515151515152</v>
      </c>
      <c r="I101" s="22">
        <f t="shared" si="59"/>
        <v>0.36614868194209726</v>
      </c>
      <c r="J101" s="24">
        <f t="shared" si="60"/>
        <v>0.36614868194209726</v>
      </c>
      <c r="K101" s="22">
        <f t="shared" si="61"/>
        <v>0.51198756373259358</v>
      </c>
      <c r="L101" s="22">
        <f t="shared" si="62"/>
        <v>0.36614868194209726</v>
      </c>
      <c r="M101" s="228">
        <f t="shared" si="63"/>
        <v>0.36614868194209726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0.7151515151515152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8">
        <f t="shared" si="63"/>
        <v>0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Remittances: no. times per year</v>
      </c>
      <c r="B103" s="75">
        <f t="shared" ref="B103:C103" si="74">(B49/$B$83)</f>
        <v>0.29214696931959694</v>
      </c>
      <c r="C103" s="75">
        <f t="shared" si="74"/>
        <v>0</v>
      </c>
      <c r="D103" s="24">
        <f t="shared" si="57"/>
        <v>0.29214696931959694</v>
      </c>
      <c r="H103" s="24">
        <f t="shared" si="58"/>
        <v>0.67272727272727284</v>
      </c>
      <c r="I103" s="22">
        <f t="shared" si="59"/>
        <v>0.19653523390591071</v>
      </c>
      <c r="J103" s="24">
        <f t="shared" si="60"/>
        <v>0.19653523390591071</v>
      </c>
      <c r="K103" s="22">
        <f t="shared" si="61"/>
        <v>0.29214696931959694</v>
      </c>
      <c r="L103" s="22">
        <f t="shared" si="62"/>
        <v>0.19653523390591071</v>
      </c>
      <c r="M103" s="228">
        <f t="shared" si="63"/>
        <v>0.19653523390591071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8">
        <f t="shared" si="63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8">
        <f t="shared" si="6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8">
        <f t="shared" si="6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7.831486424227327</v>
      </c>
      <c r="C119" s="22">
        <f>SUM(C91:C118)</f>
        <v>-0.54625396867570486</v>
      </c>
      <c r="D119" s="24">
        <f>SUM(D91:D118)</f>
        <v>7.2852324555516228</v>
      </c>
      <c r="E119" s="22"/>
      <c r="F119" s="2"/>
      <c r="G119" s="2"/>
      <c r="H119" s="31"/>
      <c r="I119" s="22">
        <f>SUM(I91:I118)</f>
        <v>3.130870828797458</v>
      </c>
      <c r="J119" s="24">
        <f>SUM(J91:J118)</f>
        <v>3.1564016623884736</v>
      </c>
      <c r="K119" s="22">
        <f>SUM(K91:K118)</f>
        <v>7.831486424227327</v>
      </c>
      <c r="L119" s="22">
        <f>SUM(L91:L118)</f>
        <v>3.164963863695645</v>
      </c>
      <c r="M119" s="57">
        <f t="shared" si="50"/>
        <v>3.1564016623884736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1.1243846421173305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0.95402333270561379</v>
      </c>
      <c r="J124" s="238">
        <f>IF(SUMPRODUCT($B$124:$B124,$H$124:$H124)&lt;J$119,($B124*$H124),J$119)</f>
        <v>0.95402333270561379</v>
      </c>
      <c r="K124" s="22">
        <f>(B124)</f>
        <v>1.1243846421173305</v>
      </c>
      <c r="L124" s="29">
        <f>IF(SUMPRODUCT($B$124:$B124,$H$124:$H124)&lt;L$119,($B124*$H124),L$119)</f>
        <v>0.95402333270561379</v>
      </c>
      <c r="M124" s="57">
        <f t="shared" si="90"/>
        <v>0.95402333270561379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1.063496120259255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0.76056086176116422</v>
      </c>
      <c r="J125" s="238">
        <f>IF(SUMPRODUCT($B$124:$B125,$H$124:$H125)&lt;J$119,($B125*$H125),IF(SUMPRODUCT($B$124:$B124,$H$124:$H124)&lt;J$119,J$119-SUMPRODUCT($B$124:$B124,$H$124:$H124),0))</f>
        <v>0.76056086176116422</v>
      </c>
      <c r="K125" s="22">
        <f t="shared" ref="K125:K126" si="91">(B125)</f>
        <v>1.063496120259255</v>
      </c>
      <c r="L125" s="29">
        <f>IF(SUMPRODUCT($B$124:$B125,$H$124:$H125)&lt;L$119,($B125*$H125),IF(SUMPRODUCT($B$124:$B124,$H$124:$H124)&lt;L$119,L$119-SUMPRODUCT($B$124:$B124,$H$124:$H124),0))</f>
        <v>0.76056086176116422</v>
      </c>
      <c r="M125" s="57">
        <f t="shared" ref="M125:M126" si="92">(J125)</f>
        <v>0.76056086176116422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1.054638288624687</v>
      </c>
      <c r="K126" s="22">
        <f t="shared" si="91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1.2983747760725666</v>
      </c>
      <c r="M126" s="57">
        <f t="shared" si="92"/>
        <v>1.054638288624687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0.38222561819313933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0.38222561819313933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0.46112153424657532</v>
      </c>
      <c r="C128" s="2"/>
      <c r="D128" s="31"/>
      <c r="E128" s="2"/>
      <c r="F128" s="2"/>
      <c r="G128" s="2"/>
      <c r="H128" s="24"/>
      <c r="I128" s="29">
        <f>(I30)</f>
        <v>2.1768474960918445</v>
      </c>
      <c r="J128" s="229">
        <f>(J30)</f>
        <v>0.38717917929700851</v>
      </c>
      <c r="K128" s="22">
        <f>(B128)</f>
        <v>0.46112153424657532</v>
      </c>
      <c r="L128" s="22">
        <f>IF(L124=L119,0,(L119-L124)/(B119-B124)*K128)</f>
        <v>0.15200489315630028</v>
      </c>
      <c r="M128" s="57">
        <f t="shared" si="90"/>
        <v>0.38717917929700851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2.6894966560769387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2.6894966560769387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7.831486424227327</v>
      </c>
      <c r="C130" s="2"/>
      <c r="D130" s="31"/>
      <c r="E130" s="2"/>
      <c r="F130" s="2"/>
      <c r="G130" s="2"/>
      <c r="H130" s="24"/>
      <c r="I130" s="29">
        <f>(I119)</f>
        <v>3.130870828797458</v>
      </c>
      <c r="J130" s="229">
        <f>(J119)</f>
        <v>3.1564016623884736</v>
      </c>
      <c r="K130" s="22">
        <f>(B130)</f>
        <v>7.831486424227327</v>
      </c>
      <c r="L130" s="22">
        <f>(L119)</f>
        <v>3.164963863695645</v>
      </c>
      <c r="M130" s="57">
        <f t="shared" si="90"/>
        <v>3.1564016623884736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0.76056086176116455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44" operator="equal">
      <formula>16</formula>
    </cfRule>
    <cfRule type="cellIs" dxfId="145" priority="245" operator="equal">
      <formula>15</formula>
    </cfRule>
    <cfRule type="cellIs" dxfId="144" priority="246" operator="equal">
      <formula>14</formula>
    </cfRule>
    <cfRule type="cellIs" dxfId="143" priority="247" operator="equal">
      <formula>13</formula>
    </cfRule>
    <cfRule type="cellIs" dxfId="142" priority="248" operator="equal">
      <formula>12</formula>
    </cfRule>
    <cfRule type="cellIs" dxfId="141" priority="249" operator="equal">
      <formula>11</formula>
    </cfRule>
    <cfRule type="cellIs" dxfId="140" priority="250" operator="equal">
      <formula>10</formula>
    </cfRule>
    <cfRule type="cellIs" dxfId="139" priority="251" operator="equal">
      <formula>9</formula>
    </cfRule>
    <cfRule type="cellIs" dxfId="138" priority="252" operator="equal">
      <formula>8</formula>
    </cfRule>
    <cfRule type="cellIs" dxfId="137" priority="253" operator="equal">
      <formula>7</formula>
    </cfRule>
    <cfRule type="cellIs" dxfId="136" priority="254" operator="equal">
      <formula>6</formula>
    </cfRule>
    <cfRule type="cellIs" dxfId="135" priority="255" operator="equal">
      <formula>5</formula>
    </cfRule>
    <cfRule type="cellIs" dxfId="134" priority="256" operator="equal">
      <formula>4</formula>
    </cfRule>
    <cfRule type="cellIs" dxfId="133" priority="257" operator="equal">
      <formula>3</formula>
    </cfRule>
    <cfRule type="cellIs" dxfId="132" priority="258" operator="equal">
      <formula>2</formula>
    </cfRule>
    <cfRule type="cellIs" dxfId="131" priority="259" operator="equal">
      <formula>1</formula>
    </cfRule>
  </conditionalFormatting>
  <conditionalFormatting sqref="N29">
    <cfRule type="cellIs" dxfId="130" priority="228" operator="equal">
      <formula>16</formula>
    </cfRule>
    <cfRule type="cellIs" dxfId="129" priority="229" operator="equal">
      <formula>15</formula>
    </cfRule>
    <cfRule type="cellIs" dxfId="128" priority="230" operator="equal">
      <formula>14</formula>
    </cfRule>
    <cfRule type="cellIs" dxfId="127" priority="231" operator="equal">
      <formula>13</formula>
    </cfRule>
    <cfRule type="cellIs" dxfId="126" priority="232" operator="equal">
      <formula>12</formula>
    </cfRule>
    <cfRule type="cellIs" dxfId="125" priority="233" operator="equal">
      <formula>11</formula>
    </cfRule>
    <cfRule type="cellIs" dxfId="124" priority="234" operator="equal">
      <formula>10</formula>
    </cfRule>
    <cfRule type="cellIs" dxfId="123" priority="235" operator="equal">
      <formula>9</formula>
    </cfRule>
    <cfRule type="cellIs" dxfId="122" priority="236" operator="equal">
      <formula>8</formula>
    </cfRule>
    <cfRule type="cellIs" dxfId="121" priority="237" operator="equal">
      <formula>7</formula>
    </cfRule>
    <cfRule type="cellIs" dxfId="120" priority="238" operator="equal">
      <formula>6</formula>
    </cfRule>
    <cfRule type="cellIs" dxfId="119" priority="239" operator="equal">
      <formula>5</formula>
    </cfRule>
    <cfRule type="cellIs" dxfId="118" priority="240" operator="equal">
      <formula>4</formula>
    </cfRule>
    <cfRule type="cellIs" dxfId="117" priority="241" operator="equal">
      <formula>3</formula>
    </cfRule>
    <cfRule type="cellIs" dxfId="116" priority="242" operator="equal">
      <formula>2</formula>
    </cfRule>
    <cfRule type="cellIs" dxfId="115" priority="243" operator="equal">
      <formula>1</formula>
    </cfRule>
  </conditionalFormatting>
  <conditionalFormatting sqref="N113:N118">
    <cfRule type="cellIs" dxfId="114" priority="180" operator="equal">
      <formula>16</formula>
    </cfRule>
    <cfRule type="cellIs" dxfId="113" priority="181" operator="equal">
      <formula>15</formula>
    </cfRule>
    <cfRule type="cellIs" dxfId="112" priority="182" operator="equal">
      <formula>14</formula>
    </cfRule>
    <cfRule type="cellIs" dxfId="111" priority="183" operator="equal">
      <formula>13</formula>
    </cfRule>
    <cfRule type="cellIs" dxfId="110" priority="184" operator="equal">
      <formula>12</formula>
    </cfRule>
    <cfRule type="cellIs" dxfId="109" priority="185" operator="equal">
      <formula>11</formula>
    </cfRule>
    <cfRule type="cellIs" dxfId="108" priority="186" operator="equal">
      <formula>10</formula>
    </cfRule>
    <cfRule type="cellIs" dxfId="107" priority="187" operator="equal">
      <formula>9</formula>
    </cfRule>
    <cfRule type="cellIs" dxfId="106" priority="188" operator="equal">
      <formula>8</formula>
    </cfRule>
    <cfRule type="cellIs" dxfId="105" priority="189" operator="equal">
      <formula>7</formula>
    </cfRule>
    <cfRule type="cellIs" dxfId="104" priority="190" operator="equal">
      <formula>6</formula>
    </cfRule>
    <cfRule type="cellIs" dxfId="103" priority="191" operator="equal">
      <formula>5</formula>
    </cfRule>
    <cfRule type="cellIs" dxfId="102" priority="192" operator="equal">
      <formula>4</formula>
    </cfRule>
    <cfRule type="cellIs" dxfId="101" priority="193" operator="equal">
      <formula>3</formula>
    </cfRule>
    <cfRule type="cellIs" dxfId="100" priority="194" operator="equal">
      <formula>2</formula>
    </cfRule>
    <cfRule type="cellIs" dxfId="99" priority="195" operator="equal">
      <formula>1</formula>
    </cfRule>
  </conditionalFormatting>
  <conditionalFormatting sqref="N112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1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91:N104">
    <cfRule type="cellIs" dxfId="66" priority="84" operator="equal">
      <formula>16</formula>
    </cfRule>
    <cfRule type="cellIs" dxfId="65" priority="85" operator="equal">
      <formula>15</formula>
    </cfRule>
    <cfRule type="cellIs" dxfId="64" priority="86" operator="equal">
      <formula>14</formula>
    </cfRule>
    <cfRule type="cellIs" dxfId="63" priority="87" operator="equal">
      <formula>13</formula>
    </cfRule>
    <cfRule type="cellIs" dxfId="62" priority="88" operator="equal">
      <formula>12</formula>
    </cfRule>
    <cfRule type="cellIs" dxfId="61" priority="89" operator="equal">
      <formula>11</formula>
    </cfRule>
    <cfRule type="cellIs" dxfId="60" priority="90" operator="equal">
      <formula>10</formula>
    </cfRule>
    <cfRule type="cellIs" dxfId="59" priority="91" operator="equal">
      <formula>9</formula>
    </cfRule>
    <cfRule type="cellIs" dxfId="58" priority="92" operator="equal">
      <formula>8</formula>
    </cfRule>
    <cfRule type="cellIs" dxfId="57" priority="93" operator="equal">
      <formula>7</formula>
    </cfRule>
    <cfRule type="cellIs" dxfId="56" priority="94" operator="equal">
      <formula>6</formula>
    </cfRule>
    <cfRule type="cellIs" dxfId="55" priority="95" operator="equal">
      <formula>5</formula>
    </cfRule>
    <cfRule type="cellIs" dxfId="54" priority="96" operator="equal">
      <formula>4</formula>
    </cfRule>
    <cfRule type="cellIs" dxfId="53" priority="97" operator="equal">
      <formula>3</formula>
    </cfRule>
    <cfRule type="cellIs" dxfId="52" priority="98" operator="equal">
      <formula>2</formula>
    </cfRule>
    <cfRule type="cellIs" dxfId="51" priority="99" operator="equal">
      <formula>1</formula>
    </cfRule>
  </conditionalFormatting>
  <conditionalFormatting sqref="N105:N110">
    <cfRule type="cellIs" dxfId="50" priority="68" operator="equal">
      <formula>16</formula>
    </cfRule>
    <cfRule type="cellIs" dxfId="49" priority="69" operator="equal">
      <formula>15</formula>
    </cfRule>
    <cfRule type="cellIs" dxfId="48" priority="70" operator="equal">
      <formula>14</formula>
    </cfRule>
    <cfRule type="cellIs" dxfId="47" priority="71" operator="equal">
      <formula>13</formula>
    </cfRule>
    <cfRule type="cellIs" dxfId="46" priority="72" operator="equal">
      <formula>12</formula>
    </cfRule>
    <cfRule type="cellIs" dxfId="45" priority="73" operator="equal">
      <formula>11</formula>
    </cfRule>
    <cfRule type="cellIs" dxfId="44" priority="74" operator="equal">
      <formula>10</formula>
    </cfRule>
    <cfRule type="cellIs" dxfId="43" priority="75" operator="equal">
      <formula>9</formula>
    </cfRule>
    <cfRule type="cellIs" dxfId="42" priority="76" operator="equal">
      <formula>8</formula>
    </cfRule>
    <cfRule type="cellIs" dxfId="41" priority="77" operator="equal">
      <formula>7</formula>
    </cfRule>
    <cfRule type="cellIs" dxfId="40" priority="78" operator="equal">
      <formula>6</formula>
    </cfRule>
    <cfRule type="cellIs" dxfId="39" priority="79" operator="equal">
      <formula>5</formula>
    </cfRule>
    <cfRule type="cellIs" dxfId="38" priority="80" operator="equal">
      <formula>4</formula>
    </cfRule>
    <cfRule type="cellIs" dxfId="37" priority="81" operator="equal">
      <formula>3</formula>
    </cfRule>
    <cfRule type="cellIs" dxfId="36" priority="82" operator="equal">
      <formula>2</formula>
    </cfRule>
    <cfRule type="cellIs" dxfId="35" priority="83" operator="equal">
      <formula>1</formula>
    </cfRule>
  </conditionalFormatting>
  <conditionalFormatting sqref="N27:N28">
    <cfRule type="cellIs" dxfId="34" priority="52" operator="equal">
      <formula>16</formula>
    </cfRule>
    <cfRule type="cellIs" dxfId="33" priority="53" operator="equal">
      <formula>15</formula>
    </cfRule>
    <cfRule type="cellIs" dxfId="32" priority="54" operator="equal">
      <formula>14</formula>
    </cfRule>
    <cfRule type="cellIs" dxfId="31" priority="55" operator="equal">
      <formula>13</formula>
    </cfRule>
    <cfRule type="cellIs" dxfId="30" priority="56" operator="equal">
      <formula>12</formula>
    </cfRule>
    <cfRule type="cellIs" dxfId="29" priority="57" operator="equal">
      <formula>11</formula>
    </cfRule>
    <cfRule type="cellIs" dxfId="28" priority="58" operator="equal">
      <formula>10</formula>
    </cfRule>
    <cfRule type="cellIs" dxfId="27" priority="59" operator="equal">
      <formula>9</formula>
    </cfRule>
    <cfRule type="cellIs" dxfId="26" priority="60" operator="equal">
      <formula>8</formula>
    </cfRule>
    <cfRule type="cellIs" dxfId="25" priority="61" operator="equal">
      <formula>7</formula>
    </cfRule>
    <cfRule type="cellIs" dxfId="24" priority="62" operator="equal">
      <formula>6</formula>
    </cfRule>
    <cfRule type="cellIs" dxfId="23" priority="63" operator="equal">
      <formula>5</formula>
    </cfRule>
    <cfRule type="cellIs" dxfId="22" priority="64" operator="equal">
      <formula>4</formula>
    </cfRule>
    <cfRule type="cellIs" dxfId="21" priority="65" operator="equal">
      <formula>3</formula>
    </cfRule>
    <cfRule type="cellIs" dxfId="20" priority="66" operator="equal">
      <formula>2</formula>
    </cfRule>
    <cfRule type="cellIs" dxfId="19" priority="67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B56" workbookViewId="0">
      <selection activeCell="H66" sqref="H6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ZAOLO: 59107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3759.11363167119</v>
      </c>
      <c r="C72" s="109">
        <f>Poor!R7</f>
        <v>3583.1605724292522</v>
      </c>
      <c r="D72" s="109">
        <f>Middle!R7</f>
        <v>5576.1430191381041</v>
      </c>
      <c r="E72" s="109">
        <f>Rich!R7</f>
        <v>9249.1290705858974</v>
      </c>
      <c r="F72" s="109">
        <f>V.Poor!T7</f>
        <v>1000.3053904676433</v>
      </c>
      <c r="G72" s="109">
        <f>Poor!T7</f>
        <v>902.9592000916648</v>
      </c>
      <c r="H72" s="109">
        <f>Middle!T7</f>
        <v>1511.9938818160638</v>
      </c>
      <c r="I72" s="109">
        <f>Rich!T7</f>
        <v>4699.8962058600418</v>
      </c>
    </row>
    <row r="73" spans="1:9">
      <c r="A73" t="str">
        <f>V.Poor!Q8</f>
        <v>Own crops sold</v>
      </c>
      <c r="B73" s="109">
        <f>V.Poor!R8</f>
        <v>375.50875431441858</v>
      </c>
      <c r="C73" s="109">
        <f>Poor!R8</f>
        <v>225.30525258865117</v>
      </c>
      <c r="D73" s="109">
        <f>Middle!R8</f>
        <v>0</v>
      </c>
      <c r="E73" s="109">
        <f>Rich!R8</f>
        <v>27186.833812363919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4636.4904185954501</v>
      </c>
    </row>
    <row r="74" spans="1:9">
      <c r="A74" t="str">
        <f>V.Poor!Q9</f>
        <v>Animal products consumed</v>
      </c>
      <c r="B74" s="109">
        <f>V.Poor!R9</f>
        <v>1109.0987819386903</v>
      </c>
      <c r="C74" s="109">
        <f>Poor!R9</f>
        <v>1350.5009223309296</v>
      </c>
      <c r="D74" s="109">
        <f>Middle!R9</f>
        <v>3983.4045016501905</v>
      </c>
      <c r="E74" s="109">
        <f>Rich!R9</f>
        <v>7318.2947735653852</v>
      </c>
      <c r="F74" s="109">
        <f>V.Poor!T9</f>
        <v>243.67114869797999</v>
      </c>
      <c r="G74" s="109">
        <f>Poor!T9</f>
        <v>296.70766609880747</v>
      </c>
      <c r="H74" s="109">
        <f>Middle!T9</f>
        <v>875.16167761823647</v>
      </c>
      <c r="I74" s="109">
        <f>Rich!T9</f>
        <v>1607.8435239717694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1408.15782867907</v>
      </c>
      <c r="C76" s="109">
        <f>Poor!R11</f>
        <v>6008.1400690306982</v>
      </c>
      <c r="D76" s="109">
        <f>Middle!R11</f>
        <v>16272.046020291475</v>
      </c>
      <c r="E76" s="109">
        <f>Rich!R11</f>
        <v>51069.190586760938</v>
      </c>
      <c r="F76" s="109">
        <f>V.Poor!T11</f>
        <v>553.12499999999989</v>
      </c>
      <c r="G76" s="109">
        <f>Poor!T11</f>
        <v>2360</v>
      </c>
      <c r="H76" s="109">
        <f>Middle!T11</f>
        <v>6406.8255241747765</v>
      </c>
      <c r="I76" s="109">
        <f>Rich!T11</f>
        <v>20819.391361897669</v>
      </c>
    </row>
    <row r="77" spans="1:9">
      <c r="A77" t="str">
        <f>V.Poor!Q12</f>
        <v>Wild foods consumed and sold</v>
      </c>
      <c r="B77" s="109">
        <f>V.Poor!R12</f>
        <v>1351.8315155319069</v>
      </c>
      <c r="C77" s="109">
        <f>Poor!R12</f>
        <v>1787.9413861621665</v>
      </c>
      <c r="D77" s="109">
        <f>Middle!R12</f>
        <v>366.71733495081503</v>
      </c>
      <c r="E77" s="109">
        <f>Rich!R12</f>
        <v>0</v>
      </c>
      <c r="F77" s="109">
        <f>V.Poor!T12</f>
        <v>499.5</v>
      </c>
      <c r="G77" s="109">
        <f>Poor!T12</f>
        <v>1421.8098333211067</v>
      </c>
      <c r="H77" s="109">
        <f>Middle!T12</f>
        <v>409.05267568653136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95168.938693446267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44858.87999999999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60081.400690306975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37759.999999999993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1952.645522434977</v>
      </c>
      <c r="D80" s="109">
        <f>Middle!R15</f>
        <v>3337.8555939059429</v>
      </c>
      <c r="E80" s="109">
        <f>Rich!R15</f>
        <v>7209.7680828368375</v>
      </c>
      <c r="F80" s="109">
        <f>V.Poor!T15</f>
        <v>0</v>
      </c>
      <c r="G80" s="109">
        <f>Poor!T15</f>
        <v>1443.0000000000002</v>
      </c>
      <c r="H80" s="109">
        <f>Middle!T15</f>
        <v>2466.6666666666665</v>
      </c>
      <c r="I80" s="109">
        <f>Rich!T15</f>
        <v>5328.0000000000009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41343.513850017487</v>
      </c>
      <c r="C82" s="109">
        <f>Poor!R17</f>
        <v>41185.80017320544</v>
      </c>
      <c r="D82" s="109">
        <f>Middle!R17</f>
        <v>45762.000192450483</v>
      </c>
      <c r="E82" s="109">
        <f>Rich!R17</f>
        <v>12635.118565171559</v>
      </c>
      <c r="F82" s="109">
        <f>V.Poor!T17</f>
        <v>32479.500000000004</v>
      </c>
      <c r="G82" s="109">
        <f>Poor!T17</f>
        <v>32355.599999999999</v>
      </c>
      <c r="H82" s="109">
        <f>Middle!T17</f>
        <v>35950.666666666664</v>
      </c>
      <c r="I82" s="109">
        <f>Rich!T17</f>
        <v>9926.16</v>
      </c>
    </row>
    <row r="83" spans="1:9">
      <c r="A83" t="str">
        <f>V.Poor!Q18</f>
        <v>Food transfer - official</v>
      </c>
      <c r="B83" s="109">
        <f>V.Poor!R18</f>
        <v>2937.9244499650813</v>
      </c>
      <c r="C83" s="109">
        <f>Poor!R18</f>
        <v>3231.7168949615912</v>
      </c>
      <c r="D83" s="109">
        <f>Middle!R18</f>
        <v>3590.7965499573234</v>
      </c>
      <c r="E83" s="109">
        <f>Rich!R18</f>
        <v>3231.7168949615912</v>
      </c>
      <c r="F83" s="109">
        <f>V.Poor!T18</f>
        <v>3227.3384353533893</v>
      </c>
      <c r="G83" s="109">
        <f>Poor!T18</f>
        <v>3550.0722788887297</v>
      </c>
      <c r="H83" s="109">
        <f>Middle!T18</f>
        <v>3944.5247543208106</v>
      </c>
      <c r="I83" s="109">
        <f>Rich!T18</f>
        <v>3550.0722788887297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8201.1111942269035</v>
      </c>
      <c r="D85" s="109">
        <f>Middle!R20</f>
        <v>23431.746269219722</v>
      </c>
      <c r="E85" s="109">
        <f>Rich!R20</f>
        <v>0</v>
      </c>
      <c r="F85" s="109">
        <f>V.Poor!T20</f>
        <v>0</v>
      </c>
      <c r="G85" s="109">
        <f>Poor!T20</f>
        <v>6442.7999999999993</v>
      </c>
      <c r="H85" s="109">
        <f>Middle!T20</f>
        <v>18407.999999999996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52285.148812117841</v>
      </c>
      <c r="C88" s="109">
        <f>Poor!R23</f>
        <v>67526.321987370611</v>
      </c>
      <c r="D88" s="109">
        <f>Middle!R23</f>
        <v>162402.11017187106</v>
      </c>
      <c r="E88" s="109">
        <f>Rich!R23</f>
        <v>213068.99047969241</v>
      </c>
      <c r="F88" s="109">
        <f>V.Poor!T23</f>
        <v>38003.439974519017</v>
      </c>
      <c r="G88" s="109">
        <f>Poor!T23</f>
        <v>48772.948978400309</v>
      </c>
      <c r="H88" s="109">
        <f>Middle!T23</f>
        <v>107732.89184694974</v>
      </c>
      <c r="I88" s="109">
        <f>Rich!T23</f>
        <v>95426.733789213657</v>
      </c>
    </row>
    <row r="89" spans="1:9">
      <c r="A89" t="str">
        <f>V.Poor!Q24</f>
        <v>Food Poverty line</v>
      </c>
      <c r="B89" s="109">
        <f>V.Poor!R24</f>
        <v>46883.051969723369</v>
      </c>
      <c r="C89" s="109">
        <f>Poor!R24</f>
        <v>46883.051969723383</v>
      </c>
      <c r="D89" s="109">
        <f>Middle!R24</f>
        <v>46883.051969723376</v>
      </c>
      <c r="E89" s="109">
        <f>Rich!R24</f>
        <v>46883.051969723376</v>
      </c>
      <c r="F89" s="109">
        <f>V.Poor!T24</f>
        <v>46883.051969723369</v>
      </c>
      <c r="G89" s="109">
        <f>Poor!T24</f>
        <v>46883.051969723383</v>
      </c>
      <c r="H89" s="109">
        <f>Middle!T24</f>
        <v>46883.051969723376</v>
      </c>
      <c r="I89" s="109">
        <f>Rich!T24</f>
        <v>46883.051969723376</v>
      </c>
    </row>
    <row r="90" spans="1:9">
      <c r="A90" s="108" t="str">
        <f>V.Poor!Q25</f>
        <v>Lower Bound Poverty line</v>
      </c>
      <c r="B90" s="109">
        <f>V.Poor!R25</f>
        <v>67501.585303056709</v>
      </c>
      <c r="C90" s="109">
        <f>Poor!R25</f>
        <v>67501.585303056723</v>
      </c>
      <c r="D90" s="109">
        <f>Middle!R25</f>
        <v>67501.585303056709</v>
      </c>
      <c r="E90" s="109">
        <f>Rich!R25</f>
        <v>67501.585303056709</v>
      </c>
      <c r="F90" s="109">
        <f>V.Poor!T25</f>
        <v>67501.585303056709</v>
      </c>
      <c r="G90" s="109">
        <f>Poor!T25</f>
        <v>67501.585303056723</v>
      </c>
      <c r="H90" s="109">
        <f>Middle!T25</f>
        <v>67501.585303056709</v>
      </c>
      <c r="I90" s="109">
        <f>Rich!T25</f>
        <v>67501.585303056709</v>
      </c>
    </row>
    <row r="91" spans="1:9">
      <c r="A91" s="108" t="str">
        <f>V.Poor!Q26</f>
        <v>Upper Bound Poverty line</v>
      </c>
      <c r="B91" s="109">
        <f>V.Poor!R26</f>
        <v>108423.9853030567</v>
      </c>
      <c r="C91" s="109">
        <f>Poor!R26</f>
        <v>108423.98530305673</v>
      </c>
      <c r="D91" s="109">
        <f>Middle!R26</f>
        <v>108423.98530305672</v>
      </c>
      <c r="E91" s="109">
        <f>Rich!R26</f>
        <v>108423.9853030567</v>
      </c>
      <c r="F91" s="109">
        <f>V.Poor!T26</f>
        <v>108423.9853030567</v>
      </c>
      <c r="G91" s="109">
        <f>Poor!T26</f>
        <v>108423.98530305673</v>
      </c>
      <c r="H91" s="109">
        <f>Middle!T26</f>
        <v>108423.98530305672</v>
      </c>
      <c r="I91" s="109">
        <f>Rich!T26</f>
        <v>108423.9853030567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46883.051969723369</v>
      </c>
      <c r="G93" s="109">
        <f>Poor!T24</f>
        <v>46883.051969723383</v>
      </c>
      <c r="H93" s="109">
        <f>Middle!T24</f>
        <v>46883.051969723376</v>
      </c>
      <c r="I93" s="109">
        <f>Rich!T24</f>
        <v>46883.051969723376</v>
      </c>
    </row>
    <row r="94" spans="1:9">
      <c r="A94" t="str">
        <f>V.Poor!Q25</f>
        <v>Lower Bound Poverty line</v>
      </c>
      <c r="F94" s="109">
        <f>V.Poor!T25</f>
        <v>67501.585303056709</v>
      </c>
      <c r="G94" s="109">
        <f>Poor!T25</f>
        <v>67501.585303056723</v>
      </c>
      <c r="H94" s="109">
        <f>Middle!T25</f>
        <v>67501.585303056709</v>
      </c>
      <c r="I94" s="109">
        <f>Rich!T25</f>
        <v>67501.585303056709</v>
      </c>
    </row>
    <row r="95" spans="1:9">
      <c r="A95" t="str">
        <f>V.Poor!Q26</f>
        <v>Upper Bound Poverty line</v>
      </c>
      <c r="F95" s="109">
        <f>V.Poor!T26</f>
        <v>108423.9853030567</v>
      </c>
      <c r="G95" s="109">
        <f>Poor!T26</f>
        <v>108423.98530305673</v>
      </c>
      <c r="H95" s="109">
        <f>Middle!T26</f>
        <v>108423.98530305672</v>
      </c>
      <c r="I95" s="109">
        <f>Rich!T26</f>
        <v>108423.9853030567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8879.6119952043518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15216.436490938868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29498.145328537692</v>
      </c>
      <c r="G99" s="240">
        <f t="shared" si="0"/>
        <v>18728.636324656414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56138.836490938862</v>
      </c>
      <c r="C100" s="240">
        <f t="shared" si="0"/>
        <v>40897.663315686121</v>
      </c>
      <c r="D100" s="240">
        <f t="shared" si="0"/>
        <v>0</v>
      </c>
      <c r="E100" s="240">
        <f t="shared" si="0"/>
        <v>0</v>
      </c>
      <c r="F100" s="240">
        <f t="shared" si="0"/>
        <v>70420.545328537686</v>
      </c>
      <c r="G100" s="240">
        <f t="shared" si="0"/>
        <v>59651.036324656423</v>
      </c>
      <c r="H100" s="240">
        <f t="shared" si="0"/>
        <v>691.09345610697346</v>
      </c>
      <c r="I100" s="240">
        <f t="shared" si="0"/>
        <v>12997.251513843046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</v>
      </c>
      <c r="C2" s="202">
        <f>[1]WB!$CK$10</f>
        <v>0.27</v>
      </c>
      <c r="D2" s="202">
        <f>[1]WB!$CK$11</f>
        <v>0.38</v>
      </c>
      <c r="E2" s="202">
        <f>[1]WB!$CK$12</f>
        <v>0.15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3759.11363167119</v>
      </c>
      <c r="C3" s="203">
        <f>Income!C72</f>
        <v>3583.1605724292522</v>
      </c>
      <c r="D3" s="203">
        <f>Income!D72</f>
        <v>5576.1430191381041</v>
      </c>
      <c r="E3" s="203">
        <f>Income!E72</f>
        <v>9249.1290705858974</v>
      </c>
      <c r="F3" s="204">
        <f>IF(F$2&lt;=($B$2+$C$2+$D$2),IF(F$2&lt;=($B$2+$C$2),IF(F$2&lt;=$B$2,$B3,$C3),$D3),$E3)</f>
        <v>3759.11363167119</v>
      </c>
      <c r="G3" s="204">
        <f t="shared" ref="G3:AW7" si="0">IF(G$2&lt;=($B$2+$C$2+$D$2),IF(G$2&lt;=($B$2+$C$2),IF(G$2&lt;=$B$2,$B3,$C3),$D3),$E3)</f>
        <v>3759.11363167119</v>
      </c>
      <c r="H3" s="204">
        <f t="shared" si="0"/>
        <v>3759.11363167119</v>
      </c>
      <c r="I3" s="204">
        <f t="shared" si="0"/>
        <v>3759.11363167119</v>
      </c>
      <c r="J3" s="204">
        <f t="shared" si="0"/>
        <v>3759.11363167119</v>
      </c>
      <c r="K3" s="204">
        <f t="shared" si="0"/>
        <v>3759.11363167119</v>
      </c>
      <c r="L3" s="204">
        <f t="shared" si="0"/>
        <v>3759.11363167119</v>
      </c>
      <c r="M3" s="204">
        <f t="shared" si="0"/>
        <v>3759.11363167119</v>
      </c>
      <c r="N3" s="204">
        <f t="shared" si="0"/>
        <v>3759.11363167119</v>
      </c>
      <c r="O3" s="204">
        <f t="shared" si="0"/>
        <v>3759.11363167119</v>
      </c>
      <c r="P3" s="204">
        <f t="shared" si="0"/>
        <v>3759.11363167119</v>
      </c>
      <c r="Q3" s="204">
        <f t="shared" si="0"/>
        <v>3759.11363167119</v>
      </c>
      <c r="R3" s="204">
        <f t="shared" si="0"/>
        <v>3759.11363167119</v>
      </c>
      <c r="S3" s="204">
        <f t="shared" si="0"/>
        <v>3759.11363167119</v>
      </c>
      <c r="T3" s="204">
        <f t="shared" si="0"/>
        <v>3759.11363167119</v>
      </c>
      <c r="U3" s="204">
        <f t="shared" si="0"/>
        <v>3759.11363167119</v>
      </c>
      <c r="V3" s="204">
        <f t="shared" si="0"/>
        <v>3759.11363167119</v>
      </c>
      <c r="W3" s="204">
        <f t="shared" si="0"/>
        <v>3759.11363167119</v>
      </c>
      <c r="X3" s="204">
        <f t="shared" si="0"/>
        <v>3759.11363167119</v>
      </c>
      <c r="Y3" s="204">
        <f t="shared" si="0"/>
        <v>3759.11363167119</v>
      </c>
      <c r="Z3" s="204">
        <f t="shared" si="0"/>
        <v>3583.1605724292522</v>
      </c>
      <c r="AA3" s="204">
        <f t="shared" si="0"/>
        <v>3583.1605724292522</v>
      </c>
      <c r="AB3" s="204">
        <f t="shared" si="0"/>
        <v>3583.1605724292522</v>
      </c>
      <c r="AC3" s="204">
        <f t="shared" si="0"/>
        <v>3583.1605724292522</v>
      </c>
      <c r="AD3" s="204">
        <f t="shared" si="0"/>
        <v>3583.1605724292522</v>
      </c>
      <c r="AE3" s="204">
        <f t="shared" si="0"/>
        <v>3583.1605724292522</v>
      </c>
      <c r="AF3" s="204">
        <f t="shared" si="0"/>
        <v>3583.1605724292522</v>
      </c>
      <c r="AG3" s="204">
        <f t="shared" si="0"/>
        <v>3583.1605724292522</v>
      </c>
      <c r="AH3" s="204">
        <f t="shared" si="0"/>
        <v>3583.1605724292522</v>
      </c>
      <c r="AI3" s="204">
        <f t="shared" si="0"/>
        <v>3583.1605724292522</v>
      </c>
      <c r="AJ3" s="204">
        <f t="shared" si="0"/>
        <v>3583.1605724292522</v>
      </c>
      <c r="AK3" s="204">
        <f t="shared" si="0"/>
        <v>3583.1605724292522</v>
      </c>
      <c r="AL3" s="204">
        <f t="shared" si="0"/>
        <v>3583.1605724292522</v>
      </c>
      <c r="AM3" s="204">
        <f t="shared" si="0"/>
        <v>3583.1605724292522</v>
      </c>
      <c r="AN3" s="204">
        <f t="shared" si="0"/>
        <v>3583.1605724292522</v>
      </c>
      <c r="AO3" s="204">
        <f t="shared" si="0"/>
        <v>3583.1605724292522</v>
      </c>
      <c r="AP3" s="204">
        <f t="shared" si="0"/>
        <v>3583.1605724292522</v>
      </c>
      <c r="AQ3" s="204">
        <f t="shared" si="0"/>
        <v>3583.1605724292522</v>
      </c>
      <c r="AR3" s="204">
        <f t="shared" si="0"/>
        <v>3583.1605724292522</v>
      </c>
      <c r="AS3" s="204">
        <f t="shared" si="0"/>
        <v>3583.1605724292522</v>
      </c>
      <c r="AT3" s="204">
        <f t="shared" si="0"/>
        <v>3583.1605724292522</v>
      </c>
      <c r="AU3" s="204">
        <f t="shared" si="0"/>
        <v>3583.1605724292522</v>
      </c>
      <c r="AV3" s="204">
        <f t="shared" si="0"/>
        <v>3583.1605724292522</v>
      </c>
      <c r="AW3" s="204">
        <f t="shared" si="0"/>
        <v>3583.1605724292522</v>
      </c>
      <c r="AX3" s="204">
        <f t="shared" ref="AX3:BZ10" si="1">IF(AX$2&lt;=($B$2+$C$2+$D$2),IF(AX$2&lt;=($B$2+$C$2),IF(AX$2&lt;=$B$2,$B3,$C3),$D3),$E3)</f>
        <v>3583.1605724292522</v>
      </c>
      <c r="AY3" s="204">
        <f t="shared" si="1"/>
        <v>3583.1605724292522</v>
      </c>
      <c r="AZ3" s="204">
        <f t="shared" si="1"/>
        <v>3583.1605724292522</v>
      </c>
      <c r="BA3" s="204">
        <f t="shared" si="1"/>
        <v>5576.1430191381041</v>
      </c>
      <c r="BB3" s="204">
        <f t="shared" si="1"/>
        <v>5576.1430191381041</v>
      </c>
      <c r="BC3" s="204">
        <f t="shared" si="1"/>
        <v>5576.1430191381041</v>
      </c>
      <c r="BD3" s="204">
        <f t="shared" si="1"/>
        <v>5576.1430191381041</v>
      </c>
      <c r="BE3" s="204">
        <f t="shared" si="1"/>
        <v>5576.1430191381041</v>
      </c>
      <c r="BF3" s="204">
        <f t="shared" si="1"/>
        <v>5576.1430191381041</v>
      </c>
      <c r="BG3" s="204">
        <f t="shared" si="1"/>
        <v>5576.1430191381041</v>
      </c>
      <c r="BH3" s="204">
        <f t="shared" si="1"/>
        <v>5576.1430191381041</v>
      </c>
      <c r="BI3" s="204">
        <f t="shared" si="1"/>
        <v>5576.1430191381041</v>
      </c>
      <c r="BJ3" s="204">
        <f t="shared" si="1"/>
        <v>5576.1430191381041</v>
      </c>
      <c r="BK3" s="204">
        <f t="shared" si="1"/>
        <v>5576.1430191381041</v>
      </c>
      <c r="BL3" s="204">
        <f t="shared" si="1"/>
        <v>5576.1430191381041</v>
      </c>
      <c r="BM3" s="204">
        <f t="shared" si="1"/>
        <v>5576.1430191381041</v>
      </c>
      <c r="BN3" s="204">
        <f t="shared" si="1"/>
        <v>5576.1430191381041</v>
      </c>
      <c r="BO3" s="204">
        <f t="shared" si="1"/>
        <v>5576.1430191381041</v>
      </c>
      <c r="BP3" s="204">
        <f t="shared" si="1"/>
        <v>5576.1430191381041</v>
      </c>
      <c r="BQ3" s="204">
        <f t="shared" si="1"/>
        <v>5576.1430191381041</v>
      </c>
      <c r="BR3" s="204">
        <f t="shared" si="1"/>
        <v>5576.1430191381041</v>
      </c>
      <c r="BS3" s="204">
        <f t="shared" si="1"/>
        <v>5576.1430191381041</v>
      </c>
      <c r="BT3" s="204">
        <f t="shared" si="1"/>
        <v>5576.1430191381041</v>
      </c>
      <c r="BU3" s="204">
        <f t="shared" si="1"/>
        <v>5576.1430191381041</v>
      </c>
      <c r="BV3" s="204">
        <f t="shared" si="1"/>
        <v>5576.1430191381041</v>
      </c>
      <c r="BW3" s="204">
        <f t="shared" si="1"/>
        <v>5576.1430191381041</v>
      </c>
      <c r="BX3" s="204">
        <f t="shared" si="1"/>
        <v>5576.1430191381041</v>
      </c>
      <c r="BY3" s="204">
        <f t="shared" si="1"/>
        <v>5576.1430191381041</v>
      </c>
      <c r="BZ3" s="204">
        <f t="shared" si="1"/>
        <v>5576.1430191381041</v>
      </c>
      <c r="CA3" s="204">
        <f t="shared" ref="CA3:CR15" si="2">IF(CA$2&lt;=($B$2+$C$2+$D$2),IF(CA$2&lt;=($B$2+$C$2),IF(CA$2&lt;=$B$2,$B3,$C3),$D3),$E3)</f>
        <v>5576.1430191381041</v>
      </c>
      <c r="CB3" s="204">
        <f t="shared" si="2"/>
        <v>5576.1430191381041</v>
      </c>
      <c r="CC3" s="204">
        <f t="shared" si="2"/>
        <v>5576.1430191381041</v>
      </c>
      <c r="CD3" s="204">
        <f t="shared" si="2"/>
        <v>5576.1430191381041</v>
      </c>
      <c r="CE3" s="204">
        <f t="shared" si="2"/>
        <v>5576.1430191381041</v>
      </c>
      <c r="CF3" s="204">
        <f t="shared" si="2"/>
        <v>5576.1430191381041</v>
      </c>
      <c r="CG3" s="204">
        <f t="shared" si="2"/>
        <v>5576.1430191381041</v>
      </c>
      <c r="CH3" s="204">
        <f t="shared" si="2"/>
        <v>5576.1430191381041</v>
      </c>
      <c r="CI3" s="204">
        <f t="shared" si="2"/>
        <v>5576.1430191381041</v>
      </c>
      <c r="CJ3" s="204">
        <f t="shared" si="2"/>
        <v>5576.1430191381041</v>
      </c>
      <c r="CK3" s="204">
        <f t="shared" si="2"/>
        <v>5576.1430191381041</v>
      </c>
      <c r="CL3" s="204">
        <f t="shared" si="2"/>
        <v>5576.1430191381041</v>
      </c>
      <c r="CM3" s="204">
        <f t="shared" si="2"/>
        <v>9249.1290705858974</v>
      </c>
      <c r="CN3" s="204">
        <f t="shared" si="2"/>
        <v>9249.1290705858974</v>
      </c>
      <c r="CO3" s="204">
        <f t="shared" si="2"/>
        <v>9249.1290705858974</v>
      </c>
      <c r="CP3" s="204">
        <f t="shared" si="2"/>
        <v>9249.1290705858974</v>
      </c>
      <c r="CQ3" s="204">
        <f t="shared" si="2"/>
        <v>9249.1290705858974</v>
      </c>
      <c r="CR3" s="204">
        <f t="shared" si="2"/>
        <v>9249.1290705858974</v>
      </c>
      <c r="CS3" s="204">
        <f t="shared" ref="CS3:DA15" si="3">IF(CS$2&lt;=($B$2+$C$2+$D$2),IF(CS$2&lt;=($B$2+$C$2),IF(CS$2&lt;=$B$2,$B3,$C3),$D3),$E3)</f>
        <v>9249.1290705858974</v>
      </c>
      <c r="CT3" s="204">
        <f t="shared" si="3"/>
        <v>9249.1290705858974</v>
      </c>
      <c r="CU3" s="204">
        <f t="shared" si="3"/>
        <v>9249.1290705858974</v>
      </c>
      <c r="CV3" s="204">
        <f t="shared" si="3"/>
        <v>9249.1290705858974</v>
      </c>
      <c r="CW3" s="204">
        <f t="shared" si="3"/>
        <v>9249.1290705858974</v>
      </c>
      <c r="CX3" s="204">
        <f t="shared" si="3"/>
        <v>9249.1290705858974</v>
      </c>
      <c r="CY3" s="204">
        <f t="shared" si="3"/>
        <v>9249.1290705858974</v>
      </c>
      <c r="CZ3" s="204">
        <f t="shared" si="3"/>
        <v>9249.1290705858974</v>
      </c>
      <c r="DA3" s="204">
        <f t="shared" si="3"/>
        <v>9249.1290705858974</v>
      </c>
      <c r="DB3" s="204"/>
    </row>
    <row r="4" spans="1:106">
      <c r="A4" s="201" t="str">
        <f>Income!A73</f>
        <v>Own crops sold</v>
      </c>
      <c r="B4" s="203">
        <f>Income!B73</f>
        <v>375.50875431441858</v>
      </c>
      <c r="C4" s="203">
        <f>Income!C73</f>
        <v>225.30525258865117</v>
      </c>
      <c r="D4" s="203">
        <f>Income!D73</f>
        <v>0</v>
      </c>
      <c r="E4" s="203">
        <f>Income!E73</f>
        <v>27186.833812363919</v>
      </c>
      <c r="F4" s="204">
        <f t="shared" ref="F4:U17" si="4">IF(F$2&lt;=($B$2+$C$2+$D$2),IF(F$2&lt;=($B$2+$C$2),IF(F$2&lt;=$B$2,$B4,$C4),$D4),$E4)</f>
        <v>375.50875431441858</v>
      </c>
      <c r="G4" s="204">
        <f t="shared" si="0"/>
        <v>375.50875431441858</v>
      </c>
      <c r="H4" s="204">
        <f t="shared" si="0"/>
        <v>375.50875431441858</v>
      </c>
      <c r="I4" s="204">
        <f t="shared" si="0"/>
        <v>375.50875431441858</v>
      </c>
      <c r="J4" s="204">
        <f t="shared" si="0"/>
        <v>375.50875431441858</v>
      </c>
      <c r="K4" s="204">
        <f t="shared" si="0"/>
        <v>375.50875431441858</v>
      </c>
      <c r="L4" s="204">
        <f t="shared" si="0"/>
        <v>375.50875431441858</v>
      </c>
      <c r="M4" s="204">
        <f t="shared" si="0"/>
        <v>375.50875431441858</v>
      </c>
      <c r="N4" s="204">
        <f t="shared" si="0"/>
        <v>375.50875431441858</v>
      </c>
      <c r="O4" s="204">
        <f t="shared" si="0"/>
        <v>375.50875431441858</v>
      </c>
      <c r="P4" s="204">
        <f t="shared" si="0"/>
        <v>375.50875431441858</v>
      </c>
      <c r="Q4" s="204">
        <f t="shared" si="0"/>
        <v>375.50875431441858</v>
      </c>
      <c r="R4" s="204">
        <f t="shared" si="0"/>
        <v>375.50875431441858</v>
      </c>
      <c r="S4" s="204">
        <f t="shared" si="0"/>
        <v>375.50875431441858</v>
      </c>
      <c r="T4" s="204">
        <f t="shared" si="0"/>
        <v>375.50875431441858</v>
      </c>
      <c r="U4" s="204">
        <f t="shared" si="0"/>
        <v>375.50875431441858</v>
      </c>
      <c r="V4" s="204">
        <f t="shared" si="0"/>
        <v>375.50875431441858</v>
      </c>
      <c r="W4" s="204">
        <f t="shared" si="0"/>
        <v>375.50875431441858</v>
      </c>
      <c r="X4" s="204">
        <f t="shared" si="0"/>
        <v>375.50875431441858</v>
      </c>
      <c r="Y4" s="204">
        <f t="shared" si="0"/>
        <v>375.50875431441858</v>
      </c>
      <c r="Z4" s="204">
        <f t="shared" si="0"/>
        <v>225.30525258865117</v>
      </c>
      <c r="AA4" s="204">
        <f t="shared" si="0"/>
        <v>225.30525258865117</v>
      </c>
      <c r="AB4" s="204">
        <f t="shared" si="0"/>
        <v>225.30525258865117</v>
      </c>
      <c r="AC4" s="204">
        <f t="shared" si="0"/>
        <v>225.30525258865117</v>
      </c>
      <c r="AD4" s="204">
        <f t="shared" si="0"/>
        <v>225.30525258865117</v>
      </c>
      <c r="AE4" s="204">
        <f t="shared" si="0"/>
        <v>225.30525258865117</v>
      </c>
      <c r="AF4" s="204">
        <f t="shared" si="0"/>
        <v>225.30525258865117</v>
      </c>
      <c r="AG4" s="204">
        <f t="shared" si="0"/>
        <v>225.30525258865117</v>
      </c>
      <c r="AH4" s="204">
        <f t="shared" si="0"/>
        <v>225.30525258865117</v>
      </c>
      <c r="AI4" s="204">
        <f t="shared" si="0"/>
        <v>225.30525258865117</v>
      </c>
      <c r="AJ4" s="204">
        <f t="shared" si="0"/>
        <v>225.30525258865117</v>
      </c>
      <c r="AK4" s="204">
        <f t="shared" si="0"/>
        <v>225.30525258865117</v>
      </c>
      <c r="AL4" s="204">
        <f t="shared" si="0"/>
        <v>225.30525258865117</v>
      </c>
      <c r="AM4" s="204">
        <f t="shared" si="0"/>
        <v>225.30525258865117</v>
      </c>
      <c r="AN4" s="204">
        <f t="shared" si="0"/>
        <v>225.30525258865117</v>
      </c>
      <c r="AO4" s="204">
        <f t="shared" si="0"/>
        <v>225.30525258865117</v>
      </c>
      <c r="AP4" s="204">
        <f t="shared" si="0"/>
        <v>225.30525258865117</v>
      </c>
      <c r="AQ4" s="204">
        <f t="shared" si="0"/>
        <v>225.30525258865117</v>
      </c>
      <c r="AR4" s="204">
        <f t="shared" si="0"/>
        <v>225.30525258865117</v>
      </c>
      <c r="AS4" s="204">
        <f t="shared" si="0"/>
        <v>225.30525258865117</v>
      </c>
      <c r="AT4" s="204">
        <f t="shared" si="0"/>
        <v>225.30525258865117</v>
      </c>
      <c r="AU4" s="204">
        <f t="shared" si="0"/>
        <v>225.30525258865117</v>
      </c>
      <c r="AV4" s="204">
        <f t="shared" si="0"/>
        <v>225.30525258865117</v>
      </c>
      <c r="AW4" s="204">
        <f t="shared" si="0"/>
        <v>225.30525258865117</v>
      </c>
      <c r="AX4" s="204">
        <f t="shared" si="1"/>
        <v>225.30525258865117</v>
      </c>
      <c r="AY4" s="204">
        <f t="shared" si="1"/>
        <v>225.30525258865117</v>
      </c>
      <c r="AZ4" s="204">
        <f t="shared" si="1"/>
        <v>225.30525258865117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27186.833812363919</v>
      </c>
      <c r="CN4" s="204">
        <f t="shared" si="2"/>
        <v>27186.833812363919</v>
      </c>
      <c r="CO4" s="204">
        <f t="shared" si="2"/>
        <v>27186.833812363919</v>
      </c>
      <c r="CP4" s="204">
        <f t="shared" si="2"/>
        <v>27186.833812363919</v>
      </c>
      <c r="CQ4" s="204">
        <f t="shared" si="2"/>
        <v>27186.833812363919</v>
      </c>
      <c r="CR4" s="204">
        <f t="shared" si="2"/>
        <v>27186.833812363919</v>
      </c>
      <c r="CS4" s="204">
        <f t="shared" si="3"/>
        <v>27186.833812363919</v>
      </c>
      <c r="CT4" s="204">
        <f t="shared" si="3"/>
        <v>27186.833812363919</v>
      </c>
      <c r="CU4" s="204">
        <f t="shared" si="3"/>
        <v>27186.833812363919</v>
      </c>
      <c r="CV4" s="204">
        <f t="shared" si="3"/>
        <v>27186.833812363919</v>
      </c>
      <c r="CW4" s="204">
        <f t="shared" si="3"/>
        <v>27186.833812363919</v>
      </c>
      <c r="CX4" s="204">
        <f t="shared" si="3"/>
        <v>27186.833812363919</v>
      </c>
      <c r="CY4" s="204">
        <f t="shared" si="3"/>
        <v>27186.833812363919</v>
      </c>
      <c r="CZ4" s="204">
        <f t="shared" si="3"/>
        <v>27186.833812363919</v>
      </c>
      <c r="DA4" s="204">
        <f t="shared" si="3"/>
        <v>27186.833812363919</v>
      </c>
      <c r="DB4" s="204"/>
    </row>
    <row r="5" spans="1:106">
      <c r="A5" s="201" t="str">
        <f>Income!A74</f>
        <v>Animal products consumed</v>
      </c>
      <c r="B5" s="203">
        <f>Income!B74</f>
        <v>1109.0987819386903</v>
      </c>
      <c r="C5" s="203">
        <f>Income!C74</f>
        <v>1350.5009223309296</v>
      </c>
      <c r="D5" s="203">
        <f>Income!D74</f>
        <v>3983.4045016501905</v>
      </c>
      <c r="E5" s="203">
        <f>Income!E74</f>
        <v>7318.2947735653852</v>
      </c>
      <c r="F5" s="204">
        <f t="shared" si="4"/>
        <v>1109.0987819386903</v>
      </c>
      <c r="G5" s="204">
        <f t="shared" si="0"/>
        <v>1109.0987819386903</v>
      </c>
      <c r="H5" s="204">
        <f t="shared" si="0"/>
        <v>1109.0987819386903</v>
      </c>
      <c r="I5" s="204">
        <f t="shared" si="0"/>
        <v>1109.0987819386903</v>
      </c>
      <c r="J5" s="204">
        <f t="shared" si="0"/>
        <v>1109.0987819386903</v>
      </c>
      <c r="K5" s="204">
        <f t="shared" si="0"/>
        <v>1109.0987819386903</v>
      </c>
      <c r="L5" s="204">
        <f t="shared" si="0"/>
        <v>1109.0987819386903</v>
      </c>
      <c r="M5" s="204">
        <f t="shared" si="0"/>
        <v>1109.0987819386903</v>
      </c>
      <c r="N5" s="204">
        <f t="shared" si="0"/>
        <v>1109.0987819386903</v>
      </c>
      <c r="O5" s="204">
        <f t="shared" si="0"/>
        <v>1109.0987819386903</v>
      </c>
      <c r="P5" s="204">
        <f t="shared" si="0"/>
        <v>1109.0987819386903</v>
      </c>
      <c r="Q5" s="204">
        <f t="shared" si="0"/>
        <v>1109.0987819386903</v>
      </c>
      <c r="R5" s="204">
        <f t="shared" si="0"/>
        <v>1109.0987819386903</v>
      </c>
      <c r="S5" s="204">
        <f t="shared" si="0"/>
        <v>1109.0987819386903</v>
      </c>
      <c r="T5" s="204">
        <f t="shared" si="0"/>
        <v>1109.0987819386903</v>
      </c>
      <c r="U5" s="204">
        <f t="shared" si="0"/>
        <v>1109.0987819386903</v>
      </c>
      <c r="V5" s="204">
        <f t="shared" si="0"/>
        <v>1109.0987819386903</v>
      </c>
      <c r="W5" s="204">
        <f t="shared" si="0"/>
        <v>1109.0987819386903</v>
      </c>
      <c r="X5" s="204">
        <f t="shared" si="0"/>
        <v>1109.0987819386903</v>
      </c>
      <c r="Y5" s="204">
        <f t="shared" si="0"/>
        <v>1109.0987819386903</v>
      </c>
      <c r="Z5" s="204">
        <f t="shared" si="0"/>
        <v>1350.5009223309296</v>
      </c>
      <c r="AA5" s="204">
        <f t="shared" si="0"/>
        <v>1350.5009223309296</v>
      </c>
      <c r="AB5" s="204">
        <f t="shared" si="0"/>
        <v>1350.5009223309296</v>
      </c>
      <c r="AC5" s="204">
        <f t="shared" si="0"/>
        <v>1350.5009223309296</v>
      </c>
      <c r="AD5" s="204">
        <f t="shared" si="0"/>
        <v>1350.5009223309296</v>
      </c>
      <c r="AE5" s="204">
        <f t="shared" si="0"/>
        <v>1350.5009223309296</v>
      </c>
      <c r="AF5" s="204">
        <f t="shared" si="0"/>
        <v>1350.5009223309296</v>
      </c>
      <c r="AG5" s="204">
        <f t="shared" si="0"/>
        <v>1350.5009223309296</v>
      </c>
      <c r="AH5" s="204">
        <f t="shared" si="0"/>
        <v>1350.5009223309296</v>
      </c>
      <c r="AI5" s="204">
        <f t="shared" si="0"/>
        <v>1350.5009223309296</v>
      </c>
      <c r="AJ5" s="204">
        <f t="shared" si="0"/>
        <v>1350.5009223309296</v>
      </c>
      <c r="AK5" s="204">
        <f t="shared" si="0"/>
        <v>1350.5009223309296</v>
      </c>
      <c r="AL5" s="204">
        <f t="shared" si="0"/>
        <v>1350.5009223309296</v>
      </c>
      <c r="AM5" s="204">
        <f t="shared" si="0"/>
        <v>1350.5009223309296</v>
      </c>
      <c r="AN5" s="204">
        <f t="shared" si="0"/>
        <v>1350.5009223309296</v>
      </c>
      <c r="AO5" s="204">
        <f t="shared" si="0"/>
        <v>1350.5009223309296</v>
      </c>
      <c r="AP5" s="204">
        <f t="shared" si="0"/>
        <v>1350.5009223309296</v>
      </c>
      <c r="AQ5" s="204">
        <f t="shared" si="0"/>
        <v>1350.5009223309296</v>
      </c>
      <c r="AR5" s="204">
        <f t="shared" si="0"/>
        <v>1350.5009223309296</v>
      </c>
      <c r="AS5" s="204">
        <f t="shared" si="0"/>
        <v>1350.5009223309296</v>
      </c>
      <c r="AT5" s="204">
        <f t="shared" si="0"/>
        <v>1350.5009223309296</v>
      </c>
      <c r="AU5" s="204">
        <f t="shared" si="0"/>
        <v>1350.5009223309296</v>
      </c>
      <c r="AV5" s="204">
        <f t="shared" si="0"/>
        <v>1350.5009223309296</v>
      </c>
      <c r="AW5" s="204">
        <f t="shared" si="0"/>
        <v>1350.5009223309296</v>
      </c>
      <c r="AX5" s="204">
        <f t="shared" si="1"/>
        <v>1350.5009223309296</v>
      </c>
      <c r="AY5" s="204">
        <f t="shared" si="1"/>
        <v>1350.5009223309296</v>
      </c>
      <c r="AZ5" s="204">
        <f t="shared" si="1"/>
        <v>1350.5009223309296</v>
      </c>
      <c r="BA5" s="204">
        <f t="shared" si="1"/>
        <v>3983.4045016501905</v>
      </c>
      <c r="BB5" s="204">
        <f t="shared" si="1"/>
        <v>3983.4045016501905</v>
      </c>
      <c r="BC5" s="204">
        <f t="shared" si="1"/>
        <v>3983.4045016501905</v>
      </c>
      <c r="BD5" s="204">
        <f t="shared" si="1"/>
        <v>3983.4045016501905</v>
      </c>
      <c r="BE5" s="204">
        <f t="shared" si="1"/>
        <v>3983.4045016501905</v>
      </c>
      <c r="BF5" s="204">
        <f t="shared" si="1"/>
        <v>3983.4045016501905</v>
      </c>
      <c r="BG5" s="204">
        <f t="shared" si="1"/>
        <v>3983.4045016501905</v>
      </c>
      <c r="BH5" s="204">
        <f t="shared" si="1"/>
        <v>3983.4045016501905</v>
      </c>
      <c r="BI5" s="204">
        <f t="shared" si="1"/>
        <v>3983.4045016501905</v>
      </c>
      <c r="BJ5" s="204">
        <f t="shared" si="1"/>
        <v>3983.4045016501905</v>
      </c>
      <c r="BK5" s="204">
        <f t="shared" si="1"/>
        <v>3983.4045016501905</v>
      </c>
      <c r="BL5" s="204">
        <f t="shared" si="1"/>
        <v>3983.4045016501905</v>
      </c>
      <c r="BM5" s="204">
        <f t="shared" si="1"/>
        <v>3983.4045016501905</v>
      </c>
      <c r="BN5" s="204">
        <f t="shared" si="1"/>
        <v>3983.4045016501905</v>
      </c>
      <c r="BO5" s="204">
        <f t="shared" si="1"/>
        <v>3983.4045016501905</v>
      </c>
      <c r="BP5" s="204">
        <f t="shared" si="1"/>
        <v>3983.4045016501905</v>
      </c>
      <c r="BQ5" s="204">
        <f t="shared" si="1"/>
        <v>3983.4045016501905</v>
      </c>
      <c r="BR5" s="204">
        <f t="shared" si="1"/>
        <v>3983.4045016501905</v>
      </c>
      <c r="BS5" s="204">
        <f t="shared" si="1"/>
        <v>3983.4045016501905</v>
      </c>
      <c r="BT5" s="204">
        <f t="shared" si="1"/>
        <v>3983.4045016501905</v>
      </c>
      <c r="BU5" s="204">
        <f t="shared" si="1"/>
        <v>3983.4045016501905</v>
      </c>
      <c r="BV5" s="204">
        <f t="shared" si="1"/>
        <v>3983.4045016501905</v>
      </c>
      <c r="BW5" s="204">
        <f t="shared" si="1"/>
        <v>3983.4045016501905</v>
      </c>
      <c r="BX5" s="204">
        <f t="shared" si="1"/>
        <v>3983.4045016501905</v>
      </c>
      <c r="BY5" s="204">
        <f t="shared" si="1"/>
        <v>3983.4045016501905</v>
      </c>
      <c r="BZ5" s="204">
        <f t="shared" si="1"/>
        <v>3983.4045016501905</v>
      </c>
      <c r="CA5" s="204">
        <f t="shared" si="2"/>
        <v>3983.4045016501905</v>
      </c>
      <c r="CB5" s="204">
        <f t="shared" si="2"/>
        <v>3983.4045016501905</v>
      </c>
      <c r="CC5" s="204">
        <f t="shared" si="2"/>
        <v>3983.4045016501905</v>
      </c>
      <c r="CD5" s="204">
        <f t="shared" si="2"/>
        <v>3983.4045016501905</v>
      </c>
      <c r="CE5" s="204">
        <f t="shared" si="2"/>
        <v>3983.4045016501905</v>
      </c>
      <c r="CF5" s="204">
        <f t="shared" si="2"/>
        <v>3983.4045016501905</v>
      </c>
      <c r="CG5" s="204">
        <f t="shared" si="2"/>
        <v>3983.4045016501905</v>
      </c>
      <c r="CH5" s="204">
        <f t="shared" si="2"/>
        <v>3983.4045016501905</v>
      </c>
      <c r="CI5" s="204">
        <f t="shared" si="2"/>
        <v>3983.4045016501905</v>
      </c>
      <c r="CJ5" s="204">
        <f t="shared" si="2"/>
        <v>3983.4045016501905</v>
      </c>
      <c r="CK5" s="204">
        <f t="shared" si="2"/>
        <v>3983.4045016501905</v>
      </c>
      <c r="CL5" s="204">
        <f t="shared" si="2"/>
        <v>3983.4045016501905</v>
      </c>
      <c r="CM5" s="204">
        <f t="shared" si="2"/>
        <v>7318.2947735653852</v>
      </c>
      <c r="CN5" s="204">
        <f t="shared" si="2"/>
        <v>7318.2947735653852</v>
      </c>
      <c r="CO5" s="204">
        <f t="shared" si="2"/>
        <v>7318.2947735653852</v>
      </c>
      <c r="CP5" s="204">
        <f t="shared" si="2"/>
        <v>7318.2947735653852</v>
      </c>
      <c r="CQ5" s="204">
        <f t="shared" si="2"/>
        <v>7318.2947735653852</v>
      </c>
      <c r="CR5" s="204">
        <f t="shared" si="2"/>
        <v>7318.2947735653852</v>
      </c>
      <c r="CS5" s="204">
        <f t="shared" si="3"/>
        <v>7318.2947735653852</v>
      </c>
      <c r="CT5" s="204">
        <f t="shared" si="3"/>
        <v>7318.2947735653852</v>
      </c>
      <c r="CU5" s="204">
        <f t="shared" si="3"/>
        <v>7318.2947735653852</v>
      </c>
      <c r="CV5" s="204">
        <f t="shared" si="3"/>
        <v>7318.2947735653852</v>
      </c>
      <c r="CW5" s="204">
        <f t="shared" si="3"/>
        <v>7318.2947735653852</v>
      </c>
      <c r="CX5" s="204">
        <f t="shared" si="3"/>
        <v>7318.2947735653852</v>
      </c>
      <c r="CY5" s="204">
        <f t="shared" si="3"/>
        <v>7318.2947735653852</v>
      </c>
      <c r="CZ5" s="204">
        <f t="shared" si="3"/>
        <v>7318.2947735653852</v>
      </c>
      <c r="DA5" s="204">
        <f t="shared" si="3"/>
        <v>7318.2947735653852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1408.15782867907</v>
      </c>
      <c r="C7" s="203">
        <f>Income!C76</f>
        <v>6008.1400690306982</v>
      </c>
      <c r="D7" s="203">
        <f>Income!D76</f>
        <v>16272.046020291475</v>
      </c>
      <c r="E7" s="203">
        <f>Income!E76</f>
        <v>51069.190586760938</v>
      </c>
      <c r="F7" s="204">
        <f t="shared" si="4"/>
        <v>1408.15782867907</v>
      </c>
      <c r="G7" s="204">
        <f t="shared" si="0"/>
        <v>1408.15782867907</v>
      </c>
      <c r="H7" s="204">
        <f t="shared" si="0"/>
        <v>1408.15782867907</v>
      </c>
      <c r="I7" s="204">
        <f t="shared" si="0"/>
        <v>1408.15782867907</v>
      </c>
      <c r="J7" s="204">
        <f t="shared" si="0"/>
        <v>1408.15782867907</v>
      </c>
      <c r="K7" s="204">
        <f t="shared" si="0"/>
        <v>1408.15782867907</v>
      </c>
      <c r="L7" s="204">
        <f t="shared" si="0"/>
        <v>1408.15782867907</v>
      </c>
      <c r="M7" s="204">
        <f t="shared" si="0"/>
        <v>1408.15782867907</v>
      </c>
      <c r="N7" s="204">
        <f t="shared" si="0"/>
        <v>1408.15782867907</v>
      </c>
      <c r="O7" s="204">
        <f t="shared" si="0"/>
        <v>1408.15782867907</v>
      </c>
      <c r="P7" s="204">
        <f t="shared" si="0"/>
        <v>1408.15782867907</v>
      </c>
      <c r="Q7" s="204">
        <f t="shared" si="0"/>
        <v>1408.15782867907</v>
      </c>
      <c r="R7" s="204">
        <f t="shared" si="0"/>
        <v>1408.15782867907</v>
      </c>
      <c r="S7" s="204">
        <f t="shared" si="0"/>
        <v>1408.15782867907</v>
      </c>
      <c r="T7" s="204">
        <f t="shared" si="0"/>
        <v>1408.15782867907</v>
      </c>
      <c r="U7" s="204">
        <f t="shared" si="0"/>
        <v>1408.15782867907</v>
      </c>
      <c r="V7" s="204">
        <f t="shared" si="0"/>
        <v>1408.15782867907</v>
      </c>
      <c r="W7" s="204">
        <f t="shared" si="0"/>
        <v>1408.15782867907</v>
      </c>
      <c r="X7" s="204">
        <f t="shared" si="0"/>
        <v>1408.15782867907</v>
      </c>
      <c r="Y7" s="204">
        <f t="shared" si="0"/>
        <v>1408.15782867907</v>
      </c>
      <c r="Z7" s="204">
        <f t="shared" si="0"/>
        <v>6008.1400690306982</v>
      </c>
      <c r="AA7" s="204">
        <f t="shared" si="0"/>
        <v>6008.1400690306982</v>
      </c>
      <c r="AB7" s="204">
        <f t="shared" si="0"/>
        <v>6008.1400690306982</v>
      </c>
      <c r="AC7" s="204">
        <f t="shared" si="0"/>
        <v>6008.1400690306982</v>
      </c>
      <c r="AD7" s="204">
        <f t="shared" si="0"/>
        <v>6008.1400690306982</v>
      </c>
      <c r="AE7" s="204">
        <f t="shared" si="0"/>
        <v>6008.1400690306982</v>
      </c>
      <c r="AF7" s="204">
        <f t="shared" si="0"/>
        <v>6008.1400690306982</v>
      </c>
      <c r="AG7" s="204">
        <f t="shared" si="0"/>
        <v>6008.1400690306982</v>
      </c>
      <c r="AH7" s="204">
        <f t="shared" si="0"/>
        <v>6008.1400690306982</v>
      </c>
      <c r="AI7" s="204">
        <f t="shared" si="0"/>
        <v>6008.1400690306982</v>
      </c>
      <c r="AJ7" s="204">
        <f t="shared" si="0"/>
        <v>6008.1400690306982</v>
      </c>
      <c r="AK7" s="204">
        <f t="shared" si="0"/>
        <v>6008.1400690306982</v>
      </c>
      <c r="AL7" s="204">
        <f t="shared" si="0"/>
        <v>6008.1400690306982</v>
      </c>
      <c r="AM7" s="204">
        <f t="shared" si="0"/>
        <v>6008.1400690306982</v>
      </c>
      <c r="AN7" s="204">
        <f t="shared" si="0"/>
        <v>6008.1400690306982</v>
      </c>
      <c r="AO7" s="204">
        <f t="shared" si="0"/>
        <v>6008.1400690306982</v>
      </c>
      <c r="AP7" s="204">
        <f t="shared" si="0"/>
        <v>6008.1400690306982</v>
      </c>
      <c r="AQ7" s="204">
        <f t="shared" si="0"/>
        <v>6008.1400690306982</v>
      </c>
      <c r="AR7" s="204">
        <f t="shared" si="0"/>
        <v>6008.1400690306982</v>
      </c>
      <c r="AS7" s="204">
        <f t="shared" si="0"/>
        <v>6008.1400690306982</v>
      </c>
      <c r="AT7" s="204">
        <f t="shared" si="0"/>
        <v>6008.1400690306982</v>
      </c>
      <c r="AU7" s="204">
        <f t="shared" ref="AU7:BJ8" si="5">IF(AU$2&lt;=($B$2+$C$2+$D$2),IF(AU$2&lt;=($B$2+$C$2),IF(AU$2&lt;=$B$2,$B7,$C7),$D7),$E7)</f>
        <v>6008.1400690306982</v>
      </c>
      <c r="AV7" s="204">
        <f t="shared" si="5"/>
        <v>6008.1400690306982</v>
      </c>
      <c r="AW7" s="204">
        <f t="shared" si="5"/>
        <v>6008.1400690306982</v>
      </c>
      <c r="AX7" s="204">
        <f t="shared" si="5"/>
        <v>6008.1400690306982</v>
      </c>
      <c r="AY7" s="204">
        <f t="shared" si="5"/>
        <v>6008.1400690306982</v>
      </c>
      <c r="AZ7" s="204">
        <f t="shared" si="5"/>
        <v>6008.1400690306982</v>
      </c>
      <c r="BA7" s="204">
        <f t="shared" si="5"/>
        <v>16272.046020291475</v>
      </c>
      <c r="BB7" s="204">
        <f t="shared" si="5"/>
        <v>16272.046020291475</v>
      </c>
      <c r="BC7" s="204">
        <f t="shared" si="5"/>
        <v>16272.046020291475</v>
      </c>
      <c r="BD7" s="204">
        <f t="shared" si="5"/>
        <v>16272.046020291475</v>
      </c>
      <c r="BE7" s="204">
        <f t="shared" si="5"/>
        <v>16272.046020291475</v>
      </c>
      <c r="BF7" s="204">
        <f t="shared" si="5"/>
        <v>16272.046020291475</v>
      </c>
      <c r="BG7" s="204">
        <f t="shared" si="5"/>
        <v>16272.046020291475</v>
      </c>
      <c r="BH7" s="204">
        <f t="shared" si="5"/>
        <v>16272.046020291475</v>
      </c>
      <c r="BI7" s="204">
        <f t="shared" si="5"/>
        <v>16272.046020291475</v>
      </c>
      <c r="BJ7" s="204">
        <f t="shared" si="5"/>
        <v>16272.046020291475</v>
      </c>
      <c r="BK7" s="204">
        <f t="shared" si="1"/>
        <v>16272.046020291475</v>
      </c>
      <c r="BL7" s="204">
        <f t="shared" si="1"/>
        <v>16272.046020291475</v>
      </c>
      <c r="BM7" s="204">
        <f t="shared" si="1"/>
        <v>16272.046020291475</v>
      </c>
      <c r="BN7" s="204">
        <f t="shared" si="1"/>
        <v>16272.046020291475</v>
      </c>
      <c r="BO7" s="204">
        <f t="shared" si="1"/>
        <v>16272.046020291475</v>
      </c>
      <c r="BP7" s="204">
        <f t="shared" si="1"/>
        <v>16272.046020291475</v>
      </c>
      <c r="BQ7" s="204">
        <f t="shared" si="1"/>
        <v>16272.046020291475</v>
      </c>
      <c r="BR7" s="204">
        <f t="shared" si="1"/>
        <v>16272.046020291475</v>
      </c>
      <c r="BS7" s="204">
        <f t="shared" si="1"/>
        <v>16272.046020291475</v>
      </c>
      <c r="BT7" s="204">
        <f t="shared" si="1"/>
        <v>16272.046020291475</v>
      </c>
      <c r="BU7" s="204">
        <f t="shared" si="1"/>
        <v>16272.046020291475</v>
      </c>
      <c r="BV7" s="204">
        <f t="shared" si="1"/>
        <v>16272.046020291475</v>
      </c>
      <c r="BW7" s="204">
        <f t="shared" si="1"/>
        <v>16272.046020291475</v>
      </c>
      <c r="BX7" s="204">
        <f t="shared" si="1"/>
        <v>16272.046020291475</v>
      </c>
      <c r="BY7" s="204">
        <f t="shared" si="1"/>
        <v>16272.046020291475</v>
      </c>
      <c r="BZ7" s="204">
        <f t="shared" si="1"/>
        <v>16272.046020291475</v>
      </c>
      <c r="CA7" s="204">
        <f t="shared" si="2"/>
        <v>16272.046020291475</v>
      </c>
      <c r="CB7" s="204">
        <f t="shared" si="2"/>
        <v>16272.046020291475</v>
      </c>
      <c r="CC7" s="204">
        <f t="shared" si="2"/>
        <v>16272.046020291475</v>
      </c>
      <c r="CD7" s="204">
        <f t="shared" si="2"/>
        <v>16272.046020291475</v>
      </c>
      <c r="CE7" s="204">
        <f t="shared" si="2"/>
        <v>16272.046020291475</v>
      </c>
      <c r="CF7" s="204">
        <f t="shared" si="2"/>
        <v>16272.046020291475</v>
      </c>
      <c r="CG7" s="204">
        <f t="shared" si="2"/>
        <v>16272.046020291475</v>
      </c>
      <c r="CH7" s="204">
        <f t="shared" si="2"/>
        <v>16272.046020291475</v>
      </c>
      <c r="CI7" s="204">
        <f t="shared" si="2"/>
        <v>16272.046020291475</v>
      </c>
      <c r="CJ7" s="204">
        <f t="shared" si="2"/>
        <v>16272.046020291475</v>
      </c>
      <c r="CK7" s="204">
        <f t="shared" si="2"/>
        <v>16272.046020291475</v>
      </c>
      <c r="CL7" s="204">
        <f t="shared" si="2"/>
        <v>16272.046020291475</v>
      </c>
      <c r="CM7" s="204">
        <f t="shared" si="2"/>
        <v>51069.190586760938</v>
      </c>
      <c r="CN7" s="204">
        <f t="shared" si="2"/>
        <v>51069.190586760938</v>
      </c>
      <c r="CO7" s="204">
        <f t="shared" si="2"/>
        <v>51069.190586760938</v>
      </c>
      <c r="CP7" s="204">
        <f t="shared" si="2"/>
        <v>51069.190586760938</v>
      </c>
      <c r="CQ7" s="204">
        <f t="shared" si="2"/>
        <v>51069.190586760938</v>
      </c>
      <c r="CR7" s="204">
        <f t="shared" si="2"/>
        <v>51069.190586760938</v>
      </c>
      <c r="CS7" s="204">
        <f t="shared" si="3"/>
        <v>51069.190586760938</v>
      </c>
      <c r="CT7" s="204">
        <f t="shared" si="3"/>
        <v>51069.190586760938</v>
      </c>
      <c r="CU7" s="204">
        <f t="shared" si="3"/>
        <v>51069.190586760938</v>
      </c>
      <c r="CV7" s="204">
        <f t="shared" si="3"/>
        <v>51069.190586760938</v>
      </c>
      <c r="CW7" s="204">
        <f t="shared" si="3"/>
        <v>51069.190586760938</v>
      </c>
      <c r="CX7" s="204">
        <f t="shared" si="3"/>
        <v>51069.190586760938</v>
      </c>
      <c r="CY7" s="204">
        <f t="shared" si="3"/>
        <v>51069.190586760938</v>
      </c>
      <c r="CZ7" s="204">
        <f t="shared" si="3"/>
        <v>51069.190586760938</v>
      </c>
      <c r="DA7" s="204">
        <f t="shared" si="3"/>
        <v>51069.190586760938</v>
      </c>
      <c r="DB7" s="204"/>
    </row>
    <row r="8" spans="1:106">
      <c r="A8" s="201" t="str">
        <f>Income!A77</f>
        <v>Wild foods consumed and sold</v>
      </c>
      <c r="B8" s="203">
        <f>Income!B77</f>
        <v>1351.8315155319069</v>
      </c>
      <c r="C8" s="203">
        <f>Income!C77</f>
        <v>1787.9413861621665</v>
      </c>
      <c r="D8" s="203">
        <f>Income!D77</f>
        <v>366.71733495081503</v>
      </c>
      <c r="E8" s="203">
        <f>Income!E77</f>
        <v>0</v>
      </c>
      <c r="F8" s="204">
        <f t="shared" si="4"/>
        <v>1351.8315155319069</v>
      </c>
      <c r="G8" s="204">
        <f t="shared" si="4"/>
        <v>1351.8315155319069</v>
      </c>
      <c r="H8" s="204">
        <f t="shared" si="4"/>
        <v>1351.8315155319069</v>
      </c>
      <c r="I8" s="204">
        <f t="shared" si="4"/>
        <v>1351.8315155319069</v>
      </c>
      <c r="J8" s="204">
        <f t="shared" si="4"/>
        <v>1351.8315155319069</v>
      </c>
      <c r="K8" s="204">
        <f t="shared" si="4"/>
        <v>1351.8315155319069</v>
      </c>
      <c r="L8" s="204">
        <f t="shared" si="4"/>
        <v>1351.8315155319069</v>
      </c>
      <c r="M8" s="204">
        <f t="shared" si="4"/>
        <v>1351.8315155319069</v>
      </c>
      <c r="N8" s="204">
        <f t="shared" si="4"/>
        <v>1351.8315155319069</v>
      </c>
      <c r="O8" s="204">
        <f t="shared" si="4"/>
        <v>1351.8315155319069</v>
      </c>
      <c r="P8" s="204">
        <f t="shared" si="4"/>
        <v>1351.8315155319069</v>
      </c>
      <c r="Q8" s="204">
        <f t="shared" si="4"/>
        <v>1351.8315155319069</v>
      </c>
      <c r="R8" s="204">
        <f t="shared" si="4"/>
        <v>1351.8315155319069</v>
      </c>
      <c r="S8" s="204">
        <f t="shared" si="4"/>
        <v>1351.8315155319069</v>
      </c>
      <c r="T8" s="204">
        <f t="shared" si="4"/>
        <v>1351.8315155319069</v>
      </c>
      <c r="U8" s="204">
        <f t="shared" si="4"/>
        <v>1351.8315155319069</v>
      </c>
      <c r="V8" s="204">
        <f t="shared" ref="V8:AK18" si="6">IF(V$2&lt;=($B$2+$C$2+$D$2),IF(V$2&lt;=($B$2+$C$2),IF(V$2&lt;=$B$2,$B8,$C8),$D8),$E8)</f>
        <v>1351.8315155319069</v>
      </c>
      <c r="W8" s="204">
        <f t="shared" si="6"/>
        <v>1351.8315155319069</v>
      </c>
      <c r="X8" s="204">
        <f t="shared" si="6"/>
        <v>1351.8315155319069</v>
      </c>
      <c r="Y8" s="204">
        <f t="shared" si="6"/>
        <v>1351.8315155319069</v>
      </c>
      <c r="Z8" s="204">
        <f t="shared" si="6"/>
        <v>1787.9413861621665</v>
      </c>
      <c r="AA8" s="204">
        <f t="shared" si="6"/>
        <v>1787.9413861621665</v>
      </c>
      <c r="AB8" s="204">
        <f t="shared" si="6"/>
        <v>1787.9413861621665</v>
      </c>
      <c r="AC8" s="204">
        <f t="shared" si="6"/>
        <v>1787.9413861621665</v>
      </c>
      <c r="AD8" s="204">
        <f t="shared" si="6"/>
        <v>1787.9413861621665</v>
      </c>
      <c r="AE8" s="204">
        <f t="shared" si="6"/>
        <v>1787.9413861621665</v>
      </c>
      <c r="AF8" s="204">
        <f t="shared" si="6"/>
        <v>1787.9413861621665</v>
      </c>
      <c r="AG8" s="204">
        <f t="shared" si="6"/>
        <v>1787.9413861621665</v>
      </c>
      <c r="AH8" s="204">
        <f t="shared" si="6"/>
        <v>1787.9413861621665</v>
      </c>
      <c r="AI8" s="204">
        <f t="shared" si="6"/>
        <v>1787.9413861621665</v>
      </c>
      <c r="AJ8" s="204">
        <f t="shared" si="6"/>
        <v>1787.9413861621665</v>
      </c>
      <c r="AK8" s="204">
        <f t="shared" si="6"/>
        <v>1787.9413861621665</v>
      </c>
      <c r="AL8" s="204">
        <f t="shared" ref="AL8:BA18" si="7">IF(AL$2&lt;=($B$2+$C$2+$D$2),IF(AL$2&lt;=($B$2+$C$2),IF(AL$2&lt;=$B$2,$B8,$C8),$D8),$E8)</f>
        <v>1787.9413861621665</v>
      </c>
      <c r="AM8" s="204">
        <f t="shared" si="7"/>
        <v>1787.9413861621665</v>
      </c>
      <c r="AN8" s="204">
        <f t="shared" si="7"/>
        <v>1787.9413861621665</v>
      </c>
      <c r="AO8" s="204">
        <f t="shared" si="7"/>
        <v>1787.9413861621665</v>
      </c>
      <c r="AP8" s="204">
        <f t="shared" si="7"/>
        <v>1787.9413861621665</v>
      </c>
      <c r="AQ8" s="204">
        <f t="shared" si="7"/>
        <v>1787.9413861621665</v>
      </c>
      <c r="AR8" s="204">
        <f t="shared" si="7"/>
        <v>1787.9413861621665</v>
      </c>
      <c r="AS8" s="204">
        <f t="shared" si="7"/>
        <v>1787.9413861621665</v>
      </c>
      <c r="AT8" s="204">
        <f t="shared" si="7"/>
        <v>1787.9413861621665</v>
      </c>
      <c r="AU8" s="204">
        <f t="shared" si="7"/>
        <v>1787.9413861621665</v>
      </c>
      <c r="AV8" s="204">
        <f t="shared" si="7"/>
        <v>1787.9413861621665</v>
      </c>
      <c r="AW8" s="204">
        <f t="shared" si="7"/>
        <v>1787.9413861621665</v>
      </c>
      <c r="AX8" s="204">
        <f t="shared" si="7"/>
        <v>1787.9413861621665</v>
      </c>
      <c r="AY8" s="204">
        <f t="shared" si="7"/>
        <v>1787.9413861621665</v>
      </c>
      <c r="AZ8" s="204">
        <f t="shared" si="7"/>
        <v>1787.9413861621665</v>
      </c>
      <c r="BA8" s="204">
        <f t="shared" si="7"/>
        <v>366.71733495081503</v>
      </c>
      <c r="BB8" s="204">
        <f t="shared" si="5"/>
        <v>366.71733495081503</v>
      </c>
      <c r="BC8" s="204">
        <f t="shared" si="5"/>
        <v>366.71733495081503</v>
      </c>
      <c r="BD8" s="204">
        <f t="shared" si="5"/>
        <v>366.71733495081503</v>
      </c>
      <c r="BE8" s="204">
        <f t="shared" si="5"/>
        <v>366.71733495081503</v>
      </c>
      <c r="BF8" s="204">
        <f t="shared" si="5"/>
        <v>366.71733495081503</v>
      </c>
      <c r="BG8" s="204">
        <f t="shared" si="5"/>
        <v>366.71733495081503</v>
      </c>
      <c r="BH8" s="204">
        <f t="shared" si="5"/>
        <v>366.71733495081503</v>
      </c>
      <c r="BI8" s="204">
        <f t="shared" si="5"/>
        <v>366.71733495081503</v>
      </c>
      <c r="BJ8" s="204">
        <f t="shared" si="5"/>
        <v>366.71733495081503</v>
      </c>
      <c r="BK8" s="204">
        <f t="shared" si="1"/>
        <v>366.71733495081503</v>
      </c>
      <c r="BL8" s="204">
        <f t="shared" si="1"/>
        <v>366.71733495081503</v>
      </c>
      <c r="BM8" s="204">
        <f t="shared" si="1"/>
        <v>366.71733495081503</v>
      </c>
      <c r="BN8" s="204">
        <f t="shared" si="1"/>
        <v>366.71733495081503</v>
      </c>
      <c r="BO8" s="204">
        <f t="shared" si="1"/>
        <v>366.71733495081503</v>
      </c>
      <c r="BP8" s="204">
        <f t="shared" si="1"/>
        <v>366.71733495081503</v>
      </c>
      <c r="BQ8" s="204">
        <f t="shared" si="1"/>
        <v>366.71733495081503</v>
      </c>
      <c r="BR8" s="204">
        <f t="shared" si="1"/>
        <v>366.71733495081503</v>
      </c>
      <c r="BS8" s="204">
        <f t="shared" si="1"/>
        <v>366.71733495081503</v>
      </c>
      <c r="BT8" s="204">
        <f t="shared" si="1"/>
        <v>366.71733495081503</v>
      </c>
      <c r="BU8" s="204">
        <f t="shared" si="1"/>
        <v>366.71733495081503</v>
      </c>
      <c r="BV8" s="204">
        <f t="shared" si="1"/>
        <v>366.71733495081503</v>
      </c>
      <c r="BW8" s="204">
        <f t="shared" si="1"/>
        <v>366.71733495081503</v>
      </c>
      <c r="BX8" s="204">
        <f t="shared" si="1"/>
        <v>366.71733495081503</v>
      </c>
      <c r="BY8" s="204">
        <f t="shared" si="1"/>
        <v>366.71733495081503</v>
      </c>
      <c r="BZ8" s="204">
        <f t="shared" si="1"/>
        <v>366.71733495081503</v>
      </c>
      <c r="CA8" s="204">
        <f t="shared" si="2"/>
        <v>366.71733495081503</v>
      </c>
      <c r="CB8" s="204">
        <f t="shared" si="2"/>
        <v>366.71733495081503</v>
      </c>
      <c r="CC8" s="204">
        <f t="shared" si="2"/>
        <v>366.71733495081503</v>
      </c>
      <c r="CD8" s="204">
        <f t="shared" si="2"/>
        <v>366.71733495081503</v>
      </c>
      <c r="CE8" s="204">
        <f t="shared" si="2"/>
        <v>366.71733495081503</v>
      </c>
      <c r="CF8" s="204">
        <f t="shared" si="2"/>
        <v>366.71733495081503</v>
      </c>
      <c r="CG8" s="204">
        <f t="shared" si="2"/>
        <v>366.71733495081503</v>
      </c>
      <c r="CH8" s="204">
        <f t="shared" si="2"/>
        <v>366.71733495081503</v>
      </c>
      <c r="CI8" s="204">
        <f t="shared" si="2"/>
        <v>366.71733495081503</v>
      </c>
      <c r="CJ8" s="204">
        <f t="shared" si="2"/>
        <v>366.71733495081503</v>
      </c>
      <c r="CK8" s="204">
        <f t="shared" si="2"/>
        <v>366.71733495081503</v>
      </c>
      <c r="CL8" s="204">
        <f t="shared" si="2"/>
        <v>366.71733495081503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95168.938693446267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95168.938693446267</v>
      </c>
      <c r="CN9" s="204">
        <f t="shared" si="2"/>
        <v>95168.938693446267</v>
      </c>
      <c r="CO9" s="204">
        <f t="shared" si="2"/>
        <v>95168.938693446267</v>
      </c>
      <c r="CP9" s="204">
        <f t="shared" si="2"/>
        <v>95168.938693446267</v>
      </c>
      <c r="CQ9" s="204">
        <f t="shared" si="2"/>
        <v>95168.938693446267</v>
      </c>
      <c r="CR9" s="204">
        <f t="shared" si="2"/>
        <v>95168.938693446267</v>
      </c>
      <c r="CS9" s="204">
        <f t="shared" si="3"/>
        <v>95168.938693446267</v>
      </c>
      <c r="CT9" s="204">
        <f t="shared" si="3"/>
        <v>95168.938693446267</v>
      </c>
      <c r="CU9" s="204">
        <f t="shared" si="3"/>
        <v>95168.938693446267</v>
      </c>
      <c r="CV9" s="204">
        <f t="shared" si="3"/>
        <v>95168.938693446267</v>
      </c>
      <c r="CW9" s="204">
        <f t="shared" si="3"/>
        <v>95168.938693446267</v>
      </c>
      <c r="CX9" s="204">
        <f t="shared" si="3"/>
        <v>95168.938693446267</v>
      </c>
      <c r="CY9" s="204">
        <f t="shared" si="3"/>
        <v>95168.938693446267</v>
      </c>
      <c r="CZ9" s="204">
        <f t="shared" si="3"/>
        <v>95168.938693446267</v>
      </c>
      <c r="DA9" s="204">
        <f t="shared" si="3"/>
        <v>95168.938693446267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60081.400690306975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60081.400690306975</v>
      </c>
      <c r="BB10" s="204">
        <f t="shared" si="1"/>
        <v>60081.400690306975</v>
      </c>
      <c r="BC10" s="204">
        <f t="shared" si="1"/>
        <v>60081.400690306975</v>
      </c>
      <c r="BD10" s="204">
        <f t="shared" si="1"/>
        <v>60081.400690306975</v>
      </c>
      <c r="BE10" s="204">
        <f t="shared" si="1"/>
        <v>60081.400690306975</v>
      </c>
      <c r="BF10" s="204">
        <f t="shared" si="1"/>
        <v>60081.400690306975</v>
      </c>
      <c r="BG10" s="204">
        <f t="shared" si="1"/>
        <v>60081.400690306975</v>
      </c>
      <c r="BH10" s="204">
        <f t="shared" si="1"/>
        <v>60081.400690306975</v>
      </c>
      <c r="BI10" s="204">
        <f t="shared" si="1"/>
        <v>60081.400690306975</v>
      </c>
      <c r="BJ10" s="204">
        <f t="shared" si="1"/>
        <v>60081.400690306975</v>
      </c>
      <c r="BK10" s="204">
        <f t="shared" si="1"/>
        <v>60081.400690306975</v>
      </c>
      <c r="BL10" s="204">
        <f t="shared" si="1"/>
        <v>60081.400690306975</v>
      </c>
      <c r="BM10" s="204">
        <f t="shared" si="1"/>
        <v>60081.400690306975</v>
      </c>
      <c r="BN10" s="204">
        <f t="shared" si="1"/>
        <v>60081.400690306975</v>
      </c>
      <c r="BO10" s="204">
        <f t="shared" si="1"/>
        <v>60081.400690306975</v>
      </c>
      <c r="BP10" s="204">
        <f t="shared" si="1"/>
        <v>60081.400690306975</v>
      </c>
      <c r="BQ10" s="204">
        <f t="shared" si="1"/>
        <v>60081.400690306975</v>
      </c>
      <c r="BR10" s="204">
        <f t="shared" ref="AX10:BZ18" si="8">IF(BR$2&lt;=($B$2+$C$2+$D$2),IF(BR$2&lt;=($B$2+$C$2),IF(BR$2&lt;=$B$2,$B10,$C10),$D10),$E10)</f>
        <v>60081.400690306975</v>
      </c>
      <c r="BS10" s="204">
        <f t="shared" si="8"/>
        <v>60081.400690306975</v>
      </c>
      <c r="BT10" s="204">
        <f t="shared" si="8"/>
        <v>60081.400690306975</v>
      </c>
      <c r="BU10" s="204">
        <f t="shared" si="8"/>
        <v>60081.400690306975</v>
      </c>
      <c r="BV10" s="204">
        <f t="shared" si="8"/>
        <v>60081.400690306975</v>
      </c>
      <c r="BW10" s="204">
        <f t="shared" si="8"/>
        <v>60081.400690306975</v>
      </c>
      <c r="BX10" s="204">
        <f t="shared" si="8"/>
        <v>60081.400690306975</v>
      </c>
      <c r="BY10" s="204">
        <f t="shared" si="8"/>
        <v>60081.400690306975</v>
      </c>
      <c r="BZ10" s="204">
        <f t="shared" si="8"/>
        <v>60081.400690306975</v>
      </c>
      <c r="CA10" s="204">
        <f t="shared" si="2"/>
        <v>60081.400690306975</v>
      </c>
      <c r="CB10" s="204">
        <f t="shared" si="2"/>
        <v>60081.400690306975</v>
      </c>
      <c r="CC10" s="204">
        <f t="shared" si="2"/>
        <v>60081.400690306975</v>
      </c>
      <c r="CD10" s="204">
        <f t="shared" si="2"/>
        <v>60081.400690306975</v>
      </c>
      <c r="CE10" s="204">
        <f t="shared" si="2"/>
        <v>60081.400690306975</v>
      </c>
      <c r="CF10" s="204">
        <f t="shared" si="2"/>
        <v>60081.400690306975</v>
      </c>
      <c r="CG10" s="204">
        <f t="shared" si="2"/>
        <v>60081.400690306975</v>
      </c>
      <c r="CH10" s="204">
        <f t="shared" si="2"/>
        <v>60081.400690306975</v>
      </c>
      <c r="CI10" s="204">
        <f t="shared" si="2"/>
        <v>60081.400690306975</v>
      </c>
      <c r="CJ10" s="204">
        <f t="shared" si="2"/>
        <v>60081.400690306975</v>
      </c>
      <c r="CK10" s="204">
        <f t="shared" si="2"/>
        <v>60081.400690306975</v>
      </c>
      <c r="CL10" s="204">
        <f t="shared" si="2"/>
        <v>60081.400690306975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41343.513850017487</v>
      </c>
      <c r="C12" s="203">
        <f>Income!C82</f>
        <v>41185.80017320544</v>
      </c>
      <c r="D12" s="203">
        <f>Income!D82</f>
        <v>45762.000192450483</v>
      </c>
      <c r="E12" s="203">
        <f>Income!E82</f>
        <v>12635.118565171559</v>
      </c>
      <c r="F12" s="204">
        <f t="shared" si="4"/>
        <v>41343.513850017487</v>
      </c>
      <c r="G12" s="204">
        <f t="shared" si="4"/>
        <v>41343.513850017487</v>
      </c>
      <c r="H12" s="204">
        <f t="shared" si="4"/>
        <v>41343.513850017487</v>
      </c>
      <c r="I12" s="204">
        <f t="shared" si="4"/>
        <v>41343.513850017487</v>
      </c>
      <c r="J12" s="204">
        <f t="shared" si="4"/>
        <v>41343.513850017487</v>
      </c>
      <c r="K12" s="204">
        <f t="shared" si="4"/>
        <v>41343.513850017487</v>
      </c>
      <c r="L12" s="204">
        <f t="shared" si="4"/>
        <v>41343.513850017487</v>
      </c>
      <c r="M12" s="204">
        <f t="shared" si="4"/>
        <v>41343.513850017487</v>
      </c>
      <c r="N12" s="204">
        <f t="shared" si="4"/>
        <v>41343.513850017487</v>
      </c>
      <c r="O12" s="204">
        <f t="shared" si="4"/>
        <v>41343.513850017487</v>
      </c>
      <c r="P12" s="204">
        <f t="shared" si="4"/>
        <v>41343.513850017487</v>
      </c>
      <c r="Q12" s="204">
        <f t="shared" si="4"/>
        <v>41343.513850017487</v>
      </c>
      <c r="R12" s="204">
        <f t="shared" si="4"/>
        <v>41343.513850017487</v>
      </c>
      <c r="S12" s="204">
        <f t="shared" si="4"/>
        <v>41343.513850017487</v>
      </c>
      <c r="T12" s="204">
        <f t="shared" si="4"/>
        <v>41343.513850017487</v>
      </c>
      <c r="U12" s="204">
        <f t="shared" si="4"/>
        <v>41343.513850017487</v>
      </c>
      <c r="V12" s="204">
        <f t="shared" si="6"/>
        <v>41343.513850017487</v>
      </c>
      <c r="W12" s="204">
        <f t="shared" si="6"/>
        <v>41343.513850017487</v>
      </c>
      <c r="X12" s="204">
        <f t="shared" si="6"/>
        <v>41343.513850017487</v>
      </c>
      <c r="Y12" s="204">
        <f t="shared" si="6"/>
        <v>41343.513850017487</v>
      </c>
      <c r="Z12" s="204">
        <f t="shared" si="6"/>
        <v>41185.80017320544</v>
      </c>
      <c r="AA12" s="204">
        <f t="shared" si="6"/>
        <v>41185.80017320544</v>
      </c>
      <c r="AB12" s="204">
        <f t="shared" si="6"/>
        <v>41185.80017320544</v>
      </c>
      <c r="AC12" s="204">
        <f t="shared" si="6"/>
        <v>41185.80017320544</v>
      </c>
      <c r="AD12" s="204">
        <f t="shared" si="6"/>
        <v>41185.80017320544</v>
      </c>
      <c r="AE12" s="204">
        <f t="shared" si="6"/>
        <v>41185.80017320544</v>
      </c>
      <c r="AF12" s="204">
        <f t="shared" si="6"/>
        <v>41185.80017320544</v>
      </c>
      <c r="AG12" s="204">
        <f t="shared" si="6"/>
        <v>41185.80017320544</v>
      </c>
      <c r="AH12" s="204">
        <f t="shared" si="6"/>
        <v>41185.80017320544</v>
      </c>
      <c r="AI12" s="204">
        <f t="shared" si="6"/>
        <v>41185.80017320544</v>
      </c>
      <c r="AJ12" s="204">
        <f t="shared" si="6"/>
        <v>41185.80017320544</v>
      </c>
      <c r="AK12" s="204">
        <f t="shared" si="6"/>
        <v>41185.80017320544</v>
      </c>
      <c r="AL12" s="204">
        <f t="shared" si="7"/>
        <v>41185.80017320544</v>
      </c>
      <c r="AM12" s="204">
        <f t="shared" si="7"/>
        <v>41185.80017320544</v>
      </c>
      <c r="AN12" s="204">
        <f t="shared" si="7"/>
        <v>41185.80017320544</v>
      </c>
      <c r="AO12" s="204">
        <f t="shared" si="7"/>
        <v>41185.80017320544</v>
      </c>
      <c r="AP12" s="204">
        <f t="shared" si="7"/>
        <v>41185.80017320544</v>
      </c>
      <c r="AQ12" s="204">
        <f t="shared" si="7"/>
        <v>41185.80017320544</v>
      </c>
      <c r="AR12" s="204">
        <f t="shared" si="7"/>
        <v>41185.80017320544</v>
      </c>
      <c r="AS12" s="204">
        <f t="shared" si="7"/>
        <v>41185.80017320544</v>
      </c>
      <c r="AT12" s="204">
        <f t="shared" si="7"/>
        <v>41185.80017320544</v>
      </c>
      <c r="AU12" s="204">
        <f t="shared" si="7"/>
        <v>41185.80017320544</v>
      </c>
      <c r="AV12" s="204">
        <f t="shared" si="7"/>
        <v>41185.80017320544</v>
      </c>
      <c r="AW12" s="204">
        <f t="shared" si="7"/>
        <v>41185.80017320544</v>
      </c>
      <c r="AX12" s="204">
        <f t="shared" si="8"/>
        <v>41185.80017320544</v>
      </c>
      <c r="AY12" s="204">
        <f t="shared" si="8"/>
        <v>41185.80017320544</v>
      </c>
      <c r="AZ12" s="204">
        <f t="shared" si="8"/>
        <v>41185.80017320544</v>
      </c>
      <c r="BA12" s="204">
        <f t="shared" si="8"/>
        <v>45762.000192450483</v>
      </c>
      <c r="BB12" s="204">
        <f t="shared" si="8"/>
        <v>45762.000192450483</v>
      </c>
      <c r="BC12" s="204">
        <f t="shared" si="8"/>
        <v>45762.000192450483</v>
      </c>
      <c r="BD12" s="204">
        <f t="shared" si="8"/>
        <v>45762.000192450483</v>
      </c>
      <c r="BE12" s="204">
        <f t="shared" si="8"/>
        <v>45762.000192450483</v>
      </c>
      <c r="BF12" s="204">
        <f t="shared" si="8"/>
        <v>45762.000192450483</v>
      </c>
      <c r="BG12" s="204">
        <f t="shared" si="8"/>
        <v>45762.000192450483</v>
      </c>
      <c r="BH12" s="204">
        <f t="shared" si="8"/>
        <v>45762.000192450483</v>
      </c>
      <c r="BI12" s="204">
        <f t="shared" si="8"/>
        <v>45762.000192450483</v>
      </c>
      <c r="BJ12" s="204">
        <f t="shared" si="8"/>
        <v>45762.000192450483</v>
      </c>
      <c r="BK12" s="204">
        <f t="shared" si="8"/>
        <v>45762.000192450483</v>
      </c>
      <c r="BL12" s="204">
        <f t="shared" si="8"/>
        <v>45762.000192450483</v>
      </c>
      <c r="BM12" s="204">
        <f t="shared" si="8"/>
        <v>45762.000192450483</v>
      </c>
      <c r="BN12" s="204">
        <f t="shared" si="8"/>
        <v>45762.000192450483</v>
      </c>
      <c r="BO12" s="204">
        <f t="shared" si="8"/>
        <v>45762.000192450483</v>
      </c>
      <c r="BP12" s="204">
        <f t="shared" si="8"/>
        <v>45762.000192450483</v>
      </c>
      <c r="BQ12" s="204">
        <f t="shared" si="8"/>
        <v>45762.000192450483</v>
      </c>
      <c r="BR12" s="204">
        <f t="shared" si="8"/>
        <v>45762.000192450483</v>
      </c>
      <c r="BS12" s="204">
        <f t="shared" si="8"/>
        <v>45762.000192450483</v>
      </c>
      <c r="BT12" s="204">
        <f t="shared" si="8"/>
        <v>45762.000192450483</v>
      </c>
      <c r="BU12" s="204">
        <f t="shared" si="8"/>
        <v>45762.000192450483</v>
      </c>
      <c r="BV12" s="204">
        <f t="shared" si="8"/>
        <v>45762.000192450483</v>
      </c>
      <c r="BW12" s="204">
        <f t="shared" si="8"/>
        <v>45762.000192450483</v>
      </c>
      <c r="BX12" s="204">
        <f t="shared" si="8"/>
        <v>45762.000192450483</v>
      </c>
      <c r="BY12" s="204">
        <f t="shared" si="8"/>
        <v>45762.000192450483</v>
      </c>
      <c r="BZ12" s="204">
        <f t="shared" si="8"/>
        <v>45762.000192450483</v>
      </c>
      <c r="CA12" s="204">
        <f t="shared" si="2"/>
        <v>45762.000192450483</v>
      </c>
      <c r="CB12" s="204">
        <f t="shared" si="2"/>
        <v>45762.000192450483</v>
      </c>
      <c r="CC12" s="204">
        <f t="shared" si="2"/>
        <v>45762.000192450483</v>
      </c>
      <c r="CD12" s="204">
        <f t="shared" si="2"/>
        <v>45762.000192450483</v>
      </c>
      <c r="CE12" s="204">
        <f t="shared" si="2"/>
        <v>45762.000192450483</v>
      </c>
      <c r="CF12" s="204">
        <f t="shared" si="2"/>
        <v>45762.000192450483</v>
      </c>
      <c r="CG12" s="204">
        <f t="shared" si="2"/>
        <v>45762.000192450483</v>
      </c>
      <c r="CH12" s="204">
        <f t="shared" si="2"/>
        <v>45762.000192450483</v>
      </c>
      <c r="CI12" s="204">
        <f t="shared" si="2"/>
        <v>45762.000192450483</v>
      </c>
      <c r="CJ12" s="204">
        <f t="shared" si="2"/>
        <v>45762.000192450483</v>
      </c>
      <c r="CK12" s="204">
        <f t="shared" si="2"/>
        <v>45762.000192450483</v>
      </c>
      <c r="CL12" s="204">
        <f t="shared" si="2"/>
        <v>45762.000192450483</v>
      </c>
      <c r="CM12" s="204">
        <f t="shared" si="2"/>
        <v>12635.118565171559</v>
      </c>
      <c r="CN12" s="204">
        <f t="shared" si="2"/>
        <v>12635.118565171559</v>
      </c>
      <c r="CO12" s="204">
        <f t="shared" si="2"/>
        <v>12635.118565171559</v>
      </c>
      <c r="CP12" s="204">
        <f t="shared" si="2"/>
        <v>12635.118565171559</v>
      </c>
      <c r="CQ12" s="204">
        <f t="shared" si="2"/>
        <v>12635.118565171559</v>
      </c>
      <c r="CR12" s="204">
        <f t="shared" si="2"/>
        <v>12635.118565171559</v>
      </c>
      <c r="CS12" s="204">
        <f t="shared" si="3"/>
        <v>12635.118565171559</v>
      </c>
      <c r="CT12" s="204">
        <f t="shared" si="3"/>
        <v>12635.118565171559</v>
      </c>
      <c r="CU12" s="204">
        <f t="shared" si="3"/>
        <v>12635.118565171559</v>
      </c>
      <c r="CV12" s="204">
        <f t="shared" si="3"/>
        <v>12635.118565171559</v>
      </c>
      <c r="CW12" s="204">
        <f t="shared" si="3"/>
        <v>12635.118565171559</v>
      </c>
      <c r="CX12" s="204">
        <f t="shared" si="3"/>
        <v>12635.118565171559</v>
      </c>
      <c r="CY12" s="204">
        <f t="shared" si="3"/>
        <v>12635.118565171559</v>
      </c>
      <c r="CZ12" s="204">
        <f t="shared" si="3"/>
        <v>12635.118565171559</v>
      </c>
      <c r="DA12" s="204">
        <f t="shared" si="3"/>
        <v>12635.118565171559</v>
      </c>
      <c r="DB12" s="204"/>
    </row>
    <row r="13" spans="1:106">
      <c r="A13" s="201" t="str">
        <f>Income!A83</f>
        <v>Food transfer - official</v>
      </c>
      <c r="B13" s="203">
        <f>Income!B83</f>
        <v>2937.9244499650813</v>
      </c>
      <c r="C13" s="203">
        <f>Income!C83</f>
        <v>3231.7168949615912</v>
      </c>
      <c r="D13" s="203">
        <f>Income!D83</f>
        <v>3590.7965499573234</v>
      </c>
      <c r="E13" s="203">
        <f>Income!E83</f>
        <v>3231.7168949615912</v>
      </c>
      <c r="F13" s="204">
        <f t="shared" si="4"/>
        <v>2937.9244499650813</v>
      </c>
      <c r="G13" s="204">
        <f t="shared" si="4"/>
        <v>2937.9244499650813</v>
      </c>
      <c r="H13" s="204">
        <f t="shared" si="4"/>
        <v>2937.9244499650813</v>
      </c>
      <c r="I13" s="204">
        <f t="shared" si="4"/>
        <v>2937.9244499650813</v>
      </c>
      <c r="J13" s="204">
        <f t="shared" si="4"/>
        <v>2937.9244499650813</v>
      </c>
      <c r="K13" s="204">
        <f t="shared" si="4"/>
        <v>2937.9244499650813</v>
      </c>
      <c r="L13" s="204">
        <f t="shared" si="4"/>
        <v>2937.9244499650813</v>
      </c>
      <c r="M13" s="204">
        <f t="shared" si="4"/>
        <v>2937.9244499650813</v>
      </c>
      <c r="N13" s="204">
        <f t="shared" si="4"/>
        <v>2937.9244499650813</v>
      </c>
      <c r="O13" s="204">
        <f t="shared" si="4"/>
        <v>2937.9244499650813</v>
      </c>
      <c r="P13" s="204">
        <f t="shared" si="4"/>
        <v>2937.9244499650813</v>
      </c>
      <c r="Q13" s="204">
        <f t="shared" si="4"/>
        <v>2937.9244499650813</v>
      </c>
      <c r="R13" s="204">
        <f t="shared" si="4"/>
        <v>2937.9244499650813</v>
      </c>
      <c r="S13" s="204">
        <f t="shared" si="4"/>
        <v>2937.9244499650813</v>
      </c>
      <c r="T13" s="204">
        <f t="shared" si="4"/>
        <v>2937.9244499650813</v>
      </c>
      <c r="U13" s="204">
        <f t="shared" si="4"/>
        <v>2937.9244499650813</v>
      </c>
      <c r="V13" s="204">
        <f t="shared" si="6"/>
        <v>2937.9244499650813</v>
      </c>
      <c r="W13" s="204">
        <f t="shared" si="6"/>
        <v>2937.9244499650813</v>
      </c>
      <c r="X13" s="204">
        <f t="shared" si="6"/>
        <v>2937.9244499650813</v>
      </c>
      <c r="Y13" s="204">
        <f t="shared" si="6"/>
        <v>2937.9244499650813</v>
      </c>
      <c r="Z13" s="204">
        <f t="shared" si="6"/>
        <v>3231.7168949615912</v>
      </c>
      <c r="AA13" s="204">
        <f t="shared" si="6"/>
        <v>3231.7168949615912</v>
      </c>
      <c r="AB13" s="204">
        <f t="shared" si="6"/>
        <v>3231.7168949615912</v>
      </c>
      <c r="AC13" s="204">
        <f t="shared" si="6"/>
        <v>3231.7168949615912</v>
      </c>
      <c r="AD13" s="204">
        <f t="shared" si="6"/>
        <v>3231.7168949615912</v>
      </c>
      <c r="AE13" s="204">
        <f t="shared" si="6"/>
        <v>3231.7168949615912</v>
      </c>
      <c r="AF13" s="204">
        <f t="shared" si="6"/>
        <v>3231.7168949615912</v>
      </c>
      <c r="AG13" s="204">
        <f t="shared" si="6"/>
        <v>3231.7168949615912</v>
      </c>
      <c r="AH13" s="204">
        <f t="shared" si="6"/>
        <v>3231.7168949615912</v>
      </c>
      <c r="AI13" s="204">
        <f t="shared" si="6"/>
        <v>3231.7168949615912</v>
      </c>
      <c r="AJ13" s="204">
        <f t="shared" si="6"/>
        <v>3231.7168949615912</v>
      </c>
      <c r="AK13" s="204">
        <f t="shared" si="6"/>
        <v>3231.7168949615912</v>
      </c>
      <c r="AL13" s="204">
        <f t="shared" si="7"/>
        <v>3231.7168949615912</v>
      </c>
      <c r="AM13" s="204">
        <f t="shared" si="7"/>
        <v>3231.7168949615912</v>
      </c>
      <c r="AN13" s="204">
        <f t="shared" si="7"/>
        <v>3231.7168949615912</v>
      </c>
      <c r="AO13" s="204">
        <f t="shared" si="7"/>
        <v>3231.7168949615912</v>
      </c>
      <c r="AP13" s="204">
        <f t="shared" si="7"/>
        <v>3231.7168949615912</v>
      </c>
      <c r="AQ13" s="204">
        <f t="shared" si="7"/>
        <v>3231.7168949615912</v>
      </c>
      <c r="AR13" s="204">
        <f t="shared" si="7"/>
        <v>3231.7168949615912</v>
      </c>
      <c r="AS13" s="204">
        <f t="shared" si="7"/>
        <v>3231.7168949615912</v>
      </c>
      <c r="AT13" s="204">
        <f t="shared" si="7"/>
        <v>3231.7168949615912</v>
      </c>
      <c r="AU13" s="204">
        <f t="shared" si="7"/>
        <v>3231.7168949615912</v>
      </c>
      <c r="AV13" s="204">
        <f t="shared" si="7"/>
        <v>3231.7168949615912</v>
      </c>
      <c r="AW13" s="204">
        <f t="shared" si="7"/>
        <v>3231.7168949615912</v>
      </c>
      <c r="AX13" s="204">
        <f t="shared" si="8"/>
        <v>3231.7168949615912</v>
      </c>
      <c r="AY13" s="204">
        <f t="shared" si="8"/>
        <v>3231.7168949615912</v>
      </c>
      <c r="AZ13" s="204">
        <f t="shared" si="8"/>
        <v>3231.7168949615912</v>
      </c>
      <c r="BA13" s="204">
        <f t="shared" si="8"/>
        <v>3590.7965499573234</v>
      </c>
      <c r="BB13" s="204">
        <f t="shared" si="8"/>
        <v>3590.7965499573234</v>
      </c>
      <c r="BC13" s="204">
        <f t="shared" si="8"/>
        <v>3590.7965499573234</v>
      </c>
      <c r="BD13" s="204">
        <f t="shared" si="8"/>
        <v>3590.7965499573234</v>
      </c>
      <c r="BE13" s="204">
        <f t="shared" si="8"/>
        <v>3590.7965499573234</v>
      </c>
      <c r="BF13" s="204">
        <f t="shared" si="8"/>
        <v>3590.7965499573234</v>
      </c>
      <c r="BG13" s="204">
        <f t="shared" si="8"/>
        <v>3590.7965499573234</v>
      </c>
      <c r="BH13" s="204">
        <f t="shared" si="8"/>
        <v>3590.7965499573234</v>
      </c>
      <c r="BI13" s="204">
        <f t="shared" si="8"/>
        <v>3590.7965499573234</v>
      </c>
      <c r="BJ13" s="204">
        <f t="shared" si="8"/>
        <v>3590.7965499573234</v>
      </c>
      <c r="BK13" s="204">
        <f t="shared" si="8"/>
        <v>3590.7965499573234</v>
      </c>
      <c r="BL13" s="204">
        <f t="shared" si="8"/>
        <v>3590.7965499573234</v>
      </c>
      <c r="BM13" s="204">
        <f t="shared" si="8"/>
        <v>3590.7965499573234</v>
      </c>
      <c r="BN13" s="204">
        <f t="shared" si="8"/>
        <v>3590.7965499573234</v>
      </c>
      <c r="BO13" s="204">
        <f t="shared" si="8"/>
        <v>3590.7965499573234</v>
      </c>
      <c r="BP13" s="204">
        <f t="shared" si="8"/>
        <v>3590.7965499573234</v>
      </c>
      <c r="BQ13" s="204">
        <f t="shared" si="8"/>
        <v>3590.7965499573234</v>
      </c>
      <c r="BR13" s="204">
        <f t="shared" si="8"/>
        <v>3590.7965499573234</v>
      </c>
      <c r="BS13" s="204">
        <f t="shared" si="8"/>
        <v>3590.7965499573234</v>
      </c>
      <c r="BT13" s="204">
        <f t="shared" si="8"/>
        <v>3590.7965499573234</v>
      </c>
      <c r="BU13" s="204">
        <f t="shared" si="8"/>
        <v>3590.7965499573234</v>
      </c>
      <c r="BV13" s="204">
        <f t="shared" si="8"/>
        <v>3590.7965499573234</v>
      </c>
      <c r="BW13" s="204">
        <f t="shared" si="8"/>
        <v>3590.7965499573234</v>
      </c>
      <c r="BX13" s="204">
        <f t="shared" si="8"/>
        <v>3590.7965499573234</v>
      </c>
      <c r="BY13" s="204">
        <f t="shared" si="8"/>
        <v>3590.7965499573234</v>
      </c>
      <c r="BZ13" s="204">
        <f t="shared" si="8"/>
        <v>3590.7965499573234</v>
      </c>
      <c r="CA13" s="204">
        <f t="shared" si="2"/>
        <v>3590.7965499573234</v>
      </c>
      <c r="CB13" s="204">
        <f t="shared" si="2"/>
        <v>3590.7965499573234</v>
      </c>
      <c r="CC13" s="204">
        <f t="shared" si="2"/>
        <v>3590.7965499573234</v>
      </c>
      <c r="CD13" s="204">
        <f t="shared" si="2"/>
        <v>3590.7965499573234</v>
      </c>
      <c r="CE13" s="204">
        <f t="shared" si="2"/>
        <v>3590.7965499573234</v>
      </c>
      <c r="CF13" s="204">
        <f t="shared" si="2"/>
        <v>3590.7965499573234</v>
      </c>
      <c r="CG13" s="204">
        <f t="shared" si="2"/>
        <v>3590.7965499573234</v>
      </c>
      <c r="CH13" s="204">
        <f t="shared" si="2"/>
        <v>3590.7965499573234</v>
      </c>
      <c r="CI13" s="204">
        <f t="shared" si="2"/>
        <v>3590.7965499573234</v>
      </c>
      <c r="CJ13" s="204">
        <f t="shared" si="2"/>
        <v>3590.7965499573234</v>
      </c>
      <c r="CK13" s="204">
        <f t="shared" si="2"/>
        <v>3590.7965499573234</v>
      </c>
      <c r="CL13" s="204">
        <f t="shared" si="2"/>
        <v>3590.7965499573234</v>
      </c>
      <c r="CM13" s="204">
        <f t="shared" si="2"/>
        <v>3231.7168949615912</v>
      </c>
      <c r="CN13" s="204">
        <f t="shared" si="2"/>
        <v>3231.7168949615912</v>
      </c>
      <c r="CO13" s="204">
        <f t="shared" si="2"/>
        <v>3231.7168949615912</v>
      </c>
      <c r="CP13" s="204">
        <f t="shared" si="2"/>
        <v>3231.7168949615912</v>
      </c>
      <c r="CQ13" s="204">
        <f t="shared" si="2"/>
        <v>3231.7168949615912</v>
      </c>
      <c r="CR13" s="204">
        <f t="shared" si="2"/>
        <v>3231.7168949615912</v>
      </c>
      <c r="CS13" s="204">
        <f t="shared" si="3"/>
        <v>3231.7168949615912</v>
      </c>
      <c r="CT13" s="204">
        <f t="shared" si="3"/>
        <v>3231.7168949615912</v>
      </c>
      <c r="CU13" s="204">
        <f t="shared" si="3"/>
        <v>3231.7168949615912</v>
      </c>
      <c r="CV13" s="204">
        <f t="shared" si="3"/>
        <v>3231.7168949615912</v>
      </c>
      <c r="CW13" s="204">
        <f t="shared" si="3"/>
        <v>3231.7168949615912</v>
      </c>
      <c r="CX13" s="204">
        <f t="shared" si="3"/>
        <v>3231.7168949615912</v>
      </c>
      <c r="CY13" s="204">
        <f t="shared" si="3"/>
        <v>3231.7168949615912</v>
      </c>
      <c r="CZ13" s="204">
        <f t="shared" si="3"/>
        <v>3231.7168949615912</v>
      </c>
      <c r="DA13" s="204">
        <f t="shared" si="3"/>
        <v>3231.7168949615912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8201.1111942269035</v>
      </c>
      <c r="D14" s="203">
        <f>Income!D85</f>
        <v>23431.746269219722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8201.1111942269035</v>
      </c>
      <c r="AA14" s="204">
        <f t="shared" si="6"/>
        <v>8201.1111942269035</v>
      </c>
      <c r="AB14" s="204">
        <f t="shared" si="6"/>
        <v>8201.1111942269035</v>
      </c>
      <c r="AC14" s="204">
        <f t="shared" si="6"/>
        <v>8201.1111942269035</v>
      </c>
      <c r="AD14" s="204">
        <f t="shared" si="6"/>
        <v>8201.1111942269035</v>
      </c>
      <c r="AE14" s="204">
        <f t="shared" si="6"/>
        <v>8201.1111942269035</v>
      </c>
      <c r="AF14" s="204">
        <f t="shared" si="6"/>
        <v>8201.1111942269035</v>
      </c>
      <c r="AG14" s="204">
        <f t="shared" si="6"/>
        <v>8201.1111942269035</v>
      </c>
      <c r="AH14" s="204">
        <f t="shared" si="6"/>
        <v>8201.1111942269035</v>
      </c>
      <c r="AI14" s="204">
        <f t="shared" si="6"/>
        <v>8201.1111942269035</v>
      </c>
      <c r="AJ14" s="204">
        <f t="shared" si="6"/>
        <v>8201.1111942269035</v>
      </c>
      <c r="AK14" s="204">
        <f t="shared" si="6"/>
        <v>8201.1111942269035</v>
      </c>
      <c r="AL14" s="204">
        <f t="shared" si="7"/>
        <v>8201.1111942269035</v>
      </c>
      <c r="AM14" s="204">
        <f t="shared" si="7"/>
        <v>8201.1111942269035</v>
      </c>
      <c r="AN14" s="204">
        <f t="shared" si="7"/>
        <v>8201.1111942269035</v>
      </c>
      <c r="AO14" s="204">
        <f t="shared" si="7"/>
        <v>8201.1111942269035</v>
      </c>
      <c r="AP14" s="204">
        <f t="shared" si="7"/>
        <v>8201.1111942269035</v>
      </c>
      <c r="AQ14" s="204">
        <f t="shared" si="7"/>
        <v>8201.1111942269035</v>
      </c>
      <c r="AR14" s="204">
        <f t="shared" si="7"/>
        <v>8201.1111942269035</v>
      </c>
      <c r="AS14" s="204">
        <f t="shared" si="7"/>
        <v>8201.1111942269035</v>
      </c>
      <c r="AT14" s="204">
        <f t="shared" si="7"/>
        <v>8201.1111942269035</v>
      </c>
      <c r="AU14" s="204">
        <f t="shared" si="7"/>
        <v>8201.1111942269035</v>
      </c>
      <c r="AV14" s="204">
        <f t="shared" si="7"/>
        <v>8201.1111942269035</v>
      </c>
      <c r="AW14" s="204">
        <f t="shared" si="7"/>
        <v>8201.1111942269035</v>
      </c>
      <c r="AX14" s="204">
        <f t="shared" si="7"/>
        <v>8201.1111942269035</v>
      </c>
      <c r="AY14" s="204">
        <f t="shared" si="7"/>
        <v>8201.1111942269035</v>
      </c>
      <c r="AZ14" s="204">
        <f t="shared" si="7"/>
        <v>8201.1111942269035</v>
      </c>
      <c r="BA14" s="204">
        <f t="shared" si="7"/>
        <v>23431.746269219722</v>
      </c>
      <c r="BB14" s="204">
        <f t="shared" si="8"/>
        <v>23431.746269219722</v>
      </c>
      <c r="BC14" s="204">
        <f t="shared" si="8"/>
        <v>23431.746269219722</v>
      </c>
      <c r="BD14" s="204">
        <f t="shared" si="8"/>
        <v>23431.746269219722</v>
      </c>
      <c r="BE14" s="204">
        <f t="shared" si="8"/>
        <v>23431.746269219722</v>
      </c>
      <c r="BF14" s="204">
        <f t="shared" si="8"/>
        <v>23431.746269219722</v>
      </c>
      <c r="BG14" s="204">
        <f t="shared" si="8"/>
        <v>23431.746269219722</v>
      </c>
      <c r="BH14" s="204">
        <f t="shared" si="8"/>
        <v>23431.746269219722</v>
      </c>
      <c r="BI14" s="204">
        <f t="shared" si="8"/>
        <v>23431.746269219722</v>
      </c>
      <c r="BJ14" s="204">
        <f t="shared" si="8"/>
        <v>23431.746269219722</v>
      </c>
      <c r="BK14" s="204">
        <f t="shared" si="8"/>
        <v>23431.746269219722</v>
      </c>
      <c r="BL14" s="204">
        <f t="shared" si="8"/>
        <v>23431.746269219722</v>
      </c>
      <c r="BM14" s="204">
        <f t="shared" si="8"/>
        <v>23431.746269219722</v>
      </c>
      <c r="BN14" s="204">
        <f t="shared" si="8"/>
        <v>23431.746269219722</v>
      </c>
      <c r="BO14" s="204">
        <f t="shared" si="8"/>
        <v>23431.746269219722</v>
      </c>
      <c r="BP14" s="204">
        <f t="shared" si="8"/>
        <v>23431.746269219722</v>
      </c>
      <c r="BQ14" s="204">
        <f t="shared" si="8"/>
        <v>23431.746269219722</v>
      </c>
      <c r="BR14" s="204">
        <f t="shared" si="8"/>
        <v>23431.746269219722</v>
      </c>
      <c r="BS14" s="204">
        <f t="shared" si="8"/>
        <v>23431.746269219722</v>
      </c>
      <c r="BT14" s="204">
        <f t="shared" si="8"/>
        <v>23431.746269219722</v>
      </c>
      <c r="BU14" s="204">
        <f t="shared" si="8"/>
        <v>23431.746269219722</v>
      </c>
      <c r="BV14" s="204">
        <f t="shared" si="8"/>
        <v>23431.746269219722</v>
      </c>
      <c r="BW14" s="204">
        <f t="shared" si="8"/>
        <v>23431.746269219722</v>
      </c>
      <c r="BX14" s="204">
        <f t="shared" si="8"/>
        <v>23431.746269219722</v>
      </c>
      <c r="BY14" s="204">
        <f t="shared" si="8"/>
        <v>23431.746269219722</v>
      </c>
      <c r="BZ14" s="204">
        <f t="shared" si="8"/>
        <v>23431.746269219722</v>
      </c>
      <c r="CA14" s="204">
        <f t="shared" si="2"/>
        <v>23431.746269219722</v>
      </c>
      <c r="CB14" s="204">
        <f t="shared" si="2"/>
        <v>23431.746269219722</v>
      </c>
      <c r="CC14" s="204">
        <f t="shared" si="2"/>
        <v>23431.746269219722</v>
      </c>
      <c r="CD14" s="204">
        <f t="shared" si="2"/>
        <v>23431.746269219722</v>
      </c>
      <c r="CE14" s="204">
        <f t="shared" si="2"/>
        <v>23431.746269219722</v>
      </c>
      <c r="CF14" s="204">
        <f t="shared" si="2"/>
        <v>23431.746269219722</v>
      </c>
      <c r="CG14" s="204">
        <f t="shared" si="2"/>
        <v>23431.746269219722</v>
      </c>
      <c r="CH14" s="204">
        <f t="shared" si="2"/>
        <v>23431.746269219722</v>
      </c>
      <c r="CI14" s="204">
        <f t="shared" si="2"/>
        <v>23431.746269219722</v>
      </c>
      <c r="CJ14" s="204">
        <f t="shared" si="2"/>
        <v>23431.746269219722</v>
      </c>
      <c r="CK14" s="204">
        <f t="shared" si="2"/>
        <v>23431.746269219722</v>
      </c>
      <c r="CL14" s="204">
        <f t="shared" si="2"/>
        <v>23431.746269219722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52285.148812117841</v>
      </c>
      <c r="C16" s="203">
        <f>Income!C88</f>
        <v>67526.321987370611</v>
      </c>
      <c r="D16" s="203">
        <f>Income!D88</f>
        <v>162402.11017187106</v>
      </c>
      <c r="E16" s="203">
        <f>Income!E88</f>
        <v>213068.99047969241</v>
      </c>
      <c r="F16" s="204">
        <f t="shared" si="4"/>
        <v>52285.148812117841</v>
      </c>
      <c r="G16" s="204">
        <f t="shared" si="4"/>
        <v>52285.148812117841</v>
      </c>
      <c r="H16" s="204">
        <f t="shared" si="4"/>
        <v>52285.148812117841</v>
      </c>
      <c r="I16" s="204">
        <f t="shared" si="4"/>
        <v>52285.148812117841</v>
      </c>
      <c r="J16" s="204">
        <f t="shared" si="4"/>
        <v>52285.148812117841</v>
      </c>
      <c r="K16" s="204">
        <f t="shared" si="4"/>
        <v>52285.148812117841</v>
      </c>
      <c r="L16" s="204">
        <f t="shared" si="4"/>
        <v>52285.148812117841</v>
      </c>
      <c r="M16" s="204">
        <f t="shared" si="4"/>
        <v>52285.148812117841</v>
      </c>
      <c r="N16" s="204">
        <f t="shared" si="4"/>
        <v>52285.148812117841</v>
      </c>
      <c r="O16" s="204">
        <f t="shared" si="4"/>
        <v>52285.148812117841</v>
      </c>
      <c r="P16" s="204">
        <f t="shared" si="4"/>
        <v>52285.148812117841</v>
      </c>
      <c r="Q16" s="204">
        <f t="shared" si="4"/>
        <v>52285.148812117841</v>
      </c>
      <c r="R16" s="204">
        <f t="shared" si="4"/>
        <v>52285.148812117841</v>
      </c>
      <c r="S16" s="204">
        <f t="shared" si="4"/>
        <v>52285.148812117841</v>
      </c>
      <c r="T16" s="204">
        <f t="shared" si="4"/>
        <v>52285.148812117841</v>
      </c>
      <c r="U16" s="204">
        <f t="shared" si="4"/>
        <v>52285.148812117841</v>
      </c>
      <c r="V16" s="204">
        <f t="shared" si="6"/>
        <v>52285.148812117841</v>
      </c>
      <c r="W16" s="204">
        <f t="shared" si="6"/>
        <v>52285.148812117841</v>
      </c>
      <c r="X16" s="204">
        <f t="shared" si="6"/>
        <v>52285.148812117841</v>
      </c>
      <c r="Y16" s="204">
        <f t="shared" si="6"/>
        <v>52285.148812117841</v>
      </c>
      <c r="Z16" s="204">
        <f t="shared" si="6"/>
        <v>67526.321987370611</v>
      </c>
      <c r="AA16" s="204">
        <f t="shared" si="6"/>
        <v>67526.321987370611</v>
      </c>
      <c r="AB16" s="204">
        <f t="shared" si="6"/>
        <v>67526.321987370611</v>
      </c>
      <c r="AC16" s="204">
        <f t="shared" si="6"/>
        <v>67526.321987370611</v>
      </c>
      <c r="AD16" s="204">
        <f t="shared" si="6"/>
        <v>67526.321987370611</v>
      </c>
      <c r="AE16" s="204">
        <f>IF(AE$2&lt;=($B$2+$C$2+$D$2),IF(AE$2&lt;=($B$2+$C$2),IF(AE$2&lt;=$B$2,$B16,$C16),$D16),$E16)</f>
        <v>67526.321987370611</v>
      </c>
      <c r="AF16" s="204">
        <f t="shared" si="6"/>
        <v>67526.321987370611</v>
      </c>
      <c r="AG16" s="204">
        <f t="shared" si="6"/>
        <v>67526.321987370611</v>
      </c>
      <c r="AH16" s="204">
        <f t="shared" si="6"/>
        <v>67526.321987370611</v>
      </c>
      <c r="AI16" s="204">
        <f t="shared" si="6"/>
        <v>67526.321987370611</v>
      </c>
      <c r="AJ16" s="204">
        <f t="shared" si="6"/>
        <v>67526.321987370611</v>
      </c>
      <c r="AK16" s="204">
        <f t="shared" si="6"/>
        <v>67526.321987370611</v>
      </c>
      <c r="AL16" s="204">
        <f t="shared" si="7"/>
        <v>67526.321987370611</v>
      </c>
      <c r="AM16" s="204">
        <f t="shared" si="7"/>
        <v>67526.321987370611</v>
      </c>
      <c r="AN16" s="204">
        <f t="shared" si="7"/>
        <v>67526.321987370611</v>
      </c>
      <c r="AO16" s="204">
        <f t="shared" si="7"/>
        <v>67526.321987370611</v>
      </c>
      <c r="AP16" s="204">
        <f t="shared" si="7"/>
        <v>67526.321987370611</v>
      </c>
      <c r="AQ16" s="204">
        <f t="shared" si="7"/>
        <v>67526.321987370611</v>
      </c>
      <c r="AR16" s="204">
        <f t="shared" si="7"/>
        <v>67526.321987370611</v>
      </c>
      <c r="AS16" s="204">
        <f t="shared" si="7"/>
        <v>67526.321987370611</v>
      </c>
      <c r="AT16" s="204">
        <f t="shared" si="7"/>
        <v>67526.321987370611</v>
      </c>
      <c r="AU16" s="204">
        <f t="shared" si="7"/>
        <v>67526.321987370611</v>
      </c>
      <c r="AV16" s="204">
        <f t="shared" si="7"/>
        <v>67526.321987370611</v>
      </c>
      <c r="AW16" s="204">
        <f t="shared" si="7"/>
        <v>67526.321987370611</v>
      </c>
      <c r="AX16" s="204">
        <f t="shared" si="8"/>
        <v>67526.321987370611</v>
      </c>
      <c r="AY16" s="204">
        <f t="shared" si="8"/>
        <v>67526.321987370611</v>
      </c>
      <c r="AZ16" s="204">
        <f t="shared" si="8"/>
        <v>67526.321987370611</v>
      </c>
      <c r="BA16" s="204">
        <f t="shared" si="8"/>
        <v>162402.11017187106</v>
      </c>
      <c r="BB16" s="204">
        <f t="shared" si="8"/>
        <v>162402.11017187106</v>
      </c>
      <c r="BC16" s="204">
        <f t="shared" si="8"/>
        <v>162402.11017187106</v>
      </c>
      <c r="BD16" s="204">
        <f t="shared" si="8"/>
        <v>162402.11017187106</v>
      </c>
      <c r="BE16" s="204">
        <f t="shared" si="8"/>
        <v>162402.11017187106</v>
      </c>
      <c r="BF16" s="204">
        <f t="shared" si="8"/>
        <v>162402.11017187106</v>
      </c>
      <c r="BG16" s="204">
        <f t="shared" si="8"/>
        <v>162402.11017187106</v>
      </c>
      <c r="BH16" s="204">
        <f t="shared" si="8"/>
        <v>162402.11017187106</v>
      </c>
      <c r="BI16" s="204">
        <f t="shared" si="8"/>
        <v>162402.11017187106</v>
      </c>
      <c r="BJ16" s="204">
        <f t="shared" si="8"/>
        <v>162402.11017187106</v>
      </c>
      <c r="BK16" s="204">
        <f t="shared" si="8"/>
        <v>162402.11017187106</v>
      </c>
      <c r="BL16" s="204">
        <f t="shared" si="8"/>
        <v>162402.11017187106</v>
      </c>
      <c r="BM16" s="204">
        <f t="shared" si="8"/>
        <v>162402.11017187106</v>
      </c>
      <c r="BN16" s="204">
        <f t="shared" si="8"/>
        <v>162402.11017187106</v>
      </c>
      <c r="BO16" s="204">
        <f t="shared" si="8"/>
        <v>162402.11017187106</v>
      </c>
      <c r="BP16" s="204">
        <f t="shared" si="8"/>
        <v>162402.11017187106</v>
      </c>
      <c r="BQ16" s="204">
        <f t="shared" si="8"/>
        <v>162402.11017187106</v>
      </c>
      <c r="BR16" s="204">
        <f t="shared" si="8"/>
        <v>162402.11017187106</v>
      </c>
      <c r="BS16" s="204">
        <f t="shared" si="8"/>
        <v>162402.11017187106</v>
      </c>
      <c r="BT16" s="204">
        <f t="shared" si="8"/>
        <v>162402.11017187106</v>
      </c>
      <c r="BU16" s="204">
        <f t="shared" si="8"/>
        <v>162402.11017187106</v>
      </c>
      <c r="BV16" s="204">
        <f t="shared" si="8"/>
        <v>162402.11017187106</v>
      </c>
      <c r="BW16" s="204">
        <f t="shared" si="8"/>
        <v>162402.11017187106</v>
      </c>
      <c r="BX16" s="204">
        <f t="shared" si="8"/>
        <v>162402.11017187106</v>
      </c>
      <c r="BY16" s="204">
        <f t="shared" si="8"/>
        <v>162402.11017187106</v>
      </c>
      <c r="BZ16" s="204">
        <f t="shared" si="8"/>
        <v>162402.11017187106</v>
      </c>
      <c r="CA16" s="204">
        <f t="shared" ref="CA16:CB18" si="10">IF(CA$2&lt;=($B$2+$C$2+$D$2),IF(CA$2&lt;=($B$2+$C$2),IF(CA$2&lt;=$B$2,$B16,$C16),$D16),$E16)</f>
        <v>162402.11017187106</v>
      </c>
      <c r="CB16" s="204">
        <f t="shared" si="10"/>
        <v>162402.11017187106</v>
      </c>
      <c r="CC16" s="204">
        <f t="shared" si="9"/>
        <v>162402.11017187106</v>
      </c>
      <c r="CD16" s="204">
        <f t="shared" si="9"/>
        <v>162402.11017187106</v>
      </c>
      <c r="CE16" s="204">
        <f t="shared" si="9"/>
        <v>162402.11017187106</v>
      </c>
      <c r="CF16" s="204">
        <f t="shared" si="9"/>
        <v>162402.11017187106</v>
      </c>
      <c r="CG16" s="204">
        <f t="shared" si="9"/>
        <v>162402.11017187106</v>
      </c>
      <c r="CH16" s="204">
        <f t="shared" si="9"/>
        <v>162402.11017187106</v>
      </c>
      <c r="CI16" s="204">
        <f t="shared" si="9"/>
        <v>162402.11017187106</v>
      </c>
      <c r="CJ16" s="204">
        <f t="shared" si="9"/>
        <v>162402.11017187106</v>
      </c>
      <c r="CK16" s="204">
        <f t="shared" si="9"/>
        <v>162402.11017187106</v>
      </c>
      <c r="CL16" s="204">
        <f t="shared" si="9"/>
        <v>162402.11017187106</v>
      </c>
      <c r="CM16" s="204">
        <f t="shared" si="9"/>
        <v>213068.99047969241</v>
      </c>
      <c r="CN16" s="204">
        <f t="shared" si="9"/>
        <v>213068.99047969241</v>
      </c>
      <c r="CO16" s="204">
        <f t="shared" si="9"/>
        <v>213068.99047969241</v>
      </c>
      <c r="CP16" s="204">
        <f t="shared" si="9"/>
        <v>213068.99047969241</v>
      </c>
      <c r="CQ16" s="204">
        <f t="shared" si="9"/>
        <v>213068.99047969241</v>
      </c>
      <c r="CR16" s="204">
        <f t="shared" si="9"/>
        <v>213068.99047969241</v>
      </c>
      <c r="CS16" s="204">
        <f t="shared" ref="CS16:DA18" si="11">IF(CS$2&lt;=($B$2+$C$2+$D$2),IF(CS$2&lt;=($B$2+$C$2),IF(CS$2&lt;=$B$2,$B16,$C16),$D16),$E16)</f>
        <v>213068.99047969241</v>
      </c>
      <c r="CT16" s="204">
        <f t="shared" si="11"/>
        <v>213068.99047969241</v>
      </c>
      <c r="CU16" s="204">
        <f t="shared" si="11"/>
        <v>213068.99047969241</v>
      </c>
      <c r="CV16" s="204">
        <f t="shared" si="11"/>
        <v>213068.99047969241</v>
      </c>
      <c r="CW16" s="204">
        <f t="shared" si="11"/>
        <v>213068.99047969241</v>
      </c>
      <c r="CX16" s="204">
        <f t="shared" si="11"/>
        <v>213068.99047969241</v>
      </c>
      <c r="CY16" s="204">
        <f t="shared" si="11"/>
        <v>213068.99047969241</v>
      </c>
      <c r="CZ16" s="204">
        <f t="shared" si="11"/>
        <v>213068.99047969241</v>
      </c>
      <c r="DA16" s="204">
        <f t="shared" si="11"/>
        <v>213068.99047969241</v>
      </c>
      <c r="DB16" s="204"/>
    </row>
    <row r="17" spans="1:105">
      <c r="A17" s="201" t="s">
        <v>101</v>
      </c>
      <c r="B17" s="203">
        <f>Income!B89</f>
        <v>46883.051969723369</v>
      </c>
      <c r="C17" s="203">
        <f>Income!C89</f>
        <v>46883.051969723383</v>
      </c>
      <c r="D17" s="203">
        <f>Income!D89</f>
        <v>46883.051969723376</v>
      </c>
      <c r="E17" s="203">
        <f>Income!E89</f>
        <v>46883.051969723376</v>
      </c>
      <c r="F17" s="204">
        <f t="shared" si="4"/>
        <v>46883.051969723369</v>
      </c>
      <c r="G17" s="204">
        <f t="shared" si="4"/>
        <v>46883.051969723369</v>
      </c>
      <c r="H17" s="204">
        <f t="shared" si="4"/>
        <v>46883.051969723369</v>
      </c>
      <c r="I17" s="204">
        <f t="shared" si="4"/>
        <v>46883.051969723369</v>
      </c>
      <c r="J17" s="204">
        <f t="shared" si="4"/>
        <v>46883.051969723369</v>
      </c>
      <c r="K17" s="204">
        <f t="shared" si="4"/>
        <v>46883.051969723369</v>
      </c>
      <c r="L17" s="204">
        <f t="shared" si="4"/>
        <v>46883.051969723369</v>
      </c>
      <c r="M17" s="204">
        <f t="shared" si="4"/>
        <v>46883.051969723369</v>
      </c>
      <c r="N17" s="204">
        <f t="shared" si="4"/>
        <v>46883.051969723369</v>
      </c>
      <c r="O17" s="204">
        <f t="shared" si="4"/>
        <v>46883.051969723369</v>
      </c>
      <c r="P17" s="204">
        <f t="shared" si="4"/>
        <v>46883.051969723369</v>
      </c>
      <c r="Q17" s="204">
        <f t="shared" si="4"/>
        <v>46883.051969723369</v>
      </c>
      <c r="R17" s="204">
        <f t="shared" si="4"/>
        <v>46883.051969723369</v>
      </c>
      <c r="S17" s="204">
        <f t="shared" si="4"/>
        <v>46883.051969723369</v>
      </c>
      <c r="T17" s="204">
        <f t="shared" si="4"/>
        <v>46883.051969723369</v>
      </c>
      <c r="U17" s="204">
        <f t="shared" si="4"/>
        <v>46883.051969723369</v>
      </c>
      <c r="V17" s="204">
        <f t="shared" si="6"/>
        <v>46883.051969723369</v>
      </c>
      <c r="W17" s="204">
        <f t="shared" si="6"/>
        <v>46883.051969723369</v>
      </c>
      <c r="X17" s="204">
        <f t="shared" si="6"/>
        <v>46883.051969723369</v>
      </c>
      <c r="Y17" s="204">
        <f t="shared" si="6"/>
        <v>46883.051969723369</v>
      </c>
      <c r="Z17" s="204">
        <f t="shared" si="6"/>
        <v>46883.051969723383</v>
      </c>
      <c r="AA17" s="204">
        <f t="shared" si="6"/>
        <v>46883.051969723383</v>
      </c>
      <c r="AB17" s="204">
        <f t="shared" si="6"/>
        <v>46883.051969723383</v>
      </c>
      <c r="AC17" s="204">
        <f t="shared" si="6"/>
        <v>46883.051969723383</v>
      </c>
      <c r="AD17" s="204">
        <f t="shared" si="6"/>
        <v>46883.051969723383</v>
      </c>
      <c r="AE17" s="204">
        <f t="shared" si="6"/>
        <v>46883.051969723383</v>
      </c>
      <c r="AF17" s="204">
        <f t="shared" si="6"/>
        <v>46883.051969723383</v>
      </c>
      <c r="AG17" s="204">
        <f t="shared" si="6"/>
        <v>46883.051969723383</v>
      </c>
      <c r="AH17" s="204">
        <f t="shared" si="6"/>
        <v>46883.051969723383</v>
      </c>
      <c r="AI17" s="204">
        <f t="shared" si="6"/>
        <v>46883.051969723383</v>
      </c>
      <c r="AJ17" s="204">
        <f t="shared" si="6"/>
        <v>46883.051969723383</v>
      </c>
      <c r="AK17" s="204">
        <f t="shared" si="6"/>
        <v>46883.051969723383</v>
      </c>
      <c r="AL17" s="204">
        <f t="shared" si="7"/>
        <v>46883.051969723383</v>
      </c>
      <c r="AM17" s="204">
        <f t="shared" si="7"/>
        <v>46883.051969723383</v>
      </c>
      <c r="AN17" s="204">
        <f t="shared" si="7"/>
        <v>46883.051969723383</v>
      </c>
      <c r="AO17" s="204">
        <f t="shared" si="7"/>
        <v>46883.051969723383</v>
      </c>
      <c r="AP17" s="204">
        <f t="shared" si="7"/>
        <v>46883.051969723383</v>
      </c>
      <c r="AQ17" s="204">
        <f t="shared" si="7"/>
        <v>46883.051969723383</v>
      </c>
      <c r="AR17" s="204">
        <f t="shared" si="7"/>
        <v>46883.051969723383</v>
      </c>
      <c r="AS17" s="204">
        <f t="shared" si="7"/>
        <v>46883.051969723383</v>
      </c>
      <c r="AT17" s="204">
        <f t="shared" si="7"/>
        <v>46883.051969723383</v>
      </c>
      <c r="AU17" s="204">
        <f t="shared" si="7"/>
        <v>46883.051969723383</v>
      </c>
      <c r="AV17" s="204">
        <f t="shared" si="7"/>
        <v>46883.051969723383</v>
      </c>
      <c r="AW17" s="204">
        <f t="shared" si="7"/>
        <v>46883.051969723383</v>
      </c>
      <c r="AX17" s="204">
        <f t="shared" si="8"/>
        <v>46883.051969723383</v>
      </c>
      <c r="AY17" s="204">
        <f t="shared" si="8"/>
        <v>46883.051969723383</v>
      </c>
      <c r="AZ17" s="204">
        <f t="shared" si="8"/>
        <v>46883.051969723383</v>
      </c>
      <c r="BA17" s="204">
        <f t="shared" si="8"/>
        <v>46883.051969723376</v>
      </c>
      <c r="BB17" s="204">
        <f t="shared" si="8"/>
        <v>46883.051969723376</v>
      </c>
      <c r="BC17" s="204">
        <f t="shared" si="8"/>
        <v>46883.051969723376</v>
      </c>
      <c r="BD17" s="204">
        <f t="shared" si="8"/>
        <v>46883.051969723376</v>
      </c>
      <c r="BE17" s="204">
        <f t="shared" si="8"/>
        <v>46883.051969723376</v>
      </c>
      <c r="BF17" s="204">
        <f t="shared" si="8"/>
        <v>46883.051969723376</v>
      </c>
      <c r="BG17" s="204">
        <f t="shared" si="8"/>
        <v>46883.051969723376</v>
      </c>
      <c r="BH17" s="204">
        <f t="shared" si="8"/>
        <v>46883.051969723376</v>
      </c>
      <c r="BI17" s="204">
        <f t="shared" si="8"/>
        <v>46883.051969723376</v>
      </c>
      <c r="BJ17" s="204">
        <f t="shared" si="8"/>
        <v>46883.051969723376</v>
      </c>
      <c r="BK17" s="204">
        <f t="shared" si="8"/>
        <v>46883.051969723376</v>
      </c>
      <c r="BL17" s="204">
        <f t="shared" si="8"/>
        <v>46883.051969723376</v>
      </c>
      <c r="BM17" s="204">
        <f t="shared" si="8"/>
        <v>46883.051969723376</v>
      </c>
      <c r="BN17" s="204">
        <f t="shared" si="8"/>
        <v>46883.051969723376</v>
      </c>
      <c r="BO17" s="204">
        <f t="shared" si="8"/>
        <v>46883.051969723376</v>
      </c>
      <c r="BP17" s="204">
        <f t="shared" si="8"/>
        <v>46883.051969723376</v>
      </c>
      <c r="BQ17" s="204">
        <f t="shared" si="8"/>
        <v>46883.051969723376</v>
      </c>
      <c r="BR17" s="204">
        <f t="shared" si="8"/>
        <v>46883.051969723376</v>
      </c>
      <c r="BS17" s="204">
        <f t="shared" si="8"/>
        <v>46883.051969723376</v>
      </c>
      <c r="BT17" s="204">
        <f t="shared" si="8"/>
        <v>46883.051969723376</v>
      </c>
      <c r="BU17" s="204">
        <f t="shared" si="8"/>
        <v>46883.051969723376</v>
      </c>
      <c r="BV17" s="204">
        <f t="shared" si="8"/>
        <v>46883.051969723376</v>
      </c>
      <c r="BW17" s="204">
        <f t="shared" si="8"/>
        <v>46883.051969723376</v>
      </c>
      <c r="BX17" s="204">
        <f t="shared" si="8"/>
        <v>46883.051969723376</v>
      </c>
      <c r="BY17" s="204">
        <f t="shared" si="8"/>
        <v>46883.051969723376</v>
      </c>
      <c r="BZ17" s="204">
        <f t="shared" si="8"/>
        <v>46883.051969723376</v>
      </c>
      <c r="CA17" s="204">
        <f t="shared" si="10"/>
        <v>46883.051969723376</v>
      </c>
      <c r="CB17" s="204">
        <f t="shared" si="10"/>
        <v>46883.051969723376</v>
      </c>
      <c r="CC17" s="204">
        <f t="shared" si="9"/>
        <v>46883.051969723376</v>
      </c>
      <c r="CD17" s="204">
        <f t="shared" si="9"/>
        <v>46883.051969723376</v>
      </c>
      <c r="CE17" s="204">
        <f t="shared" si="9"/>
        <v>46883.051969723376</v>
      </c>
      <c r="CF17" s="204">
        <f t="shared" si="9"/>
        <v>46883.051969723376</v>
      </c>
      <c r="CG17" s="204">
        <f t="shared" si="9"/>
        <v>46883.051969723376</v>
      </c>
      <c r="CH17" s="204">
        <f t="shared" si="9"/>
        <v>46883.051969723376</v>
      </c>
      <c r="CI17" s="204">
        <f t="shared" si="9"/>
        <v>46883.051969723376</v>
      </c>
      <c r="CJ17" s="204">
        <f t="shared" si="9"/>
        <v>46883.051969723376</v>
      </c>
      <c r="CK17" s="204">
        <f t="shared" si="9"/>
        <v>46883.051969723376</v>
      </c>
      <c r="CL17" s="204">
        <f t="shared" si="9"/>
        <v>46883.051969723376</v>
      </c>
      <c r="CM17" s="204">
        <f t="shared" si="9"/>
        <v>46883.051969723376</v>
      </c>
      <c r="CN17" s="204">
        <f t="shared" si="9"/>
        <v>46883.051969723376</v>
      </c>
      <c r="CO17" s="204">
        <f t="shared" si="9"/>
        <v>46883.051969723376</v>
      </c>
      <c r="CP17" s="204">
        <f t="shared" si="9"/>
        <v>46883.051969723376</v>
      </c>
      <c r="CQ17" s="204">
        <f t="shared" si="9"/>
        <v>46883.051969723376</v>
      </c>
      <c r="CR17" s="204">
        <f t="shared" si="9"/>
        <v>46883.051969723376</v>
      </c>
      <c r="CS17" s="204">
        <f t="shared" si="11"/>
        <v>46883.051969723376</v>
      </c>
      <c r="CT17" s="204">
        <f t="shared" si="11"/>
        <v>46883.051969723376</v>
      </c>
      <c r="CU17" s="204">
        <f t="shared" si="11"/>
        <v>46883.051969723376</v>
      </c>
      <c r="CV17" s="204">
        <f t="shared" si="11"/>
        <v>46883.051969723376</v>
      </c>
      <c r="CW17" s="204">
        <f t="shared" si="11"/>
        <v>46883.051969723376</v>
      </c>
      <c r="CX17" s="204">
        <f t="shared" si="11"/>
        <v>46883.051969723376</v>
      </c>
      <c r="CY17" s="204">
        <f t="shared" si="11"/>
        <v>46883.051969723376</v>
      </c>
      <c r="CZ17" s="204">
        <f t="shared" si="11"/>
        <v>46883.051969723376</v>
      </c>
      <c r="DA17" s="204">
        <f t="shared" si="11"/>
        <v>46883.051969723376</v>
      </c>
    </row>
    <row r="18" spans="1:105">
      <c r="A18" s="201" t="s">
        <v>85</v>
      </c>
      <c r="B18" s="203">
        <f>Income!B90</f>
        <v>67501.585303056709</v>
      </c>
      <c r="C18" s="203">
        <f>Income!C90</f>
        <v>67501.585303056723</v>
      </c>
      <c r="D18" s="203">
        <f>Income!D90</f>
        <v>67501.585303056709</v>
      </c>
      <c r="E18" s="203">
        <f>Income!E90</f>
        <v>67501.585303056709</v>
      </c>
      <c r="F18" s="204">
        <f t="shared" ref="F18:U18" si="12">IF(F$2&lt;=($B$2+$C$2+$D$2),IF(F$2&lt;=($B$2+$C$2),IF(F$2&lt;=$B$2,$B18,$C18),$D18),$E18)</f>
        <v>67501.585303056709</v>
      </c>
      <c r="G18" s="204">
        <f t="shared" si="12"/>
        <v>67501.585303056709</v>
      </c>
      <c r="H18" s="204">
        <f t="shared" si="12"/>
        <v>67501.585303056709</v>
      </c>
      <c r="I18" s="204">
        <f t="shared" si="12"/>
        <v>67501.585303056709</v>
      </c>
      <c r="J18" s="204">
        <f t="shared" si="12"/>
        <v>67501.585303056709</v>
      </c>
      <c r="K18" s="204">
        <f t="shared" si="12"/>
        <v>67501.585303056709</v>
      </c>
      <c r="L18" s="204">
        <f t="shared" si="12"/>
        <v>67501.585303056709</v>
      </c>
      <c r="M18" s="204">
        <f t="shared" si="12"/>
        <v>67501.585303056709</v>
      </c>
      <c r="N18" s="204">
        <f t="shared" si="12"/>
        <v>67501.585303056709</v>
      </c>
      <c r="O18" s="204">
        <f t="shared" si="12"/>
        <v>67501.585303056709</v>
      </c>
      <c r="P18" s="204">
        <f t="shared" si="12"/>
        <v>67501.585303056709</v>
      </c>
      <c r="Q18" s="204">
        <f t="shared" si="12"/>
        <v>67501.585303056709</v>
      </c>
      <c r="R18" s="204">
        <f t="shared" si="12"/>
        <v>67501.585303056709</v>
      </c>
      <c r="S18" s="204">
        <f t="shared" si="12"/>
        <v>67501.585303056709</v>
      </c>
      <c r="T18" s="204">
        <f t="shared" si="12"/>
        <v>67501.585303056709</v>
      </c>
      <c r="U18" s="204">
        <f t="shared" si="12"/>
        <v>67501.585303056709</v>
      </c>
      <c r="V18" s="204">
        <f t="shared" si="6"/>
        <v>67501.585303056709</v>
      </c>
      <c r="W18" s="204">
        <f t="shared" si="6"/>
        <v>67501.585303056709</v>
      </c>
      <c r="X18" s="204">
        <f t="shared" si="6"/>
        <v>67501.585303056709</v>
      </c>
      <c r="Y18" s="204">
        <f t="shared" si="6"/>
        <v>67501.585303056709</v>
      </c>
      <c r="Z18" s="204">
        <f t="shared" si="6"/>
        <v>67501.585303056723</v>
      </c>
      <c r="AA18" s="204">
        <f t="shared" si="6"/>
        <v>67501.585303056723</v>
      </c>
      <c r="AB18" s="204">
        <f t="shared" si="6"/>
        <v>67501.585303056723</v>
      </c>
      <c r="AC18" s="204">
        <f t="shared" si="6"/>
        <v>67501.585303056723</v>
      </c>
      <c r="AD18" s="204">
        <f t="shared" si="6"/>
        <v>67501.585303056723</v>
      </c>
      <c r="AE18" s="204">
        <f t="shared" si="6"/>
        <v>67501.585303056723</v>
      </c>
      <c r="AF18" s="204">
        <f t="shared" si="6"/>
        <v>67501.585303056723</v>
      </c>
      <c r="AG18" s="204">
        <f t="shared" si="6"/>
        <v>67501.585303056723</v>
      </c>
      <c r="AH18" s="204">
        <f t="shared" si="6"/>
        <v>67501.585303056723</v>
      </c>
      <c r="AI18" s="204">
        <f t="shared" si="6"/>
        <v>67501.585303056723</v>
      </c>
      <c r="AJ18" s="204">
        <f t="shared" si="6"/>
        <v>67501.585303056723</v>
      </c>
      <c r="AK18" s="204">
        <f t="shared" si="6"/>
        <v>67501.585303056723</v>
      </c>
      <c r="AL18" s="204">
        <f t="shared" si="7"/>
        <v>67501.585303056723</v>
      </c>
      <c r="AM18" s="204">
        <f t="shared" si="7"/>
        <v>67501.585303056723</v>
      </c>
      <c r="AN18" s="204">
        <f t="shared" si="7"/>
        <v>67501.585303056723</v>
      </c>
      <c r="AO18" s="204">
        <f t="shared" si="7"/>
        <v>67501.585303056723</v>
      </c>
      <c r="AP18" s="204">
        <f t="shared" si="7"/>
        <v>67501.585303056723</v>
      </c>
      <c r="AQ18" s="204">
        <f t="shared" si="7"/>
        <v>67501.585303056723</v>
      </c>
      <c r="AR18" s="204">
        <f t="shared" si="7"/>
        <v>67501.585303056723</v>
      </c>
      <c r="AS18" s="204">
        <f t="shared" si="7"/>
        <v>67501.585303056723</v>
      </c>
      <c r="AT18" s="204">
        <f t="shared" si="7"/>
        <v>67501.585303056723</v>
      </c>
      <c r="AU18" s="204">
        <f t="shared" si="7"/>
        <v>67501.585303056723</v>
      </c>
      <c r="AV18" s="204">
        <f t="shared" si="7"/>
        <v>67501.585303056723</v>
      </c>
      <c r="AW18" s="204">
        <f t="shared" si="7"/>
        <v>67501.585303056723</v>
      </c>
      <c r="AX18" s="204">
        <f t="shared" si="8"/>
        <v>67501.585303056723</v>
      </c>
      <c r="AY18" s="204">
        <f t="shared" si="8"/>
        <v>67501.585303056723</v>
      </c>
      <c r="AZ18" s="204">
        <f t="shared" si="8"/>
        <v>67501.585303056723</v>
      </c>
      <c r="BA18" s="204">
        <f t="shared" si="8"/>
        <v>67501.585303056709</v>
      </c>
      <c r="BB18" s="204">
        <f t="shared" si="8"/>
        <v>67501.585303056709</v>
      </c>
      <c r="BC18" s="204">
        <f t="shared" si="8"/>
        <v>67501.585303056709</v>
      </c>
      <c r="BD18" s="204">
        <f t="shared" si="8"/>
        <v>67501.585303056709</v>
      </c>
      <c r="BE18" s="204">
        <f t="shared" si="8"/>
        <v>67501.585303056709</v>
      </c>
      <c r="BF18" s="204">
        <f t="shared" si="8"/>
        <v>67501.585303056709</v>
      </c>
      <c r="BG18" s="204">
        <f t="shared" si="8"/>
        <v>67501.585303056709</v>
      </c>
      <c r="BH18" s="204">
        <f t="shared" si="8"/>
        <v>67501.585303056709</v>
      </c>
      <c r="BI18" s="204">
        <f t="shared" si="8"/>
        <v>67501.585303056709</v>
      </c>
      <c r="BJ18" s="204">
        <f t="shared" si="8"/>
        <v>67501.585303056709</v>
      </c>
      <c r="BK18" s="204">
        <f t="shared" si="8"/>
        <v>67501.585303056709</v>
      </c>
      <c r="BL18" s="204">
        <f t="shared" ref="BL18:BZ18" si="13">IF(BL$2&lt;=($B$2+$C$2+$D$2),IF(BL$2&lt;=($B$2+$C$2),IF(BL$2&lt;=$B$2,$B18,$C18),$D18),$E18)</f>
        <v>67501.585303056709</v>
      </c>
      <c r="BM18" s="204">
        <f t="shared" si="13"/>
        <v>67501.585303056709</v>
      </c>
      <c r="BN18" s="204">
        <f t="shared" si="13"/>
        <v>67501.585303056709</v>
      </c>
      <c r="BO18" s="204">
        <f t="shared" si="13"/>
        <v>67501.585303056709</v>
      </c>
      <c r="BP18" s="204">
        <f t="shared" si="13"/>
        <v>67501.585303056709</v>
      </c>
      <c r="BQ18" s="204">
        <f t="shared" si="13"/>
        <v>67501.585303056709</v>
      </c>
      <c r="BR18" s="204">
        <f t="shared" si="13"/>
        <v>67501.585303056709</v>
      </c>
      <c r="BS18" s="204">
        <f t="shared" si="13"/>
        <v>67501.585303056709</v>
      </c>
      <c r="BT18" s="204">
        <f t="shared" si="13"/>
        <v>67501.585303056709</v>
      </c>
      <c r="BU18" s="204">
        <f t="shared" si="13"/>
        <v>67501.585303056709</v>
      </c>
      <c r="BV18" s="204">
        <f t="shared" si="13"/>
        <v>67501.585303056709</v>
      </c>
      <c r="BW18" s="204">
        <f t="shared" si="13"/>
        <v>67501.585303056709</v>
      </c>
      <c r="BX18" s="204">
        <f t="shared" si="13"/>
        <v>67501.585303056709</v>
      </c>
      <c r="BY18" s="204">
        <f t="shared" si="13"/>
        <v>67501.585303056709</v>
      </c>
      <c r="BZ18" s="204">
        <f t="shared" si="13"/>
        <v>67501.585303056709</v>
      </c>
      <c r="CA18" s="204">
        <f t="shared" si="10"/>
        <v>67501.585303056709</v>
      </c>
      <c r="CB18" s="204">
        <f t="shared" si="10"/>
        <v>67501.585303056709</v>
      </c>
      <c r="CC18" s="204">
        <f t="shared" si="9"/>
        <v>67501.585303056709</v>
      </c>
      <c r="CD18" s="204">
        <f t="shared" si="9"/>
        <v>67501.585303056709</v>
      </c>
      <c r="CE18" s="204">
        <f t="shared" si="9"/>
        <v>67501.585303056709</v>
      </c>
      <c r="CF18" s="204">
        <f t="shared" si="9"/>
        <v>67501.585303056709</v>
      </c>
      <c r="CG18" s="204">
        <f t="shared" si="9"/>
        <v>67501.585303056709</v>
      </c>
      <c r="CH18" s="204">
        <f t="shared" si="9"/>
        <v>67501.585303056709</v>
      </c>
      <c r="CI18" s="204">
        <f t="shared" si="9"/>
        <v>67501.585303056709</v>
      </c>
      <c r="CJ18" s="204">
        <f t="shared" si="9"/>
        <v>67501.585303056709</v>
      </c>
      <c r="CK18" s="204">
        <f t="shared" si="9"/>
        <v>67501.585303056709</v>
      </c>
      <c r="CL18" s="204">
        <f t="shared" si="9"/>
        <v>67501.585303056709</v>
      </c>
      <c r="CM18" s="204">
        <f t="shared" si="9"/>
        <v>67501.585303056709</v>
      </c>
      <c r="CN18" s="204">
        <f t="shared" si="9"/>
        <v>67501.585303056709</v>
      </c>
      <c r="CO18" s="204">
        <f t="shared" si="9"/>
        <v>67501.585303056709</v>
      </c>
      <c r="CP18" s="204">
        <f t="shared" si="9"/>
        <v>67501.585303056709</v>
      </c>
      <c r="CQ18" s="204">
        <f t="shared" si="9"/>
        <v>67501.585303056709</v>
      </c>
      <c r="CR18" s="204">
        <f t="shared" si="9"/>
        <v>67501.585303056709</v>
      </c>
      <c r="CS18" s="204">
        <f t="shared" si="11"/>
        <v>67501.585303056709</v>
      </c>
      <c r="CT18" s="204">
        <f t="shared" si="11"/>
        <v>67501.585303056709</v>
      </c>
      <c r="CU18" s="204">
        <f t="shared" si="11"/>
        <v>67501.585303056709</v>
      </c>
      <c r="CV18" s="204">
        <f t="shared" si="11"/>
        <v>67501.585303056709</v>
      </c>
      <c r="CW18" s="204">
        <f t="shared" si="11"/>
        <v>67501.585303056709</v>
      </c>
      <c r="CX18" s="204">
        <f t="shared" si="11"/>
        <v>67501.585303056709</v>
      </c>
      <c r="CY18" s="204">
        <f t="shared" si="11"/>
        <v>67501.585303056709</v>
      </c>
      <c r="CZ18" s="204">
        <f t="shared" si="11"/>
        <v>67501.585303056709</v>
      </c>
      <c r="DA18" s="204">
        <f t="shared" si="11"/>
        <v>67501.585303056709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>
        <f t="shared" si="14"/>
        <v>52285.148812117841</v>
      </c>
      <c r="Q19" s="201">
        <f t="shared" si="14"/>
        <v>52933.709372766898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53582.269933415948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54230.830494065005</v>
      </c>
      <c r="T19" s="201">
        <f t="shared" si="14"/>
        <v>54879.391054714055</v>
      </c>
      <c r="U19" s="201">
        <f t="shared" si="14"/>
        <v>55527.951615363112</v>
      </c>
      <c r="V19" s="201">
        <f t="shared" si="14"/>
        <v>56176.512176012169</v>
      </c>
      <c r="W19" s="201">
        <f t="shared" si="14"/>
        <v>56825.072736661219</v>
      </c>
      <c r="X19" s="201">
        <f t="shared" si="14"/>
        <v>57473.633297310276</v>
      </c>
      <c r="Y19" s="201">
        <f t="shared" si="14"/>
        <v>58122.193857959326</v>
      </c>
      <c r="Z19" s="201">
        <f t="shared" si="14"/>
        <v>58770.754418608383</v>
      </c>
      <c r="AA19" s="201">
        <f t="shared" si="14"/>
        <v>59419.314979257433</v>
      </c>
      <c r="AB19" s="201">
        <f t="shared" si="14"/>
        <v>60067.87553990649</v>
      </c>
      <c r="AC19" s="201">
        <f t="shared" si="14"/>
        <v>60716.43610055554</v>
      </c>
      <c r="AD19" s="201">
        <f t="shared" si="14"/>
        <v>61364.996661204597</v>
      </c>
      <c r="AE19" s="201">
        <f t="shared" si="14"/>
        <v>62013.557221853654</v>
      </c>
      <c r="AF19" s="201">
        <f t="shared" si="14"/>
        <v>62662.117782502704</v>
      </c>
      <c r="AG19" s="201">
        <f t="shared" si="14"/>
        <v>63310.678343151762</v>
      </c>
      <c r="AH19" s="201">
        <f t="shared" si="14"/>
        <v>63959.238903800811</v>
      </c>
      <c r="AI19" s="201">
        <f t="shared" si="14"/>
        <v>64607.799464449869</v>
      </c>
      <c r="AJ19" s="201">
        <f t="shared" si="14"/>
        <v>65256.360025098926</v>
      </c>
      <c r="AK19" s="201">
        <f t="shared" si="14"/>
        <v>65904.920585747983</v>
      </c>
      <c r="AL19" s="201">
        <f t="shared" si="14"/>
        <v>66553.481146397025</v>
      </c>
      <c r="AM19" s="201">
        <f t="shared" si="14"/>
        <v>67202.041707046083</v>
      </c>
      <c r="AN19" s="201">
        <f t="shared" si="14"/>
        <v>68985.949497901383</v>
      </c>
      <c r="AO19" s="201">
        <f t="shared" si="14"/>
        <v>71905.204518962943</v>
      </c>
      <c r="AP19" s="201">
        <f t="shared" si="14"/>
        <v>74824.459540024487</v>
      </c>
      <c r="AQ19" s="201">
        <f t="shared" si="14"/>
        <v>77743.714561086046</v>
      </c>
      <c r="AR19" s="201">
        <f t="shared" si="14"/>
        <v>80662.969582147591</v>
      </c>
      <c r="AS19" s="201">
        <f t="shared" si="14"/>
        <v>83582.22460320915</v>
      </c>
      <c r="AT19" s="201">
        <f t="shared" si="14"/>
        <v>86501.479624270694</v>
      </c>
      <c r="AU19" s="201">
        <f t="shared" si="14"/>
        <v>89420.734645332253</v>
      </c>
      <c r="AV19" s="201">
        <f t="shared" si="14"/>
        <v>92339.989666393813</v>
      </c>
      <c r="AW19" s="201">
        <f t="shared" si="14"/>
        <v>95259.244687455357</v>
      </c>
      <c r="AX19" s="201">
        <f t="shared" si="14"/>
        <v>98178.499708516902</v>
      </c>
      <c r="AY19" s="201">
        <f t="shared" si="14"/>
        <v>101097.75472957846</v>
      </c>
      <c r="AZ19" s="201">
        <f t="shared" si="14"/>
        <v>104017.00975064002</v>
      </c>
      <c r="BA19" s="201">
        <f t="shared" si="14"/>
        <v>106936.26477170156</v>
      </c>
      <c r="BB19" s="201">
        <f t="shared" si="14"/>
        <v>109855.51979276311</v>
      </c>
      <c r="BC19" s="201">
        <f t="shared" si="14"/>
        <v>112774.77481382467</v>
      </c>
      <c r="BD19" s="201">
        <f t="shared" si="14"/>
        <v>115694.02983488623</v>
      </c>
      <c r="BE19" s="201">
        <f t="shared" si="14"/>
        <v>118613.28485594777</v>
      </c>
      <c r="BF19" s="201">
        <f t="shared" si="14"/>
        <v>121532.53987700933</v>
      </c>
      <c r="BG19" s="201">
        <f t="shared" si="14"/>
        <v>124451.79489807089</v>
      </c>
      <c r="BH19" s="201">
        <f t="shared" si="14"/>
        <v>127371.04991913243</v>
      </c>
      <c r="BI19" s="201">
        <f t="shared" si="14"/>
        <v>130290.30494019398</v>
      </c>
      <c r="BJ19" s="201">
        <f t="shared" si="14"/>
        <v>133209.55996125552</v>
      </c>
      <c r="BK19" s="201">
        <f t="shared" si="14"/>
        <v>136128.8149823171</v>
      </c>
      <c r="BL19" s="201">
        <f t="shared" si="14"/>
        <v>139048.07000337864</v>
      </c>
      <c r="BM19" s="201">
        <f t="shared" si="14"/>
        <v>141967.32502444019</v>
      </c>
      <c r="BN19" s="201">
        <f t="shared" si="14"/>
        <v>144886.58004550176</v>
      </c>
      <c r="BO19" s="201">
        <f t="shared" si="14"/>
        <v>147805.8350665633</v>
      </c>
      <c r="BP19" s="201">
        <f t="shared" si="14"/>
        <v>150725.09008762485</v>
      </c>
      <c r="BQ19" s="201">
        <f t="shared" si="14"/>
        <v>153644.34510868642</v>
      </c>
      <c r="BR19" s="201">
        <f t="shared" si="14"/>
        <v>156563.60012974794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159482.85515080951</v>
      </c>
      <c r="BT19" s="201">
        <f t="shared" si="15"/>
        <v>162402.11017187106</v>
      </c>
      <c r="BU19" s="201">
        <f t="shared" si="15"/>
        <v>164314.06791933603</v>
      </c>
      <c r="BV19" s="201">
        <f t="shared" si="15"/>
        <v>166226.02566680097</v>
      </c>
      <c r="BW19" s="201">
        <f t="shared" si="15"/>
        <v>168137.98341426594</v>
      </c>
      <c r="BX19" s="201">
        <f t="shared" si="15"/>
        <v>170049.94116173088</v>
      </c>
      <c r="BY19" s="201">
        <f t="shared" si="15"/>
        <v>171961.89890919585</v>
      </c>
      <c r="BZ19" s="201">
        <f t="shared" si="15"/>
        <v>173873.85665666079</v>
      </c>
      <c r="CA19" s="201">
        <f t="shared" si="15"/>
        <v>175785.81440412576</v>
      </c>
      <c r="CB19" s="201">
        <f t="shared" si="15"/>
        <v>177697.7721515907</v>
      </c>
      <c r="CC19" s="201">
        <f t="shared" si="15"/>
        <v>179609.72989905567</v>
      </c>
      <c r="CD19" s="201">
        <f t="shared" si="15"/>
        <v>181521.68764652062</v>
      </c>
      <c r="CE19" s="201">
        <f t="shared" si="15"/>
        <v>183433.64539398559</v>
      </c>
      <c r="CF19" s="201">
        <f t="shared" si="15"/>
        <v>185345.60314145053</v>
      </c>
      <c r="CG19" s="201">
        <f t="shared" si="15"/>
        <v>187257.5608889155</v>
      </c>
      <c r="CH19" s="201">
        <f t="shared" si="15"/>
        <v>189169.51863638044</v>
      </c>
      <c r="CI19" s="201">
        <f t="shared" si="15"/>
        <v>191081.47638384541</v>
      </c>
      <c r="CJ19" s="201">
        <f t="shared" si="15"/>
        <v>192993.43413131038</v>
      </c>
      <c r="CK19" s="201">
        <f t="shared" si="15"/>
        <v>194905.39187877532</v>
      </c>
      <c r="CL19" s="201">
        <f t="shared" si="15"/>
        <v>196817.34962624026</v>
      </c>
      <c r="CM19" s="201">
        <f t="shared" si="15"/>
        <v>198729.30737370523</v>
      </c>
      <c r="CN19" s="201">
        <f t="shared" si="15"/>
        <v>200641.2651211702</v>
      </c>
      <c r="CO19" s="201">
        <f t="shared" si="15"/>
        <v>202553.22286863514</v>
      </c>
      <c r="CP19" s="201">
        <f t="shared" si="15"/>
        <v>204465.18061610012</v>
      </c>
      <c r="CQ19" s="201">
        <f t="shared" si="15"/>
        <v>206377.13836356506</v>
      </c>
      <c r="CR19" s="201">
        <f t="shared" si="15"/>
        <v>208289.09611103003</v>
      </c>
      <c r="CS19" s="201">
        <f t="shared" si="15"/>
        <v>210201.05385849497</v>
      </c>
      <c r="CT19" s="201">
        <f t="shared" si="15"/>
        <v>212113.01160595994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20</v>
      </c>
      <c r="C22" s="205">
        <f>C2*100</f>
        <v>27</v>
      </c>
      <c r="D22" s="205">
        <f>D2*100</f>
        <v>38</v>
      </c>
      <c r="E22" s="205">
        <f>E2*100</f>
        <v>15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20</v>
      </c>
      <c r="C23" s="206">
        <f>SUM($B22:C22)</f>
        <v>47</v>
      </c>
      <c r="D23" s="206">
        <f>SUM($B22:D22)</f>
        <v>85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10</v>
      </c>
      <c r="C24" s="208">
        <f>B23+(C23-B23)/2</f>
        <v>33.5</v>
      </c>
      <c r="D24" s="208">
        <f>C23+(D23-C23)/2</f>
        <v>66</v>
      </c>
      <c r="E24" s="208">
        <f>D23+(E23-D23)/2</f>
        <v>92.5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3759.11363167119</v>
      </c>
      <c r="C25" s="203">
        <f>Income!C72</f>
        <v>3583.1605724292522</v>
      </c>
      <c r="D25" s="203">
        <f>Income!D72</f>
        <v>5576.1430191381041</v>
      </c>
      <c r="E25" s="203">
        <f>Income!E72</f>
        <v>9249.1290705858974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3759.11363167119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3759.11363167119</v>
      </c>
      <c r="H25" s="210">
        <f t="shared" si="16"/>
        <v>3759.11363167119</v>
      </c>
      <c r="I25" s="210">
        <f t="shared" si="16"/>
        <v>3759.11363167119</v>
      </c>
      <c r="J25" s="210">
        <f t="shared" si="16"/>
        <v>3759.11363167119</v>
      </c>
      <c r="K25" s="210">
        <f t="shared" si="16"/>
        <v>3759.11363167119</v>
      </c>
      <c r="L25" s="210">
        <f t="shared" si="16"/>
        <v>3759.11363167119</v>
      </c>
      <c r="M25" s="210">
        <f t="shared" si="16"/>
        <v>3759.11363167119</v>
      </c>
      <c r="N25" s="210">
        <f t="shared" si="16"/>
        <v>3759.11363167119</v>
      </c>
      <c r="O25" s="210">
        <f t="shared" si="16"/>
        <v>3759.11363167119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3759.11363167119</v>
      </c>
      <c r="Q25" s="210">
        <f t="shared" si="17"/>
        <v>3751.6262674481286</v>
      </c>
      <c r="R25" s="210">
        <f t="shared" si="17"/>
        <v>3744.1389032250677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3736.6515390020063</v>
      </c>
      <c r="T25" s="210">
        <f t="shared" si="17"/>
        <v>3729.1641747789454</v>
      </c>
      <c r="U25" s="210">
        <f t="shared" si="17"/>
        <v>3721.676810555884</v>
      </c>
      <c r="V25" s="210">
        <f t="shared" si="17"/>
        <v>3714.1894463328231</v>
      </c>
      <c r="W25" s="210">
        <f t="shared" si="17"/>
        <v>3706.7020821097617</v>
      </c>
      <c r="X25" s="210">
        <f t="shared" si="17"/>
        <v>3699.2147178867003</v>
      </c>
      <c r="Y25" s="210">
        <f t="shared" si="17"/>
        <v>3691.7273536636394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3684.239989440578</v>
      </c>
      <c r="AA25" s="210">
        <f t="shared" si="18"/>
        <v>3676.7526252175171</v>
      </c>
      <c r="AB25" s="210">
        <f t="shared" si="18"/>
        <v>3669.2652609944557</v>
      </c>
      <c r="AC25" s="210">
        <f t="shared" si="18"/>
        <v>3661.7778967713948</v>
      </c>
      <c r="AD25" s="210">
        <f t="shared" si="18"/>
        <v>3654.2905325483334</v>
      </c>
      <c r="AE25" s="210">
        <f t="shared" si="18"/>
        <v>3646.8031683252721</v>
      </c>
      <c r="AF25" s="210">
        <f t="shared" si="18"/>
        <v>3639.3158041022111</v>
      </c>
      <c r="AG25" s="210">
        <f t="shared" si="18"/>
        <v>3631.8284398791498</v>
      </c>
      <c r="AH25" s="210">
        <f t="shared" si="18"/>
        <v>3624.3410756560888</v>
      </c>
      <c r="AI25" s="210">
        <f t="shared" si="18"/>
        <v>3616.8537114330275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3609.3663472099661</v>
      </c>
      <c r="AK25" s="210">
        <f t="shared" si="19"/>
        <v>3601.8789829869052</v>
      </c>
      <c r="AL25" s="210">
        <f t="shared" si="19"/>
        <v>3594.3916187638438</v>
      </c>
      <c r="AM25" s="210">
        <f t="shared" si="19"/>
        <v>3586.9042545407829</v>
      </c>
      <c r="AN25" s="210">
        <f t="shared" si="19"/>
        <v>3613.8218408401576</v>
      </c>
      <c r="AO25" s="210">
        <f t="shared" si="19"/>
        <v>3675.1443776619685</v>
      </c>
      <c r="AP25" s="210">
        <f t="shared" si="19"/>
        <v>3736.4669144837794</v>
      </c>
      <c r="AQ25" s="210">
        <f t="shared" si="19"/>
        <v>3797.7894513055899</v>
      </c>
      <c r="AR25" s="210">
        <f t="shared" si="19"/>
        <v>3859.1119881274008</v>
      </c>
      <c r="AS25" s="210">
        <f t="shared" si="19"/>
        <v>3920.4345249492117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3981.7570617710226</v>
      </c>
      <c r="AU25" s="210">
        <f t="shared" si="20"/>
        <v>4043.0795985928335</v>
      </c>
      <c r="AV25" s="210">
        <f t="shared" si="20"/>
        <v>4104.4021354146444</v>
      </c>
      <c r="AW25" s="210">
        <f t="shared" si="20"/>
        <v>4165.7246722364553</v>
      </c>
      <c r="AX25" s="210">
        <f t="shared" si="20"/>
        <v>4227.0472090582662</v>
      </c>
      <c r="AY25" s="210">
        <f t="shared" si="20"/>
        <v>4288.3697458800771</v>
      </c>
      <c r="AZ25" s="210">
        <f t="shared" si="20"/>
        <v>4349.692282701888</v>
      </c>
      <c r="BA25" s="210">
        <f t="shared" si="20"/>
        <v>4411.014819523698</v>
      </c>
      <c r="BB25" s="210">
        <f t="shared" si="20"/>
        <v>4472.3373563455089</v>
      </c>
      <c r="BC25" s="210">
        <f t="shared" si="20"/>
        <v>4533.6598931673198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4594.9824299891307</v>
      </c>
      <c r="BE25" s="210">
        <f t="shared" si="21"/>
        <v>4656.3049668109416</v>
      </c>
      <c r="BF25" s="210">
        <f t="shared" si="21"/>
        <v>4717.6275036327525</v>
      </c>
      <c r="BG25" s="210">
        <f t="shared" si="21"/>
        <v>4778.9500404545634</v>
      </c>
      <c r="BH25" s="210">
        <f t="shared" si="21"/>
        <v>4840.2725772763742</v>
      </c>
      <c r="BI25" s="210">
        <f t="shared" si="21"/>
        <v>4901.5951140981851</v>
      </c>
      <c r="BJ25" s="210">
        <f t="shared" si="21"/>
        <v>4962.917650919996</v>
      </c>
      <c r="BK25" s="210">
        <f t="shared" si="21"/>
        <v>5024.2401877418069</v>
      </c>
      <c r="BL25" s="210">
        <f t="shared" si="21"/>
        <v>5085.5627245636169</v>
      </c>
      <c r="BM25" s="210">
        <f t="shared" si="21"/>
        <v>5146.8852613854287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5208.2077982072387</v>
      </c>
      <c r="BO25" s="210">
        <f t="shared" si="22"/>
        <v>5269.5303350290496</v>
      </c>
      <c r="BP25" s="210">
        <f t="shared" si="22"/>
        <v>5330.8528718508605</v>
      </c>
      <c r="BQ25" s="210">
        <f t="shared" si="22"/>
        <v>5392.1754086726714</v>
      </c>
      <c r="BR25" s="210">
        <f t="shared" si="22"/>
        <v>5453.4979454944823</v>
      </c>
      <c r="BS25" s="210">
        <f t="shared" si="22"/>
        <v>5514.8204823162932</v>
      </c>
      <c r="BT25" s="210">
        <f t="shared" si="22"/>
        <v>5576.1430191381041</v>
      </c>
      <c r="BU25" s="210">
        <f t="shared" si="22"/>
        <v>5714.7462663625492</v>
      </c>
      <c r="BV25" s="210">
        <f t="shared" si="22"/>
        <v>5853.3495135869944</v>
      </c>
      <c r="BW25" s="210">
        <f t="shared" si="22"/>
        <v>5991.9527608114395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6130.5560080358846</v>
      </c>
      <c r="BY25" s="210">
        <f t="shared" si="23"/>
        <v>6269.1592552603288</v>
      </c>
      <c r="BZ25" s="210">
        <f t="shared" si="23"/>
        <v>6407.7625024847739</v>
      </c>
      <c r="CA25" s="210">
        <f t="shared" si="23"/>
        <v>6546.365749709219</v>
      </c>
      <c r="CB25" s="210">
        <f t="shared" si="23"/>
        <v>6684.9689969336641</v>
      </c>
      <c r="CC25" s="210">
        <f t="shared" si="23"/>
        <v>6823.5722441581092</v>
      </c>
      <c r="CD25" s="210">
        <f t="shared" si="23"/>
        <v>6962.1754913825544</v>
      </c>
      <c r="CE25" s="210">
        <f t="shared" si="23"/>
        <v>7100.7787386069995</v>
      </c>
      <c r="CF25" s="210">
        <f t="shared" si="23"/>
        <v>7239.3819858314446</v>
      </c>
      <c r="CG25" s="210">
        <f t="shared" si="23"/>
        <v>7377.9852330558897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7516.5884802803348</v>
      </c>
      <c r="CI25" s="210">
        <f t="shared" si="24"/>
        <v>7655.1917275047799</v>
      </c>
      <c r="CJ25" s="210">
        <f t="shared" si="24"/>
        <v>7793.7949747292241</v>
      </c>
      <c r="CK25" s="210">
        <f t="shared" si="24"/>
        <v>7932.3982219536701</v>
      </c>
      <c r="CL25" s="210">
        <f t="shared" si="24"/>
        <v>8071.0014691781143</v>
      </c>
      <c r="CM25" s="210">
        <f t="shared" si="24"/>
        <v>8209.6047164025586</v>
      </c>
      <c r="CN25" s="210">
        <f t="shared" si="24"/>
        <v>8348.2079636270046</v>
      </c>
      <c r="CO25" s="210">
        <f t="shared" si="24"/>
        <v>8486.8112108514506</v>
      </c>
      <c r="CP25" s="210">
        <f t="shared" si="24"/>
        <v>8625.4144580758948</v>
      </c>
      <c r="CQ25" s="210">
        <f t="shared" si="24"/>
        <v>8764.017705300339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8902.620952524785</v>
      </c>
      <c r="CS25" s="210">
        <f t="shared" si="25"/>
        <v>9041.2241997492292</v>
      </c>
      <c r="CT25" s="210">
        <f t="shared" si="25"/>
        <v>9179.8274469736753</v>
      </c>
      <c r="CU25" s="210">
        <f t="shared" si="25"/>
        <v>9249.1290705858974</v>
      </c>
      <c r="CV25" s="210">
        <f t="shared" si="25"/>
        <v>9249.1290705858974</v>
      </c>
      <c r="CW25" s="210">
        <f t="shared" si="25"/>
        <v>9249.1290705858974</v>
      </c>
      <c r="CX25" s="210">
        <f t="shared" si="25"/>
        <v>9249.1290705858974</v>
      </c>
      <c r="CY25" s="210">
        <f t="shared" si="25"/>
        <v>9249.1290705858974</v>
      </c>
      <c r="CZ25" s="210">
        <f t="shared" si="25"/>
        <v>9249.1290705858974</v>
      </c>
      <c r="DA25" s="210">
        <f t="shared" si="25"/>
        <v>9249.1290705858974</v>
      </c>
    </row>
    <row r="26" spans="1:105">
      <c r="A26" s="201" t="str">
        <f>Income!A73</f>
        <v>Own crops sold</v>
      </c>
      <c r="B26" s="203">
        <f>Income!B73</f>
        <v>375.50875431441858</v>
      </c>
      <c r="C26" s="203">
        <f>Income!C73</f>
        <v>225.30525258865117</v>
      </c>
      <c r="D26" s="203">
        <f>Income!D73</f>
        <v>0</v>
      </c>
      <c r="E26" s="203">
        <f>Income!E73</f>
        <v>27186.833812363919</v>
      </c>
      <c r="F26" s="210">
        <f t="shared" si="16"/>
        <v>375.50875431441858</v>
      </c>
      <c r="G26" s="210">
        <f t="shared" si="16"/>
        <v>375.50875431441858</v>
      </c>
      <c r="H26" s="210">
        <f t="shared" si="16"/>
        <v>375.50875431441858</v>
      </c>
      <c r="I26" s="210">
        <f t="shared" si="16"/>
        <v>375.50875431441858</v>
      </c>
      <c r="J26" s="210">
        <f t="shared" si="16"/>
        <v>375.50875431441858</v>
      </c>
      <c r="K26" s="210">
        <f t="shared" si="16"/>
        <v>375.50875431441858</v>
      </c>
      <c r="L26" s="210">
        <f t="shared" si="16"/>
        <v>375.50875431441858</v>
      </c>
      <c r="M26" s="210">
        <f t="shared" si="16"/>
        <v>375.50875431441858</v>
      </c>
      <c r="N26" s="210">
        <f t="shared" si="16"/>
        <v>375.50875431441858</v>
      </c>
      <c r="O26" s="210">
        <f t="shared" si="16"/>
        <v>375.50875431441858</v>
      </c>
      <c r="P26" s="210">
        <f t="shared" si="17"/>
        <v>375.50875431441858</v>
      </c>
      <c r="Q26" s="210">
        <f t="shared" si="17"/>
        <v>369.11711594310935</v>
      </c>
      <c r="R26" s="210">
        <f t="shared" si="17"/>
        <v>362.72547757180007</v>
      </c>
      <c r="S26" s="210">
        <f t="shared" si="17"/>
        <v>356.33383920049084</v>
      </c>
      <c r="T26" s="210">
        <f t="shared" si="17"/>
        <v>349.94220082918156</v>
      </c>
      <c r="U26" s="210">
        <f t="shared" si="17"/>
        <v>343.55056245787233</v>
      </c>
      <c r="V26" s="210">
        <f t="shared" si="17"/>
        <v>337.15892408656305</v>
      </c>
      <c r="W26" s="210">
        <f t="shared" si="17"/>
        <v>330.76728571525382</v>
      </c>
      <c r="X26" s="210">
        <f t="shared" si="17"/>
        <v>324.37564734394459</v>
      </c>
      <c r="Y26" s="210">
        <f t="shared" si="17"/>
        <v>317.98400897263531</v>
      </c>
      <c r="Z26" s="210">
        <f t="shared" si="18"/>
        <v>311.59237060132608</v>
      </c>
      <c r="AA26" s="210">
        <f t="shared" si="18"/>
        <v>305.2007322300168</v>
      </c>
      <c r="AB26" s="210">
        <f t="shared" si="18"/>
        <v>298.80909385870757</v>
      </c>
      <c r="AC26" s="210">
        <f t="shared" si="18"/>
        <v>292.41745548739834</v>
      </c>
      <c r="AD26" s="210">
        <f t="shared" si="18"/>
        <v>286.02581711608906</v>
      </c>
      <c r="AE26" s="210">
        <f t="shared" si="18"/>
        <v>279.63417874477983</v>
      </c>
      <c r="AF26" s="210">
        <f t="shared" si="18"/>
        <v>273.24254037347055</v>
      </c>
      <c r="AG26" s="210">
        <f t="shared" si="18"/>
        <v>266.85090200216132</v>
      </c>
      <c r="AH26" s="210">
        <f t="shared" si="18"/>
        <v>260.45926363085204</v>
      </c>
      <c r="AI26" s="210">
        <f t="shared" si="18"/>
        <v>254.06762525954281</v>
      </c>
      <c r="AJ26" s="210">
        <f t="shared" si="19"/>
        <v>247.67598688823355</v>
      </c>
      <c r="AK26" s="210">
        <f t="shared" si="19"/>
        <v>241.2843485169243</v>
      </c>
      <c r="AL26" s="210">
        <f t="shared" si="19"/>
        <v>234.89271014561504</v>
      </c>
      <c r="AM26" s="210">
        <f t="shared" si="19"/>
        <v>228.50107177430581</v>
      </c>
      <c r="AN26" s="210">
        <f t="shared" si="19"/>
        <v>221.83901793344114</v>
      </c>
      <c r="AO26" s="210">
        <f t="shared" si="19"/>
        <v>214.90654862302111</v>
      </c>
      <c r="AP26" s="210">
        <f t="shared" si="19"/>
        <v>207.97407931260108</v>
      </c>
      <c r="AQ26" s="210">
        <f t="shared" si="19"/>
        <v>201.04161000218105</v>
      </c>
      <c r="AR26" s="210">
        <f t="shared" si="19"/>
        <v>194.10914069176101</v>
      </c>
      <c r="AS26" s="210">
        <f t="shared" si="19"/>
        <v>187.17667138134098</v>
      </c>
      <c r="AT26" s="210">
        <f t="shared" si="20"/>
        <v>180.24420207092095</v>
      </c>
      <c r="AU26" s="210">
        <f t="shared" si="20"/>
        <v>173.31173276050089</v>
      </c>
      <c r="AV26" s="210">
        <f t="shared" si="20"/>
        <v>166.37926345008088</v>
      </c>
      <c r="AW26" s="210">
        <f t="shared" si="20"/>
        <v>159.44679413966082</v>
      </c>
      <c r="AX26" s="210">
        <f t="shared" si="20"/>
        <v>152.51432482924082</v>
      </c>
      <c r="AY26" s="210">
        <f t="shared" si="20"/>
        <v>145.58185551882076</v>
      </c>
      <c r="AZ26" s="210">
        <f t="shared" si="20"/>
        <v>138.64938620840073</v>
      </c>
      <c r="BA26" s="210">
        <f t="shared" si="20"/>
        <v>131.7169168979807</v>
      </c>
      <c r="BB26" s="210">
        <f t="shared" si="20"/>
        <v>124.78444758756065</v>
      </c>
      <c r="BC26" s="210">
        <f t="shared" si="20"/>
        <v>117.85197827714062</v>
      </c>
      <c r="BD26" s="210">
        <f t="shared" si="21"/>
        <v>110.91950896672057</v>
      </c>
      <c r="BE26" s="210">
        <f t="shared" si="21"/>
        <v>103.98703965630054</v>
      </c>
      <c r="BF26" s="210">
        <f t="shared" si="21"/>
        <v>97.054570345880506</v>
      </c>
      <c r="BG26" s="210">
        <f t="shared" si="21"/>
        <v>90.122101035460474</v>
      </c>
      <c r="BH26" s="210">
        <f t="shared" si="21"/>
        <v>83.189631725040442</v>
      </c>
      <c r="BI26" s="210">
        <f t="shared" si="21"/>
        <v>76.257162414620382</v>
      </c>
      <c r="BJ26" s="210">
        <f t="shared" si="21"/>
        <v>69.324693104200378</v>
      </c>
      <c r="BK26" s="210">
        <f t="shared" si="21"/>
        <v>62.392223793780317</v>
      </c>
      <c r="BL26" s="210">
        <f t="shared" si="21"/>
        <v>55.459754483360285</v>
      </c>
      <c r="BM26" s="210">
        <f t="shared" si="21"/>
        <v>48.527285172940253</v>
      </c>
      <c r="BN26" s="210">
        <f t="shared" si="22"/>
        <v>41.594815862520221</v>
      </c>
      <c r="BO26" s="210">
        <f t="shared" si="22"/>
        <v>34.662346552100189</v>
      </c>
      <c r="BP26" s="210">
        <f t="shared" si="22"/>
        <v>27.729877241680128</v>
      </c>
      <c r="BQ26" s="210">
        <f t="shared" si="22"/>
        <v>20.797407931260125</v>
      </c>
      <c r="BR26" s="210">
        <f t="shared" si="22"/>
        <v>13.864938620840064</v>
      </c>
      <c r="BS26" s="210">
        <f t="shared" si="22"/>
        <v>6.9324693104200321</v>
      </c>
      <c r="BT26" s="210">
        <f t="shared" si="22"/>
        <v>0</v>
      </c>
      <c r="BU26" s="210">
        <f t="shared" si="22"/>
        <v>1025.9182570703365</v>
      </c>
      <c r="BV26" s="210">
        <f t="shared" si="22"/>
        <v>2051.836514140673</v>
      </c>
      <c r="BW26" s="210">
        <f t="shared" si="22"/>
        <v>3077.7547712110099</v>
      </c>
      <c r="BX26" s="210">
        <f t="shared" si="23"/>
        <v>4103.673028281346</v>
      </c>
      <c r="BY26" s="210">
        <f t="shared" si="23"/>
        <v>5129.5912853516829</v>
      </c>
      <c r="BZ26" s="210">
        <f t="shared" si="23"/>
        <v>6155.5095424220199</v>
      </c>
      <c r="CA26" s="210">
        <f t="shared" si="23"/>
        <v>7181.4277994923559</v>
      </c>
      <c r="CB26" s="210">
        <f t="shared" si="23"/>
        <v>8207.346056562692</v>
      </c>
      <c r="CC26" s="210">
        <f t="shared" si="23"/>
        <v>9233.264313633028</v>
      </c>
      <c r="CD26" s="210">
        <f t="shared" si="23"/>
        <v>10259.182570703366</v>
      </c>
      <c r="CE26" s="210">
        <f t="shared" si="23"/>
        <v>11285.100827773702</v>
      </c>
      <c r="CF26" s="210">
        <f t="shared" si="23"/>
        <v>12311.01908484404</v>
      </c>
      <c r="CG26" s="210">
        <f t="shared" si="23"/>
        <v>13336.937341914376</v>
      </c>
      <c r="CH26" s="210">
        <f t="shared" si="24"/>
        <v>14362.855598984712</v>
      </c>
      <c r="CI26" s="210">
        <f t="shared" si="24"/>
        <v>15388.773856055048</v>
      </c>
      <c r="CJ26" s="210">
        <f t="shared" si="24"/>
        <v>16414.692113125384</v>
      </c>
      <c r="CK26" s="210">
        <f t="shared" si="24"/>
        <v>17440.610370195722</v>
      </c>
      <c r="CL26" s="210">
        <f t="shared" si="24"/>
        <v>18466.528627266056</v>
      </c>
      <c r="CM26" s="210">
        <f t="shared" si="24"/>
        <v>19492.446884336394</v>
      </c>
      <c r="CN26" s="210">
        <f t="shared" si="24"/>
        <v>20518.365141406732</v>
      </c>
      <c r="CO26" s="210">
        <f t="shared" si="24"/>
        <v>21544.283398477066</v>
      </c>
      <c r="CP26" s="210">
        <f t="shared" si="24"/>
        <v>22570.201655547404</v>
      </c>
      <c r="CQ26" s="210">
        <f t="shared" si="24"/>
        <v>23596.119912617738</v>
      </c>
      <c r="CR26" s="210">
        <f t="shared" si="25"/>
        <v>24622.03816968808</v>
      </c>
      <c r="CS26" s="210">
        <f t="shared" si="25"/>
        <v>25647.956426758417</v>
      </c>
      <c r="CT26" s="210">
        <f t="shared" si="25"/>
        <v>26673.874683828752</v>
      </c>
      <c r="CU26" s="210">
        <f t="shared" si="25"/>
        <v>27186.833812363919</v>
      </c>
      <c r="CV26" s="210">
        <f t="shared" si="25"/>
        <v>27186.833812363919</v>
      </c>
      <c r="CW26" s="210">
        <f t="shared" si="25"/>
        <v>27186.833812363919</v>
      </c>
      <c r="CX26" s="210">
        <f t="shared" si="25"/>
        <v>27186.833812363919</v>
      </c>
      <c r="CY26" s="210">
        <f t="shared" si="25"/>
        <v>27186.833812363919</v>
      </c>
      <c r="CZ26" s="210">
        <f t="shared" si="25"/>
        <v>27186.833812363919</v>
      </c>
      <c r="DA26" s="210">
        <f t="shared" si="25"/>
        <v>27186.833812363919</v>
      </c>
    </row>
    <row r="27" spans="1:105">
      <c r="A27" s="201" t="str">
        <f>Income!A74</f>
        <v>Animal products consumed</v>
      </c>
      <c r="B27" s="203">
        <f>Income!B74</f>
        <v>1109.0987819386903</v>
      </c>
      <c r="C27" s="203">
        <f>Income!C74</f>
        <v>1350.5009223309296</v>
      </c>
      <c r="D27" s="203">
        <f>Income!D74</f>
        <v>3983.4045016501905</v>
      </c>
      <c r="E27" s="203">
        <f>Income!E74</f>
        <v>7318.2947735653852</v>
      </c>
      <c r="F27" s="210">
        <f t="shared" si="16"/>
        <v>1109.0987819386903</v>
      </c>
      <c r="G27" s="210">
        <f t="shared" si="16"/>
        <v>1109.0987819386903</v>
      </c>
      <c r="H27" s="210">
        <f t="shared" si="16"/>
        <v>1109.0987819386903</v>
      </c>
      <c r="I27" s="210">
        <f t="shared" si="16"/>
        <v>1109.0987819386903</v>
      </c>
      <c r="J27" s="210">
        <f t="shared" si="16"/>
        <v>1109.0987819386903</v>
      </c>
      <c r="K27" s="210">
        <f t="shared" si="16"/>
        <v>1109.0987819386903</v>
      </c>
      <c r="L27" s="210">
        <f t="shared" si="16"/>
        <v>1109.0987819386903</v>
      </c>
      <c r="M27" s="210">
        <f t="shared" si="16"/>
        <v>1109.0987819386903</v>
      </c>
      <c r="N27" s="210">
        <f t="shared" si="16"/>
        <v>1109.0987819386903</v>
      </c>
      <c r="O27" s="210">
        <f t="shared" si="16"/>
        <v>1109.0987819386903</v>
      </c>
      <c r="P27" s="210">
        <f t="shared" si="17"/>
        <v>1109.0987819386903</v>
      </c>
      <c r="Q27" s="210">
        <f t="shared" si="17"/>
        <v>1119.371213444743</v>
      </c>
      <c r="R27" s="210">
        <f t="shared" si="17"/>
        <v>1129.6436449507958</v>
      </c>
      <c r="S27" s="210">
        <f t="shared" si="17"/>
        <v>1139.9160764568485</v>
      </c>
      <c r="T27" s="210">
        <f t="shared" si="17"/>
        <v>1150.1885079629012</v>
      </c>
      <c r="U27" s="210">
        <f t="shared" si="17"/>
        <v>1160.4609394689539</v>
      </c>
      <c r="V27" s="210">
        <f t="shared" si="17"/>
        <v>1170.7333709750067</v>
      </c>
      <c r="W27" s="210">
        <f t="shared" si="17"/>
        <v>1181.0058024810594</v>
      </c>
      <c r="X27" s="210">
        <f t="shared" si="17"/>
        <v>1191.2782339871121</v>
      </c>
      <c r="Y27" s="210">
        <f t="shared" si="17"/>
        <v>1201.5506654931648</v>
      </c>
      <c r="Z27" s="210">
        <f t="shared" si="18"/>
        <v>1211.8230969992176</v>
      </c>
      <c r="AA27" s="210">
        <f t="shared" si="18"/>
        <v>1222.0955285052703</v>
      </c>
      <c r="AB27" s="210">
        <f t="shared" si="18"/>
        <v>1232.3679600113232</v>
      </c>
      <c r="AC27" s="210">
        <f t="shared" si="18"/>
        <v>1242.640391517376</v>
      </c>
      <c r="AD27" s="210">
        <f t="shared" si="18"/>
        <v>1252.9128230234287</v>
      </c>
      <c r="AE27" s="210">
        <f t="shared" si="18"/>
        <v>1263.1852545294814</v>
      </c>
      <c r="AF27" s="210">
        <f t="shared" si="18"/>
        <v>1273.4576860355342</v>
      </c>
      <c r="AG27" s="210">
        <f t="shared" si="18"/>
        <v>1283.7301175415869</v>
      </c>
      <c r="AH27" s="210">
        <f t="shared" si="18"/>
        <v>1294.0025490476396</v>
      </c>
      <c r="AI27" s="210">
        <f t="shared" si="18"/>
        <v>1304.2749805536923</v>
      </c>
      <c r="AJ27" s="210">
        <f t="shared" si="19"/>
        <v>1314.5474120597451</v>
      </c>
      <c r="AK27" s="210">
        <f t="shared" si="19"/>
        <v>1324.8198435657978</v>
      </c>
      <c r="AL27" s="210">
        <f t="shared" si="19"/>
        <v>1335.0922750718505</v>
      </c>
      <c r="AM27" s="210">
        <f t="shared" si="19"/>
        <v>1345.3647065779032</v>
      </c>
      <c r="AN27" s="210">
        <f t="shared" si="19"/>
        <v>1391.0071312435336</v>
      </c>
      <c r="AO27" s="210">
        <f t="shared" si="19"/>
        <v>1472.0195490687415</v>
      </c>
      <c r="AP27" s="210">
        <f t="shared" si="19"/>
        <v>1553.0319668939496</v>
      </c>
      <c r="AQ27" s="210">
        <f t="shared" si="19"/>
        <v>1634.0443847191577</v>
      </c>
      <c r="AR27" s="210">
        <f t="shared" si="19"/>
        <v>1715.0568025443656</v>
      </c>
      <c r="AS27" s="210">
        <f t="shared" si="19"/>
        <v>1796.0692203695737</v>
      </c>
      <c r="AT27" s="210">
        <f t="shared" si="20"/>
        <v>1877.0816381947818</v>
      </c>
      <c r="AU27" s="210">
        <f t="shared" si="20"/>
        <v>1958.0940560199897</v>
      </c>
      <c r="AV27" s="210">
        <f t="shared" si="20"/>
        <v>2039.1064738451978</v>
      </c>
      <c r="AW27" s="210">
        <f t="shared" si="20"/>
        <v>2120.1188916704059</v>
      </c>
      <c r="AX27" s="210">
        <f t="shared" si="20"/>
        <v>2201.131309495614</v>
      </c>
      <c r="AY27" s="210">
        <f t="shared" si="20"/>
        <v>2282.1437273208221</v>
      </c>
      <c r="AZ27" s="210">
        <f t="shared" si="20"/>
        <v>2363.1561451460302</v>
      </c>
      <c r="BA27" s="210">
        <f t="shared" si="20"/>
        <v>2444.1685629712379</v>
      </c>
      <c r="BB27" s="210">
        <f t="shared" si="20"/>
        <v>2525.180980796446</v>
      </c>
      <c r="BC27" s="210">
        <f t="shared" si="20"/>
        <v>2606.1933986216536</v>
      </c>
      <c r="BD27" s="210">
        <f t="shared" si="21"/>
        <v>2687.2058164468617</v>
      </c>
      <c r="BE27" s="210">
        <f t="shared" si="21"/>
        <v>2768.2182342720698</v>
      </c>
      <c r="BF27" s="210">
        <f t="shared" si="21"/>
        <v>2849.2306520972779</v>
      </c>
      <c r="BG27" s="210">
        <f t="shared" si="21"/>
        <v>2930.243069922486</v>
      </c>
      <c r="BH27" s="210">
        <f t="shared" si="21"/>
        <v>3011.2554877476941</v>
      </c>
      <c r="BI27" s="210">
        <f t="shared" si="21"/>
        <v>3092.2679055729022</v>
      </c>
      <c r="BJ27" s="210">
        <f t="shared" si="21"/>
        <v>3173.2803233981103</v>
      </c>
      <c r="BK27" s="210">
        <f t="shared" si="21"/>
        <v>3254.292741223318</v>
      </c>
      <c r="BL27" s="210">
        <f t="shared" si="21"/>
        <v>3335.3051590485261</v>
      </c>
      <c r="BM27" s="210">
        <f t="shared" si="21"/>
        <v>3416.3175768737337</v>
      </c>
      <c r="BN27" s="210">
        <f t="shared" si="22"/>
        <v>3497.3299946989418</v>
      </c>
      <c r="BO27" s="210">
        <f t="shared" si="22"/>
        <v>3578.3424125241499</v>
      </c>
      <c r="BP27" s="210">
        <f t="shared" si="22"/>
        <v>3659.3548303493581</v>
      </c>
      <c r="BQ27" s="210">
        <f t="shared" si="22"/>
        <v>3740.3672481745662</v>
      </c>
      <c r="BR27" s="210">
        <f t="shared" si="22"/>
        <v>3821.3796659997743</v>
      </c>
      <c r="BS27" s="210">
        <f t="shared" si="22"/>
        <v>3902.3920838249824</v>
      </c>
      <c r="BT27" s="210">
        <f t="shared" si="22"/>
        <v>3983.4045016501905</v>
      </c>
      <c r="BU27" s="210">
        <f t="shared" si="22"/>
        <v>4109.2494175715183</v>
      </c>
      <c r="BV27" s="210">
        <f t="shared" si="22"/>
        <v>4235.094333492847</v>
      </c>
      <c r="BW27" s="210">
        <f t="shared" si="22"/>
        <v>4360.9392494141748</v>
      </c>
      <c r="BX27" s="210">
        <f t="shared" si="23"/>
        <v>4486.7841653355026</v>
      </c>
      <c r="BY27" s="210">
        <f t="shared" si="23"/>
        <v>4612.6290812568313</v>
      </c>
      <c r="BZ27" s="210">
        <f t="shared" si="23"/>
        <v>4738.4739971781592</v>
      </c>
      <c r="CA27" s="210">
        <f t="shared" si="23"/>
        <v>4864.318913099487</v>
      </c>
      <c r="CB27" s="210">
        <f t="shared" si="23"/>
        <v>4990.1638290208157</v>
      </c>
      <c r="CC27" s="210">
        <f t="shared" si="23"/>
        <v>5116.0087449421435</v>
      </c>
      <c r="CD27" s="210">
        <f t="shared" si="23"/>
        <v>5241.8536608634713</v>
      </c>
      <c r="CE27" s="210">
        <f t="shared" si="23"/>
        <v>5367.6985767848</v>
      </c>
      <c r="CF27" s="210">
        <f t="shared" si="23"/>
        <v>5493.5434927061278</v>
      </c>
      <c r="CG27" s="210">
        <f t="shared" si="23"/>
        <v>5619.3884086274556</v>
      </c>
      <c r="CH27" s="210">
        <f t="shared" si="24"/>
        <v>5745.2333245487844</v>
      </c>
      <c r="CI27" s="210">
        <f t="shared" si="24"/>
        <v>5871.0782404701122</v>
      </c>
      <c r="CJ27" s="210">
        <f t="shared" si="24"/>
        <v>5996.92315639144</v>
      </c>
      <c r="CK27" s="210">
        <f t="shared" si="24"/>
        <v>6122.7680723127687</v>
      </c>
      <c r="CL27" s="210">
        <f t="shared" si="24"/>
        <v>6248.6129882340965</v>
      </c>
      <c r="CM27" s="210">
        <f t="shared" si="24"/>
        <v>6374.4579041554243</v>
      </c>
      <c r="CN27" s="210">
        <f t="shared" si="24"/>
        <v>6500.3028200767531</v>
      </c>
      <c r="CO27" s="210">
        <f t="shared" si="24"/>
        <v>6626.1477359980809</v>
      </c>
      <c r="CP27" s="210">
        <f t="shared" si="24"/>
        <v>6751.9926519194087</v>
      </c>
      <c r="CQ27" s="210">
        <f t="shared" si="24"/>
        <v>6877.8375678407374</v>
      </c>
      <c r="CR27" s="210">
        <f t="shared" si="25"/>
        <v>7003.6824837620643</v>
      </c>
      <c r="CS27" s="210">
        <f t="shared" si="25"/>
        <v>7129.527399683393</v>
      </c>
      <c r="CT27" s="210">
        <f t="shared" si="25"/>
        <v>7255.3723156047208</v>
      </c>
      <c r="CU27" s="210">
        <f t="shared" si="25"/>
        <v>7318.2947735653852</v>
      </c>
      <c r="CV27" s="210">
        <f t="shared" si="25"/>
        <v>7318.2947735653852</v>
      </c>
      <c r="CW27" s="210">
        <f t="shared" si="25"/>
        <v>7318.2947735653852</v>
      </c>
      <c r="CX27" s="210">
        <f t="shared" si="25"/>
        <v>7318.2947735653852</v>
      </c>
      <c r="CY27" s="210">
        <f t="shared" si="25"/>
        <v>7318.2947735653852</v>
      </c>
      <c r="CZ27" s="210">
        <f t="shared" si="25"/>
        <v>7318.2947735653852</v>
      </c>
      <c r="DA27" s="210">
        <f t="shared" si="25"/>
        <v>7318.2947735653852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1408.15782867907</v>
      </c>
      <c r="C29" s="203">
        <f>Income!C76</f>
        <v>6008.1400690306982</v>
      </c>
      <c r="D29" s="203">
        <f>Income!D76</f>
        <v>16272.046020291475</v>
      </c>
      <c r="E29" s="203">
        <f>Income!E76</f>
        <v>51069.190586760938</v>
      </c>
      <c r="F29" s="210">
        <f t="shared" si="16"/>
        <v>1408.15782867907</v>
      </c>
      <c r="G29" s="210">
        <f t="shared" si="16"/>
        <v>1408.15782867907</v>
      </c>
      <c r="H29" s="210">
        <f t="shared" si="16"/>
        <v>1408.15782867907</v>
      </c>
      <c r="I29" s="210">
        <f t="shared" si="16"/>
        <v>1408.15782867907</v>
      </c>
      <c r="J29" s="210">
        <f t="shared" si="16"/>
        <v>1408.15782867907</v>
      </c>
      <c r="K29" s="210">
        <f t="shared" si="16"/>
        <v>1408.15782867907</v>
      </c>
      <c r="L29" s="210">
        <f t="shared" si="16"/>
        <v>1408.15782867907</v>
      </c>
      <c r="M29" s="210">
        <f t="shared" si="16"/>
        <v>1408.15782867907</v>
      </c>
      <c r="N29" s="210">
        <f t="shared" si="16"/>
        <v>1408.15782867907</v>
      </c>
      <c r="O29" s="210">
        <f t="shared" si="16"/>
        <v>1408.15782867907</v>
      </c>
      <c r="P29" s="210">
        <f t="shared" si="17"/>
        <v>1408.15782867907</v>
      </c>
      <c r="Q29" s="210">
        <f t="shared" si="17"/>
        <v>1603.9017538004159</v>
      </c>
      <c r="R29" s="210">
        <f t="shared" si="17"/>
        <v>1799.6456789217618</v>
      </c>
      <c r="S29" s="210">
        <f t="shared" si="17"/>
        <v>1995.3896040431077</v>
      </c>
      <c r="T29" s="210">
        <f t="shared" si="17"/>
        <v>2191.1335291644536</v>
      </c>
      <c r="U29" s="210">
        <f t="shared" si="17"/>
        <v>2386.8774542857996</v>
      </c>
      <c r="V29" s="210">
        <f t="shared" si="17"/>
        <v>2582.6213794071455</v>
      </c>
      <c r="W29" s="210">
        <f t="shared" si="17"/>
        <v>2778.3653045284909</v>
      </c>
      <c r="X29" s="210">
        <f t="shared" si="17"/>
        <v>2974.1092296498373</v>
      </c>
      <c r="Y29" s="210">
        <f t="shared" si="17"/>
        <v>3169.8531547711827</v>
      </c>
      <c r="Z29" s="210">
        <f t="shared" si="18"/>
        <v>3365.5970798925291</v>
      </c>
      <c r="AA29" s="210">
        <f t="shared" si="18"/>
        <v>3561.3410050138746</v>
      </c>
      <c r="AB29" s="210">
        <f t="shared" si="18"/>
        <v>3757.0849301352205</v>
      </c>
      <c r="AC29" s="210">
        <f t="shared" si="18"/>
        <v>3952.8288552565664</v>
      </c>
      <c r="AD29" s="210">
        <f t="shared" si="18"/>
        <v>4148.5727803779118</v>
      </c>
      <c r="AE29" s="210">
        <f t="shared" si="18"/>
        <v>4344.3167054992582</v>
      </c>
      <c r="AF29" s="210">
        <f t="shared" si="18"/>
        <v>4540.0606306206046</v>
      </c>
      <c r="AG29" s="210">
        <f t="shared" si="18"/>
        <v>4735.80455574195</v>
      </c>
      <c r="AH29" s="210">
        <f t="shared" si="18"/>
        <v>4931.5484808632955</v>
      </c>
      <c r="AI29" s="210">
        <f t="shared" si="18"/>
        <v>5127.2924059846418</v>
      </c>
      <c r="AJ29" s="210">
        <f t="shared" si="19"/>
        <v>5323.0363311059882</v>
      </c>
      <c r="AK29" s="210">
        <f t="shared" si="19"/>
        <v>5518.7802562273337</v>
      </c>
      <c r="AL29" s="210">
        <f t="shared" si="19"/>
        <v>5714.5241813486791</v>
      </c>
      <c r="AM29" s="210">
        <f t="shared" si="19"/>
        <v>5910.2681064700255</v>
      </c>
      <c r="AN29" s="210">
        <f t="shared" si="19"/>
        <v>6166.0463144347104</v>
      </c>
      <c r="AO29" s="210">
        <f t="shared" si="19"/>
        <v>6481.858805242734</v>
      </c>
      <c r="AP29" s="210">
        <f t="shared" si="19"/>
        <v>6797.6712960507575</v>
      </c>
      <c r="AQ29" s="210">
        <f t="shared" si="19"/>
        <v>7113.483786858782</v>
      </c>
      <c r="AR29" s="210">
        <f t="shared" si="19"/>
        <v>7429.2962776668055</v>
      </c>
      <c r="AS29" s="210">
        <f t="shared" si="19"/>
        <v>7745.10876847483</v>
      </c>
      <c r="AT29" s="210">
        <f t="shared" si="20"/>
        <v>8060.9212592828535</v>
      </c>
      <c r="AU29" s="210">
        <f t="shared" si="20"/>
        <v>8376.7337500908779</v>
      </c>
      <c r="AV29" s="210">
        <f t="shared" si="20"/>
        <v>8692.5462408989006</v>
      </c>
      <c r="AW29" s="210">
        <f t="shared" si="20"/>
        <v>9008.358731706925</v>
      </c>
      <c r="AX29" s="210">
        <f t="shared" si="20"/>
        <v>9324.1712225149495</v>
      </c>
      <c r="AY29" s="210">
        <f t="shared" si="20"/>
        <v>9639.9837133229739</v>
      </c>
      <c r="AZ29" s="210">
        <f t="shared" si="20"/>
        <v>9955.7962041309966</v>
      </c>
      <c r="BA29" s="210">
        <f t="shared" si="20"/>
        <v>10271.608694939021</v>
      </c>
      <c r="BB29" s="210">
        <f t="shared" si="20"/>
        <v>10587.421185747044</v>
      </c>
      <c r="BC29" s="210">
        <f t="shared" si="20"/>
        <v>10903.233676555068</v>
      </c>
      <c r="BD29" s="210">
        <f t="shared" si="21"/>
        <v>11219.046167363093</v>
      </c>
      <c r="BE29" s="210">
        <f t="shared" si="21"/>
        <v>11534.858658171117</v>
      </c>
      <c r="BF29" s="210">
        <f t="shared" si="21"/>
        <v>11850.671148979141</v>
      </c>
      <c r="BG29" s="210">
        <f t="shared" si="21"/>
        <v>12166.483639787164</v>
      </c>
      <c r="BH29" s="210">
        <f t="shared" si="21"/>
        <v>12482.296130595187</v>
      </c>
      <c r="BI29" s="210">
        <f t="shared" si="21"/>
        <v>12798.108621403211</v>
      </c>
      <c r="BJ29" s="210">
        <f t="shared" si="21"/>
        <v>13113.921112211236</v>
      </c>
      <c r="BK29" s="210">
        <f t="shared" si="21"/>
        <v>13429.73360301926</v>
      </c>
      <c r="BL29" s="210">
        <f t="shared" si="21"/>
        <v>13745.546093827284</v>
      </c>
      <c r="BM29" s="210">
        <f t="shared" si="21"/>
        <v>14061.358584635307</v>
      </c>
      <c r="BN29" s="210">
        <f t="shared" si="22"/>
        <v>14377.171075443332</v>
      </c>
      <c r="BO29" s="210">
        <f t="shared" si="22"/>
        <v>14692.983566251356</v>
      </c>
      <c r="BP29" s="210">
        <f t="shared" si="22"/>
        <v>15008.796057059379</v>
      </c>
      <c r="BQ29" s="210">
        <f t="shared" si="22"/>
        <v>15324.608547867403</v>
      </c>
      <c r="BR29" s="210">
        <f t="shared" si="22"/>
        <v>15640.421038675426</v>
      </c>
      <c r="BS29" s="210">
        <f t="shared" si="22"/>
        <v>15956.23352948345</v>
      </c>
      <c r="BT29" s="210">
        <f t="shared" si="22"/>
        <v>16272.046020291475</v>
      </c>
      <c r="BU29" s="210">
        <f t="shared" si="22"/>
        <v>17585.145815252585</v>
      </c>
      <c r="BV29" s="210">
        <f t="shared" si="22"/>
        <v>18898.245610213697</v>
      </c>
      <c r="BW29" s="210">
        <f t="shared" si="22"/>
        <v>20211.345405174809</v>
      </c>
      <c r="BX29" s="210">
        <f t="shared" si="23"/>
        <v>21524.44520013592</v>
      </c>
      <c r="BY29" s="210">
        <f t="shared" si="23"/>
        <v>22837.544995097036</v>
      </c>
      <c r="BZ29" s="210">
        <f t="shared" si="23"/>
        <v>24150.644790058144</v>
      </c>
      <c r="CA29" s="210">
        <f t="shared" si="23"/>
        <v>25463.744585019256</v>
      </c>
      <c r="CB29" s="210">
        <f t="shared" si="23"/>
        <v>26776.844379980368</v>
      </c>
      <c r="CC29" s="210">
        <f t="shared" si="23"/>
        <v>28089.944174941484</v>
      </c>
      <c r="CD29" s="210">
        <f t="shared" si="23"/>
        <v>29403.043969902596</v>
      </c>
      <c r="CE29" s="210">
        <f t="shared" si="23"/>
        <v>30716.143764863704</v>
      </c>
      <c r="CF29" s="210">
        <f t="shared" si="23"/>
        <v>32029.243559824816</v>
      </c>
      <c r="CG29" s="210">
        <f t="shared" si="23"/>
        <v>33342.343354785931</v>
      </c>
      <c r="CH29" s="210">
        <f t="shared" si="24"/>
        <v>34655.443149747036</v>
      </c>
      <c r="CI29" s="210">
        <f t="shared" si="24"/>
        <v>35968.542944708148</v>
      </c>
      <c r="CJ29" s="210">
        <f t="shared" si="24"/>
        <v>37281.64273966926</v>
      </c>
      <c r="CK29" s="210">
        <f t="shared" si="24"/>
        <v>38594.742534630379</v>
      </c>
      <c r="CL29" s="210">
        <f t="shared" si="24"/>
        <v>39907.842329591491</v>
      </c>
      <c r="CM29" s="210">
        <f t="shared" si="24"/>
        <v>41220.942124552603</v>
      </c>
      <c r="CN29" s="210">
        <f t="shared" si="24"/>
        <v>42534.041919513715</v>
      </c>
      <c r="CO29" s="210">
        <f t="shared" si="24"/>
        <v>43847.141714474819</v>
      </c>
      <c r="CP29" s="210">
        <f t="shared" si="24"/>
        <v>45160.241509435931</v>
      </c>
      <c r="CQ29" s="210">
        <f t="shared" si="24"/>
        <v>46473.341304397043</v>
      </c>
      <c r="CR29" s="210">
        <f t="shared" si="25"/>
        <v>47786.441099358155</v>
      </c>
      <c r="CS29" s="210">
        <f t="shared" si="25"/>
        <v>49099.540894319274</v>
      </c>
      <c r="CT29" s="210">
        <f t="shared" si="25"/>
        <v>50412.640689280386</v>
      </c>
      <c r="CU29" s="210">
        <f t="shared" si="25"/>
        <v>51069.190586760938</v>
      </c>
      <c r="CV29" s="210">
        <f t="shared" si="25"/>
        <v>51069.190586760938</v>
      </c>
      <c r="CW29" s="210">
        <f t="shared" si="25"/>
        <v>51069.190586760938</v>
      </c>
      <c r="CX29" s="210">
        <f t="shared" si="25"/>
        <v>51069.190586760938</v>
      </c>
      <c r="CY29" s="210">
        <f t="shared" si="25"/>
        <v>51069.190586760938</v>
      </c>
      <c r="CZ29" s="210">
        <f t="shared" si="25"/>
        <v>51069.190586760938</v>
      </c>
      <c r="DA29" s="210">
        <f t="shared" si="25"/>
        <v>51069.190586760938</v>
      </c>
    </row>
    <row r="30" spans="1:105">
      <c r="A30" s="201" t="str">
        <f>Income!A77</f>
        <v>Wild foods consumed and sold</v>
      </c>
      <c r="B30" s="203">
        <f>Income!B77</f>
        <v>1351.8315155319069</v>
      </c>
      <c r="C30" s="203">
        <f>Income!C77</f>
        <v>1787.9413861621665</v>
      </c>
      <c r="D30" s="203">
        <f>Income!D77</f>
        <v>366.71733495081503</v>
      </c>
      <c r="E30" s="203">
        <f>Income!E77</f>
        <v>0</v>
      </c>
      <c r="F30" s="210">
        <f t="shared" si="16"/>
        <v>1351.8315155319069</v>
      </c>
      <c r="G30" s="210">
        <f t="shared" si="16"/>
        <v>1351.8315155319069</v>
      </c>
      <c r="H30" s="210">
        <f t="shared" si="16"/>
        <v>1351.8315155319069</v>
      </c>
      <c r="I30" s="210">
        <f t="shared" si="16"/>
        <v>1351.8315155319069</v>
      </c>
      <c r="J30" s="210">
        <f t="shared" si="16"/>
        <v>1351.8315155319069</v>
      </c>
      <c r="K30" s="210">
        <f t="shared" si="16"/>
        <v>1351.8315155319069</v>
      </c>
      <c r="L30" s="210">
        <f t="shared" si="16"/>
        <v>1351.8315155319069</v>
      </c>
      <c r="M30" s="210">
        <f t="shared" si="16"/>
        <v>1351.8315155319069</v>
      </c>
      <c r="N30" s="210">
        <f t="shared" si="16"/>
        <v>1351.8315155319069</v>
      </c>
      <c r="O30" s="210">
        <f t="shared" si="16"/>
        <v>1351.8315155319069</v>
      </c>
      <c r="P30" s="210">
        <f t="shared" si="17"/>
        <v>1351.8315155319069</v>
      </c>
      <c r="Q30" s="210">
        <f t="shared" si="17"/>
        <v>1370.3893823672372</v>
      </c>
      <c r="R30" s="210">
        <f t="shared" si="17"/>
        <v>1388.9472492025673</v>
      </c>
      <c r="S30" s="210">
        <f t="shared" si="17"/>
        <v>1407.5051160378976</v>
      </c>
      <c r="T30" s="210">
        <f t="shared" si="17"/>
        <v>1426.0629828732276</v>
      </c>
      <c r="U30" s="210">
        <f t="shared" si="17"/>
        <v>1444.6208497085579</v>
      </c>
      <c r="V30" s="210">
        <f t="shared" si="17"/>
        <v>1463.1787165438882</v>
      </c>
      <c r="W30" s="210">
        <f t="shared" si="17"/>
        <v>1481.7365833792182</v>
      </c>
      <c r="X30" s="210">
        <f t="shared" si="17"/>
        <v>1500.2944502145485</v>
      </c>
      <c r="Y30" s="210">
        <f t="shared" si="17"/>
        <v>1518.8523170498786</v>
      </c>
      <c r="Z30" s="210">
        <f t="shared" si="18"/>
        <v>1537.4101838852089</v>
      </c>
      <c r="AA30" s="210">
        <f t="shared" si="18"/>
        <v>1555.9680507205389</v>
      </c>
      <c r="AB30" s="210">
        <f t="shared" si="18"/>
        <v>1574.5259175558692</v>
      </c>
      <c r="AC30" s="210">
        <f t="shared" si="18"/>
        <v>1593.0837843911995</v>
      </c>
      <c r="AD30" s="210">
        <f t="shared" si="18"/>
        <v>1611.6416512265296</v>
      </c>
      <c r="AE30" s="210">
        <f t="shared" si="18"/>
        <v>1630.1995180618599</v>
      </c>
      <c r="AF30" s="210">
        <f t="shared" si="18"/>
        <v>1648.7573848971901</v>
      </c>
      <c r="AG30" s="210">
        <f t="shared" si="18"/>
        <v>1667.3152517325202</v>
      </c>
      <c r="AH30" s="210">
        <f t="shared" si="18"/>
        <v>1685.8731185678505</v>
      </c>
      <c r="AI30" s="210">
        <f t="shared" si="18"/>
        <v>1704.4309854031806</v>
      </c>
      <c r="AJ30" s="210">
        <f t="shared" si="19"/>
        <v>1722.9888522385108</v>
      </c>
      <c r="AK30" s="210">
        <f t="shared" si="19"/>
        <v>1741.5467190738409</v>
      </c>
      <c r="AL30" s="210">
        <f t="shared" si="19"/>
        <v>1760.1045859091712</v>
      </c>
      <c r="AM30" s="210">
        <f t="shared" si="19"/>
        <v>1778.6624527445015</v>
      </c>
      <c r="AN30" s="210">
        <f t="shared" si="19"/>
        <v>1766.076400758915</v>
      </c>
      <c r="AO30" s="210">
        <f t="shared" si="19"/>
        <v>1722.3464299524119</v>
      </c>
      <c r="AP30" s="210">
        <f t="shared" si="19"/>
        <v>1678.6164591459087</v>
      </c>
      <c r="AQ30" s="210">
        <f t="shared" si="19"/>
        <v>1634.8864883394056</v>
      </c>
      <c r="AR30" s="210">
        <f t="shared" si="19"/>
        <v>1591.1565175329024</v>
      </c>
      <c r="AS30" s="210">
        <f t="shared" si="19"/>
        <v>1547.4265467263995</v>
      </c>
      <c r="AT30" s="210">
        <f t="shared" si="20"/>
        <v>1503.6965759198963</v>
      </c>
      <c r="AU30" s="210">
        <f t="shared" si="20"/>
        <v>1459.9666051133931</v>
      </c>
      <c r="AV30" s="210">
        <f t="shared" si="20"/>
        <v>1416.23663430689</v>
      </c>
      <c r="AW30" s="210">
        <f t="shared" si="20"/>
        <v>1372.5066635003868</v>
      </c>
      <c r="AX30" s="210">
        <f t="shared" si="20"/>
        <v>1328.7766926938837</v>
      </c>
      <c r="AY30" s="210">
        <f t="shared" si="20"/>
        <v>1285.0467218873805</v>
      </c>
      <c r="AZ30" s="210">
        <f t="shared" si="20"/>
        <v>1241.3167510808776</v>
      </c>
      <c r="BA30" s="210">
        <f t="shared" si="20"/>
        <v>1197.5867802743742</v>
      </c>
      <c r="BB30" s="210">
        <f t="shared" si="20"/>
        <v>1153.8568094678712</v>
      </c>
      <c r="BC30" s="210">
        <f t="shared" si="20"/>
        <v>1110.1268386613681</v>
      </c>
      <c r="BD30" s="210">
        <f t="shared" si="21"/>
        <v>1066.3968678548649</v>
      </c>
      <c r="BE30" s="210">
        <f t="shared" si="21"/>
        <v>1022.6668970483619</v>
      </c>
      <c r="BF30" s="210">
        <f t="shared" si="21"/>
        <v>978.93692624185883</v>
      </c>
      <c r="BG30" s="210">
        <f t="shared" si="21"/>
        <v>935.20695543535567</v>
      </c>
      <c r="BH30" s="210">
        <f t="shared" si="21"/>
        <v>891.47698462885239</v>
      </c>
      <c r="BI30" s="210">
        <f t="shared" si="21"/>
        <v>847.74701382234934</v>
      </c>
      <c r="BJ30" s="210">
        <f t="shared" si="21"/>
        <v>804.01704301584618</v>
      </c>
      <c r="BK30" s="210">
        <f t="shared" si="21"/>
        <v>760.28707220934302</v>
      </c>
      <c r="BL30" s="210">
        <f t="shared" si="21"/>
        <v>716.55710140284009</v>
      </c>
      <c r="BM30" s="210">
        <f t="shared" si="21"/>
        <v>672.82713059633693</v>
      </c>
      <c r="BN30" s="210">
        <f t="shared" si="22"/>
        <v>629.09715978983377</v>
      </c>
      <c r="BO30" s="210">
        <f t="shared" si="22"/>
        <v>585.36718898333061</v>
      </c>
      <c r="BP30" s="210">
        <f t="shared" si="22"/>
        <v>541.63721817682745</v>
      </c>
      <c r="BQ30" s="210">
        <f t="shared" si="22"/>
        <v>497.90724737032451</v>
      </c>
      <c r="BR30" s="210">
        <f t="shared" si="22"/>
        <v>454.17727656382112</v>
      </c>
      <c r="BS30" s="210">
        <f t="shared" si="22"/>
        <v>410.44730575731819</v>
      </c>
      <c r="BT30" s="210">
        <f t="shared" si="22"/>
        <v>366.71733495081503</v>
      </c>
      <c r="BU30" s="210">
        <f t="shared" si="22"/>
        <v>352.87894495267108</v>
      </c>
      <c r="BV30" s="210">
        <f t="shared" si="22"/>
        <v>339.04055495452712</v>
      </c>
      <c r="BW30" s="210">
        <f t="shared" si="22"/>
        <v>325.20216495638311</v>
      </c>
      <c r="BX30" s="210">
        <f t="shared" si="23"/>
        <v>311.36377495823916</v>
      </c>
      <c r="BY30" s="210">
        <f t="shared" si="23"/>
        <v>297.52538496009521</v>
      </c>
      <c r="BZ30" s="210">
        <f t="shared" si="23"/>
        <v>283.68699496195126</v>
      </c>
      <c r="CA30" s="210">
        <f t="shared" si="23"/>
        <v>269.84860496380725</v>
      </c>
      <c r="CB30" s="210">
        <f t="shared" si="23"/>
        <v>256.01021496566329</v>
      </c>
      <c r="CC30" s="210">
        <f t="shared" si="23"/>
        <v>242.17182496751937</v>
      </c>
      <c r="CD30" s="210">
        <f t="shared" si="23"/>
        <v>228.33343496937539</v>
      </c>
      <c r="CE30" s="210">
        <f t="shared" si="23"/>
        <v>214.49504497123144</v>
      </c>
      <c r="CF30" s="210">
        <f t="shared" si="23"/>
        <v>200.65665497308746</v>
      </c>
      <c r="CG30" s="210">
        <f t="shared" si="23"/>
        <v>186.8182649749435</v>
      </c>
      <c r="CH30" s="210">
        <f t="shared" si="24"/>
        <v>172.97987497679952</v>
      </c>
      <c r="CI30" s="210">
        <f t="shared" si="24"/>
        <v>159.14148497865557</v>
      </c>
      <c r="CJ30" s="210">
        <f t="shared" si="24"/>
        <v>145.30309498051162</v>
      </c>
      <c r="CK30" s="210">
        <f t="shared" si="24"/>
        <v>131.46470498236766</v>
      </c>
      <c r="CL30" s="210">
        <f t="shared" si="24"/>
        <v>117.62631498422371</v>
      </c>
      <c r="CM30" s="210">
        <f t="shared" si="24"/>
        <v>103.7879249860797</v>
      </c>
      <c r="CN30" s="210">
        <f t="shared" si="24"/>
        <v>89.949534987935749</v>
      </c>
      <c r="CO30" s="210">
        <f t="shared" si="24"/>
        <v>76.111144989791796</v>
      </c>
      <c r="CP30" s="210">
        <f t="shared" si="24"/>
        <v>62.272754991647844</v>
      </c>
      <c r="CQ30" s="210">
        <f t="shared" si="24"/>
        <v>48.434364993503891</v>
      </c>
      <c r="CR30" s="210">
        <f t="shared" si="25"/>
        <v>34.595974995359882</v>
      </c>
      <c r="CS30" s="210">
        <f t="shared" si="25"/>
        <v>20.757584997215929</v>
      </c>
      <c r="CT30" s="210">
        <f t="shared" si="25"/>
        <v>6.9191949990719763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95168.938693446267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3591.2807054130667</v>
      </c>
      <c r="BV31" s="210">
        <f t="shared" si="22"/>
        <v>7182.5614108261334</v>
      </c>
      <c r="BW31" s="210">
        <f t="shared" si="22"/>
        <v>10773.842116239199</v>
      </c>
      <c r="BX31" s="210">
        <f t="shared" si="23"/>
        <v>14365.122821652267</v>
      </c>
      <c r="BY31" s="210">
        <f t="shared" si="23"/>
        <v>17956.403527065333</v>
      </c>
      <c r="BZ31" s="210">
        <f t="shared" si="23"/>
        <v>21547.684232478397</v>
      </c>
      <c r="CA31" s="210">
        <f t="shared" si="23"/>
        <v>25138.964937891469</v>
      </c>
      <c r="CB31" s="210">
        <f t="shared" si="23"/>
        <v>28730.245643304534</v>
      </c>
      <c r="CC31" s="210">
        <f t="shared" si="23"/>
        <v>32321.526348717598</v>
      </c>
      <c r="CD31" s="210">
        <f t="shared" si="23"/>
        <v>35912.807054130666</v>
      </c>
      <c r="CE31" s="210">
        <f t="shared" si="23"/>
        <v>39504.087759543734</v>
      </c>
      <c r="CF31" s="210">
        <f t="shared" si="23"/>
        <v>43095.368464956795</v>
      </c>
      <c r="CG31" s="210">
        <f t="shared" si="23"/>
        <v>46686.64917036987</v>
      </c>
      <c r="CH31" s="210">
        <f t="shared" si="24"/>
        <v>50277.929875782938</v>
      </c>
      <c r="CI31" s="210">
        <f t="shared" si="24"/>
        <v>53869.210581195999</v>
      </c>
      <c r="CJ31" s="210">
        <f t="shared" si="24"/>
        <v>57460.491286609067</v>
      </c>
      <c r="CK31" s="210">
        <f t="shared" si="24"/>
        <v>61051.771992022135</v>
      </c>
      <c r="CL31" s="210">
        <f t="shared" si="24"/>
        <v>64643.052697435196</v>
      </c>
      <c r="CM31" s="210">
        <f t="shared" si="24"/>
        <v>68234.333402848264</v>
      </c>
      <c r="CN31" s="210">
        <f t="shared" si="24"/>
        <v>71825.614108261332</v>
      </c>
      <c r="CO31" s="210">
        <f t="shared" si="24"/>
        <v>75416.8948136744</v>
      </c>
      <c r="CP31" s="210">
        <f t="shared" si="24"/>
        <v>79008.175519087468</v>
      </c>
      <c r="CQ31" s="210">
        <f t="shared" si="24"/>
        <v>82599.456224500536</v>
      </c>
      <c r="CR31" s="210">
        <f t="shared" si="25"/>
        <v>86190.73692991359</v>
      </c>
      <c r="CS31" s="210">
        <f t="shared" si="25"/>
        <v>89782.017635326672</v>
      </c>
      <c r="CT31" s="210">
        <f t="shared" si="25"/>
        <v>93373.298340739741</v>
      </c>
      <c r="CU31" s="210">
        <f t="shared" si="25"/>
        <v>95168.938693446267</v>
      </c>
      <c r="CV31" s="210">
        <f t="shared" si="25"/>
        <v>95168.938693446267</v>
      </c>
      <c r="CW31" s="210">
        <f t="shared" si="25"/>
        <v>95168.938693446267</v>
      </c>
      <c r="CX31" s="210">
        <f t="shared" si="25"/>
        <v>95168.938693446267</v>
      </c>
      <c r="CY31" s="210">
        <f t="shared" si="25"/>
        <v>95168.938693446267</v>
      </c>
      <c r="CZ31" s="210">
        <f t="shared" si="25"/>
        <v>95168.938693446267</v>
      </c>
      <c r="DA31" s="210">
        <f t="shared" si="25"/>
        <v>95168.938693446267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60081.400690306975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924.32924138933811</v>
      </c>
      <c r="AO32" s="210">
        <f t="shared" si="19"/>
        <v>2772.9877241680142</v>
      </c>
      <c r="AP32" s="210">
        <f t="shared" si="19"/>
        <v>4621.6462069466907</v>
      </c>
      <c r="AQ32" s="210">
        <f t="shared" si="19"/>
        <v>6470.3046897253662</v>
      </c>
      <c r="AR32" s="210">
        <f t="shared" si="19"/>
        <v>8318.9631725040417</v>
      </c>
      <c r="AS32" s="210">
        <f t="shared" si="19"/>
        <v>10167.621655282719</v>
      </c>
      <c r="AT32" s="210">
        <f t="shared" si="20"/>
        <v>12016.280138061395</v>
      </c>
      <c r="AU32" s="210">
        <f t="shared" si="20"/>
        <v>13864.93862084007</v>
      </c>
      <c r="AV32" s="210">
        <f t="shared" si="20"/>
        <v>15713.597103618747</v>
      </c>
      <c r="AW32" s="210">
        <f t="shared" si="20"/>
        <v>17562.255586397423</v>
      </c>
      <c r="AX32" s="210">
        <f t="shared" si="20"/>
        <v>19410.914069176099</v>
      </c>
      <c r="AY32" s="210">
        <f t="shared" si="20"/>
        <v>21259.572551954774</v>
      </c>
      <c r="AZ32" s="210">
        <f t="shared" si="20"/>
        <v>23108.231034733453</v>
      </c>
      <c r="BA32" s="210">
        <f t="shared" si="20"/>
        <v>24956.889517512129</v>
      </c>
      <c r="BB32" s="210">
        <f t="shared" si="20"/>
        <v>26805.548000290804</v>
      </c>
      <c r="BC32" s="210">
        <f t="shared" si="20"/>
        <v>28654.20648306948</v>
      </c>
      <c r="BD32" s="210">
        <f t="shared" si="21"/>
        <v>30502.864965848155</v>
      </c>
      <c r="BE32" s="210">
        <f t="shared" si="21"/>
        <v>32351.523448626835</v>
      </c>
      <c r="BF32" s="210">
        <f t="shared" si="21"/>
        <v>34200.18193140551</v>
      </c>
      <c r="BG32" s="210">
        <f t="shared" si="21"/>
        <v>36048.840414184182</v>
      </c>
      <c r="BH32" s="210">
        <f t="shared" si="21"/>
        <v>37897.498896962861</v>
      </c>
      <c r="BI32" s="210">
        <f t="shared" si="21"/>
        <v>39746.15737974154</v>
      </c>
      <c r="BJ32" s="210">
        <f t="shared" si="21"/>
        <v>41594.815862520212</v>
      </c>
      <c r="BK32" s="210">
        <f t="shared" si="21"/>
        <v>43443.474345298891</v>
      </c>
      <c r="BL32" s="210">
        <f t="shared" si="21"/>
        <v>45292.132828077563</v>
      </c>
      <c r="BM32" s="210">
        <f t="shared" si="21"/>
        <v>47140.791310856242</v>
      </c>
      <c r="BN32" s="210">
        <f t="shared" si="22"/>
        <v>48989.449793634914</v>
      </c>
      <c r="BO32" s="210">
        <f t="shared" si="22"/>
        <v>50838.108276413594</v>
      </c>
      <c r="BP32" s="210">
        <f t="shared" si="22"/>
        <v>52686.766759192273</v>
      </c>
      <c r="BQ32" s="210">
        <f t="shared" si="22"/>
        <v>54535.425241970945</v>
      </c>
      <c r="BR32" s="210">
        <f t="shared" si="22"/>
        <v>56384.083724749624</v>
      </c>
      <c r="BS32" s="210">
        <f t="shared" si="22"/>
        <v>58232.742207528303</v>
      </c>
      <c r="BT32" s="210">
        <f t="shared" si="22"/>
        <v>60081.400690306975</v>
      </c>
      <c r="BU32" s="210">
        <f t="shared" si="22"/>
        <v>57814.178022748223</v>
      </c>
      <c r="BV32" s="210">
        <f t="shared" si="22"/>
        <v>55546.955355189464</v>
      </c>
      <c r="BW32" s="210">
        <f t="shared" si="22"/>
        <v>53279.732687630712</v>
      </c>
      <c r="BX32" s="210">
        <f t="shared" si="23"/>
        <v>51012.510020071961</v>
      </c>
      <c r="BY32" s="210">
        <f t="shared" si="23"/>
        <v>48745.287352513202</v>
      </c>
      <c r="BZ32" s="210">
        <f t="shared" si="23"/>
        <v>46478.06468495445</v>
      </c>
      <c r="CA32" s="210">
        <f t="shared" si="23"/>
        <v>44210.842017395698</v>
      </c>
      <c r="CB32" s="210">
        <f t="shared" si="23"/>
        <v>41943.619349836939</v>
      </c>
      <c r="CC32" s="210">
        <f t="shared" si="23"/>
        <v>39676.396682278195</v>
      </c>
      <c r="CD32" s="210">
        <f t="shared" si="23"/>
        <v>37409.174014719436</v>
      </c>
      <c r="CE32" s="210">
        <f t="shared" si="23"/>
        <v>35141.951347160684</v>
      </c>
      <c r="CF32" s="210">
        <f t="shared" si="23"/>
        <v>32874.728679601933</v>
      </c>
      <c r="CG32" s="210">
        <f t="shared" si="23"/>
        <v>30607.506012043177</v>
      </c>
      <c r="CH32" s="210">
        <f t="shared" si="24"/>
        <v>28340.283344484422</v>
      </c>
      <c r="CI32" s="210">
        <f t="shared" si="24"/>
        <v>26073.06067692567</v>
      </c>
      <c r="CJ32" s="210">
        <f t="shared" si="24"/>
        <v>23805.838009366911</v>
      </c>
      <c r="CK32" s="210">
        <f t="shared" si="24"/>
        <v>21538.615341808159</v>
      </c>
      <c r="CL32" s="210">
        <f t="shared" si="24"/>
        <v>19271.392674249408</v>
      </c>
      <c r="CM32" s="210">
        <f t="shared" si="24"/>
        <v>17004.170006690656</v>
      </c>
      <c r="CN32" s="210">
        <f t="shared" si="24"/>
        <v>14736.947339131897</v>
      </c>
      <c r="CO32" s="210">
        <f t="shared" si="24"/>
        <v>12469.724671573145</v>
      </c>
      <c r="CP32" s="210">
        <f t="shared" si="24"/>
        <v>10202.502004014394</v>
      </c>
      <c r="CQ32" s="210">
        <f t="shared" si="24"/>
        <v>7935.2793364556419</v>
      </c>
      <c r="CR32" s="210">
        <f t="shared" si="25"/>
        <v>5668.0566688968829</v>
      </c>
      <c r="CS32" s="210">
        <f t="shared" si="25"/>
        <v>3400.8340013381312</v>
      </c>
      <c r="CT32" s="210">
        <f t="shared" si="25"/>
        <v>1133.6113337793795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41343.513850017487</v>
      </c>
      <c r="C34" s="203">
        <f>Income!C82</f>
        <v>41185.80017320544</v>
      </c>
      <c r="D34" s="203">
        <f>Income!D82</f>
        <v>45762.000192450483</v>
      </c>
      <c r="E34" s="203">
        <f>Income!E82</f>
        <v>12635.118565171559</v>
      </c>
      <c r="F34" s="210">
        <f t="shared" si="16"/>
        <v>41343.513850017487</v>
      </c>
      <c r="G34" s="210">
        <f t="shared" si="16"/>
        <v>41343.513850017487</v>
      </c>
      <c r="H34" s="210">
        <f t="shared" si="16"/>
        <v>41343.513850017487</v>
      </c>
      <c r="I34" s="210">
        <f t="shared" si="16"/>
        <v>41343.513850017487</v>
      </c>
      <c r="J34" s="210">
        <f t="shared" si="16"/>
        <v>41343.513850017487</v>
      </c>
      <c r="K34" s="210">
        <f t="shared" si="16"/>
        <v>41343.513850017487</v>
      </c>
      <c r="L34" s="210">
        <f t="shared" si="16"/>
        <v>41343.513850017487</v>
      </c>
      <c r="M34" s="210">
        <f t="shared" si="16"/>
        <v>41343.513850017487</v>
      </c>
      <c r="N34" s="210">
        <f t="shared" si="16"/>
        <v>41343.513850017487</v>
      </c>
      <c r="O34" s="210">
        <f t="shared" si="16"/>
        <v>41343.513850017487</v>
      </c>
      <c r="P34" s="210">
        <f t="shared" si="17"/>
        <v>41343.513850017487</v>
      </c>
      <c r="Q34" s="210">
        <f t="shared" si="17"/>
        <v>41336.802629727616</v>
      </c>
      <c r="R34" s="210">
        <f t="shared" si="17"/>
        <v>41330.091409437737</v>
      </c>
      <c r="S34" s="210">
        <f t="shared" si="17"/>
        <v>41323.380189147865</v>
      </c>
      <c r="T34" s="210">
        <f t="shared" si="17"/>
        <v>41316.668968857986</v>
      </c>
      <c r="U34" s="210">
        <f t="shared" si="17"/>
        <v>41309.957748568115</v>
      </c>
      <c r="V34" s="210">
        <f t="shared" si="17"/>
        <v>41303.246528278243</v>
      </c>
      <c r="W34" s="210">
        <f t="shared" si="17"/>
        <v>41296.535307988364</v>
      </c>
      <c r="X34" s="210">
        <f t="shared" si="17"/>
        <v>41289.824087698493</v>
      </c>
      <c r="Y34" s="210">
        <f t="shared" si="17"/>
        <v>41283.112867408621</v>
      </c>
      <c r="Z34" s="210">
        <f t="shared" si="18"/>
        <v>41276.401647118742</v>
      </c>
      <c r="AA34" s="210">
        <f t="shared" si="18"/>
        <v>41269.690426828871</v>
      </c>
      <c r="AB34" s="210">
        <f t="shared" si="18"/>
        <v>41262.979206538992</v>
      </c>
      <c r="AC34" s="210">
        <f t="shared" si="18"/>
        <v>41256.26798624912</v>
      </c>
      <c r="AD34" s="210">
        <f t="shared" si="18"/>
        <v>41249.556765959249</v>
      </c>
      <c r="AE34" s="210">
        <f t="shared" si="18"/>
        <v>41242.84554566937</v>
      </c>
      <c r="AF34" s="210">
        <f t="shared" si="18"/>
        <v>41236.134325379498</v>
      </c>
      <c r="AG34" s="210">
        <f t="shared" si="18"/>
        <v>41229.42310508962</v>
      </c>
      <c r="AH34" s="210">
        <f t="shared" si="18"/>
        <v>41222.711884799748</v>
      </c>
      <c r="AI34" s="210">
        <f t="shared" si="18"/>
        <v>41216.000664509877</v>
      </c>
      <c r="AJ34" s="210">
        <f t="shared" si="19"/>
        <v>41209.289444219998</v>
      </c>
      <c r="AK34" s="210">
        <f t="shared" si="19"/>
        <v>41202.578223930126</v>
      </c>
      <c r="AL34" s="210">
        <f t="shared" si="19"/>
        <v>41195.867003640255</v>
      </c>
      <c r="AM34" s="210">
        <f t="shared" si="19"/>
        <v>41189.155783350376</v>
      </c>
      <c r="AN34" s="210">
        <f t="shared" si="19"/>
        <v>41256.203250424594</v>
      </c>
      <c r="AO34" s="210">
        <f t="shared" si="19"/>
        <v>41397.009404862903</v>
      </c>
      <c r="AP34" s="210">
        <f t="shared" si="19"/>
        <v>41537.815559301212</v>
      </c>
      <c r="AQ34" s="210">
        <f t="shared" si="19"/>
        <v>41678.621713739522</v>
      </c>
      <c r="AR34" s="210">
        <f t="shared" si="19"/>
        <v>41819.427868177831</v>
      </c>
      <c r="AS34" s="210">
        <f t="shared" si="19"/>
        <v>41960.23402261614</v>
      </c>
      <c r="AT34" s="210">
        <f t="shared" si="20"/>
        <v>42101.040177054449</v>
      </c>
      <c r="AU34" s="210">
        <f t="shared" si="20"/>
        <v>42241.846331492758</v>
      </c>
      <c r="AV34" s="210">
        <f t="shared" si="20"/>
        <v>42382.652485931067</v>
      </c>
      <c r="AW34" s="210">
        <f t="shared" si="20"/>
        <v>42523.458640369376</v>
      </c>
      <c r="AX34" s="210">
        <f t="shared" si="20"/>
        <v>42664.264794807685</v>
      </c>
      <c r="AY34" s="210">
        <f t="shared" si="20"/>
        <v>42805.070949245994</v>
      </c>
      <c r="AZ34" s="210">
        <f t="shared" si="20"/>
        <v>42945.877103684303</v>
      </c>
      <c r="BA34" s="210">
        <f t="shared" si="20"/>
        <v>43086.683258122612</v>
      </c>
      <c r="BB34" s="210">
        <f t="shared" si="20"/>
        <v>43227.489412560921</v>
      </c>
      <c r="BC34" s="210">
        <f t="shared" si="20"/>
        <v>43368.29556699923</v>
      </c>
      <c r="BD34" s="210">
        <f t="shared" si="21"/>
        <v>43509.101721437539</v>
      </c>
      <c r="BE34" s="210">
        <f t="shared" si="21"/>
        <v>43649.907875875848</v>
      </c>
      <c r="BF34" s="210">
        <f t="shared" si="21"/>
        <v>43790.714030314157</v>
      </c>
      <c r="BG34" s="210">
        <f t="shared" si="21"/>
        <v>43931.520184752466</v>
      </c>
      <c r="BH34" s="210">
        <f t="shared" si="21"/>
        <v>44072.326339190775</v>
      </c>
      <c r="BI34" s="210">
        <f t="shared" si="21"/>
        <v>44213.132493629084</v>
      </c>
      <c r="BJ34" s="210">
        <f t="shared" si="21"/>
        <v>44353.938648067393</v>
      </c>
      <c r="BK34" s="210">
        <f t="shared" si="21"/>
        <v>44494.744802505702</v>
      </c>
      <c r="BL34" s="210">
        <f t="shared" si="21"/>
        <v>44635.550956944011</v>
      </c>
      <c r="BM34" s="210">
        <f t="shared" si="21"/>
        <v>44776.35711138232</v>
      </c>
      <c r="BN34" s="210">
        <f t="shared" si="22"/>
        <v>44917.163265820629</v>
      </c>
      <c r="BO34" s="210">
        <f t="shared" si="22"/>
        <v>45057.969420258938</v>
      </c>
      <c r="BP34" s="210">
        <f t="shared" si="22"/>
        <v>45198.775574697247</v>
      </c>
      <c r="BQ34" s="210">
        <f t="shared" si="22"/>
        <v>45339.581729135556</v>
      </c>
      <c r="BR34" s="210">
        <f t="shared" si="22"/>
        <v>45480.387883573865</v>
      </c>
      <c r="BS34" s="210">
        <f t="shared" si="22"/>
        <v>45621.194038012174</v>
      </c>
      <c r="BT34" s="210">
        <f t="shared" si="22"/>
        <v>45762.000192450483</v>
      </c>
      <c r="BU34" s="210">
        <f t="shared" si="22"/>
        <v>44511.929187647504</v>
      </c>
      <c r="BV34" s="210">
        <f t="shared" si="22"/>
        <v>43261.858182844524</v>
      </c>
      <c r="BW34" s="210">
        <f t="shared" si="22"/>
        <v>42011.787178041544</v>
      </c>
      <c r="BX34" s="210">
        <f t="shared" si="23"/>
        <v>40761.716173238572</v>
      </c>
      <c r="BY34" s="210">
        <f t="shared" si="23"/>
        <v>39511.645168435592</v>
      </c>
      <c r="BZ34" s="210">
        <f t="shared" si="23"/>
        <v>38261.574163632613</v>
      </c>
      <c r="CA34" s="210">
        <f t="shared" si="23"/>
        <v>37011.503158829633</v>
      </c>
      <c r="CB34" s="210">
        <f t="shared" si="23"/>
        <v>35761.432154026654</v>
      </c>
      <c r="CC34" s="210">
        <f t="shared" si="23"/>
        <v>34511.361149223681</v>
      </c>
      <c r="CD34" s="210">
        <f t="shared" si="23"/>
        <v>33261.290144420702</v>
      </c>
      <c r="CE34" s="210">
        <f t="shared" si="23"/>
        <v>32011.219139617722</v>
      </c>
      <c r="CF34" s="210">
        <f t="shared" si="23"/>
        <v>30761.148134814743</v>
      </c>
      <c r="CG34" s="210">
        <f t="shared" si="23"/>
        <v>29511.077130011763</v>
      </c>
      <c r="CH34" s="210">
        <f t="shared" si="24"/>
        <v>28261.006125208787</v>
      </c>
      <c r="CI34" s="210">
        <f t="shared" si="24"/>
        <v>27010.935120405808</v>
      </c>
      <c r="CJ34" s="210">
        <f t="shared" si="24"/>
        <v>25760.864115602828</v>
      </c>
      <c r="CK34" s="210">
        <f t="shared" si="24"/>
        <v>24510.793110799852</v>
      </c>
      <c r="CL34" s="210">
        <f t="shared" si="24"/>
        <v>23260.722105996872</v>
      </c>
      <c r="CM34" s="210">
        <f t="shared" si="24"/>
        <v>22010.651101193893</v>
      </c>
      <c r="CN34" s="210">
        <f t="shared" si="24"/>
        <v>20760.580096390917</v>
      </c>
      <c r="CO34" s="210">
        <f t="shared" si="24"/>
        <v>19510.509091587941</v>
      </c>
      <c r="CP34" s="210">
        <f t="shared" si="24"/>
        <v>18260.438086784958</v>
      </c>
      <c r="CQ34" s="210">
        <f t="shared" si="24"/>
        <v>17010.367081981978</v>
      </c>
      <c r="CR34" s="210">
        <f t="shared" si="25"/>
        <v>15760.296077179002</v>
      </c>
      <c r="CS34" s="210">
        <f t="shared" si="25"/>
        <v>14510.225072376026</v>
      </c>
      <c r="CT34" s="210">
        <f t="shared" si="25"/>
        <v>13260.154067573047</v>
      </c>
      <c r="CU34" s="210">
        <f t="shared" si="25"/>
        <v>12635.118565171559</v>
      </c>
      <c r="CV34" s="210">
        <f t="shared" si="25"/>
        <v>12635.118565171559</v>
      </c>
      <c r="CW34" s="210">
        <f t="shared" si="25"/>
        <v>12635.118565171559</v>
      </c>
      <c r="CX34" s="210">
        <f t="shared" si="25"/>
        <v>12635.118565171559</v>
      </c>
      <c r="CY34" s="210">
        <f t="shared" si="25"/>
        <v>12635.118565171559</v>
      </c>
      <c r="CZ34" s="210">
        <f t="shared" si="25"/>
        <v>12635.118565171559</v>
      </c>
      <c r="DA34" s="210">
        <f t="shared" si="25"/>
        <v>12635.118565171559</v>
      </c>
    </row>
    <row r="35" spans="1:105">
      <c r="A35" s="201" t="str">
        <f>Income!A83</f>
        <v>Food transfer - official</v>
      </c>
      <c r="B35" s="203">
        <f>Income!B83</f>
        <v>2937.9244499650813</v>
      </c>
      <c r="C35" s="203">
        <f>Income!C83</f>
        <v>3231.7168949615912</v>
      </c>
      <c r="D35" s="203">
        <f>Income!D83</f>
        <v>3590.7965499573234</v>
      </c>
      <c r="E35" s="203">
        <f>Income!E83</f>
        <v>3231.7168949615912</v>
      </c>
      <c r="F35" s="210">
        <f t="shared" si="16"/>
        <v>2937.9244499650813</v>
      </c>
      <c r="G35" s="210">
        <f t="shared" si="16"/>
        <v>2937.9244499650813</v>
      </c>
      <c r="H35" s="210">
        <f t="shared" si="16"/>
        <v>2937.9244499650813</v>
      </c>
      <c r="I35" s="210">
        <f t="shared" si="16"/>
        <v>2937.9244499650813</v>
      </c>
      <c r="J35" s="210">
        <f t="shared" si="16"/>
        <v>2937.9244499650813</v>
      </c>
      <c r="K35" s="210">
        <f t="shared" si="16"/>
        <v>2937.9244499650813</v>
      </c>
      <c r="L35" s="210">
        <f t="shared" si="16"/>
        <v>2937.9244499650813</v>
      </c>
      <c r="M35" s="210">
        <f t="shared" si="16"/>
        <v>2937.9244499650813</v>
      </c>
      <c r="N35" s="210">
        <f t="shared" si="16"/>
        <v>2937.9244499650813</v>
      </c>
      <c r="O35" s="210">
        <f t="shared" si="16"/>
        <v>2937.9244499650813</v>
      </c>
      <c r="P35" s="210">
        <f t="shared" si="17"/>
        <v>2937.9244499650813</v>
      </c>
      <c r="Q35" s="210">
        <f t="shared" si="17"/>
        <v>2950.4262561351456</v>
      </c>
      <c r="R35" s="210">
        <f t="shared" si="17"/>
        <v>2962.92806230521</v>
      </c>
      <c r="S35" s="210">
        <f t="shared" si="17"/>
        <v>2975.4298684752739</v>
      </c>
      <c r="T35" s="210">
        <f t="shared" si="17"/>
        <v>2987.9316746453383</v>
      </c>
      <c r="U35" s="210">
        <f t="shared" si="17"/>
        <v>3000.4334808154026</v>
      </c>
      <c r="V35" s="210">
        <f t="shared" si="17"/>
        <v>3012.935286985467</v>
      </c>
      <c r="W35" s="210">
        <f t="shared" si="17"/>
        <v>3025.4370931555309</v>
      </c>
      <c r="X35" s="210">
        <f t="shared" si="17"/>
        <v>3037.9388993255952</v>
      </c>
      <c r="Y35" s="210">
        <f t="shared" si="17"/>
        <v>3050.4407054956596</v>
      </c>
      <c r="Z35" s="210">
        <f t="shared" si="18"/>
        <v>3062.9425116657239</v>
      </c>
      <c r="AA35" s="210">
        <f t="shared" si="18"/>
        <v>3075.4443178357878</v>
      </c>
      <c r="AB35" s="210">
        <f t="shared" si="18"/>
        <v>3087.9461240058522</v>
      </c>
      <c r="AC35" s="210">
        <f t="shared" si="18"/>
        <v>3100.4479301759166</v>
      </c>
      <c r="AD35" s="210">
        <f t="shared" si="18"/>
        <v>3112.9497363459809</v>
      </c>
      <c r="AE35" s="210">
        <f t="shared" si="18"/>
        <v>3125.4515425160448</v>
      </c>
      <c r="AF35" s="210">
        <f t="shared" si="18"/>
        <v>3137.9533486861092</v>
      </c>
      <c r="AG35" s="210">
        <f t="shared" si="18"/>
        <v>3150.4551548561735</v>
      </c>
      <c r="AH35" s="210">
        <f t="shared" si="18"/>
        <v>3162.9569610262379</v>
      </c>
      <c r="AI35" s="210">
        <f t="shared" si="18"/>
        <v>3175.4587671963018</v>
      </c>
      <c r="AJ35" s="210">
        <f t="shared" si="19"/>
        <v>3187.9605733663661</v>
      </c>
      <c r="AK35" s="210">
        <f t="shared" si="19"/>
        <v>3200.4623795364305</v>
      </c>
      <c r="AL35" s="210">
        <f t="shared" si="19"/>
        <v>3212.9641857064948</v>
      </c>
      <c r="AM35" s="210">
        <f t="shared" si="19"/>
        <v>3225.4659918765592</v>
      </c>
      <c r="AN35" s="210">
        <f t="shared" si="19"/>
        <v>3237.2411973461408</v>
      </c>
      <c r="AO35" s="210">
        <f t="shared" si="19"/>
        <v>3248.2898021152405</v>
      </c>
      <c r="AP35" s="210">
        <f t="shared" si="19"/>
        <v>3259.3384068843397</v>
      </c>
      <c r="AQ35" s="210">
        <f t="shared" si="19"/>
        <v>3270.387011653439</v>
      </c>
      <c r="AR35" s="210">
        <f t="shared" si="19"/>
        <v>3281.4356164225387</v>
      </c>
      <c r="AS35" s="210">
        <f t="shared" si="19"/>
        <v>3292.484221191638</v>
      </c>
      <c r="AT35" s="210">
        <f t="shared" si="20"/>
        <v>3303.5328259607377</v>
      </c>
      <c r="AU35" s="210">
        <f t="shared" si="20"/>
        <v>3314.5814307298369</v>
      </c>
      <c r="AV35" s="210">
        <f t="shared" si="20"/>
        <v>3325.6300354989366</v>
      </c>
      <c r="AW35" s="210">
        <f t="shared" si="20"/>
        <v>3336.6786402680359</v>
      </c>
      <c r="AX35" s="210">
        <f t="shared" si="20"/>
        <v>3347.7272450371356</v>
      </c>
      <c r="AY35" s="210">
        <f t="shared" si="20"/>
        <v>3358.7758498062349</v>
      </c>
      <c r="AZ35" s="210">
        <f t="shared" si="20"/>
        <v>3369.8244545753341</v>
      </c>
      <c r="BA35" s="210">
        <f t="shared" si="20"/>
        <v>3380.8730593444338</v>
      </c>
      <c r="BB35" s="210">
        <f t="shared" si="20"/>
        <v>3391.9216641135331</v>
      </c>
      <c r="BC35" s="210">
        <f t="shared" si="20"/>
        <v>3402.9702688826328</v>
      </c>
      <c r="BD35" s="210">
        <f t="shared" si="21"/>
        <v>3414.0188736517321</v>
      </c>
      <c r="BE35" s="210">
        <f t="shared" si="21"/>
        <v>3425.0674784208318</v>
      </c>
      <c r="BF35" s="210">
        <f t="shared" si="21"/>
        <v>3436.116083189931</v>
      </c>
      <c r="BG35" s="210">
        <f t="shared" si="21"/>
        <v>3447.1646879590303</v>
      </c>
      <c r="BH35" s="210">
        <f t="shared" si="21"/>
        <v>3458.21329272813</v>
      </c>
      <c r="BI35" s="210">
        <f t="shared" si="21"/>
        <v>3469.2618974972293</v>
      </c>
      <c r="BJ35" s="210">
        <f t="shared" si="21"/>
        <v>3480.310502266329</v>
      </c>
      <c r="BK35" s="210">
        <f t="shared" si="21"/>
        <v>3491.3591070354282</v>
      </c>
      <c r="BL35" s="210">
        <f t="shared" si="21"/>
        <v>3502.4077118045279</v>
      </c>
      <c r="BM35" s="210">
        <f t="shared" si="21"/>
        <v>3513.4563165736272</v>
      </c>
      <c r="BN35" s="210">
        <f t="shared" si="22"/>
        <v>3524.5049213427264</v>
      </c>
      <c r="BO35" s="210">
        <f t="shared" si="22"/>
        <v>3535.5535261118262</v>
      </c>
      <c r="BP35" s="210">
        <f t="shared" si="22"/>
        <v>3546.6021308809254</v>
      </c>
      <c r="BQ35" s="210">
        <f t="shared" si="22"/>
        <v>3557.6507356500251</v>
      </c>
      <c r="BR35" s="210">
        <f t="shared" si="22"/>
        <v>3568.6993404191244</v>
      </c>
      <c r="BS35" s="210">
        <f t="shared" si="22"/>
        <v>3579.7479451882241</v>
      </c>
      <c r="BT35" s="210">
        <f t="shared" si="22"/>
        <v>3590.7965499573234</v>
      </c>
      <c r="BU35" s="210">
        <f t="shared" si="22"/>
        <v>3577.2463742971072</v>
      </c>
      <c r="BV35" s="210">
        <f t="shared" si="22"/>
        <v>3563.6961986368906</v>
      </c>
      <c r="BW35" s="210">
        <f t="shared" si="22"/>
        <v>3550.1460229766744</v>
      </c>
      <c r="BX35" s="210">
        <f t="shared" si="23"/>
        <v>3536.5958473164583</v>
      </c>
      <c r="BY35" s="210">
        <f t="shared" si="23"/>
        <v>3523.0456716562417</v>
      </c>
      <c r="BZ35" s="210">
        <f t="shared" si="23"/>
        <v>3509.4954959960255</v>
      </c>
      <c r="CA35" s="210">
        <f t="shared" si="23"/>
        <v>3495.9453203358094</v>
      </c>
      <c r="CB35" s="210">
        <f t="shared" si="23"/>
        <v>3482.3951446755927</v>
      </c>
      <c r="CC35" s="210">
        <f t="shared" si="23"/>
        <v>3468.8449690153766</v>
      </c>
      <c r="CD35" s="210">
        <f t="shared" si="23"/>
        <v>3455.2947933551604</v>
      </c>
      <c r="CE35" s="210">
        <f t="shared" si="23"/>
        <v>3441.7446176949438</v>
      </c>
      <c r="CF35" s="210">
        <f t="shared" si="23"/>
        <v>3428.1944420347277</v>
      </c>
      <c r="CG35" s="210">
        <f t="shared" si="23"/>
        <v>3414.6442663745115</v>
      </c>
      <c r="CH35" s="210">
        <f t="shared" si="24"/>
        <v>3401.0940907142949</v>
      </c>
      <c r="CI35" s="210">
        <f t="shared" si="24"/>
        <v>3387.5439150540788</v>
      </c>
      <c r="CJ35" s="210">
        <f t="shared" si="24"/>
        <v>3373.9937393938626</v>
      </c>
      <c r="CK35" s="210">
        <f t="shared" si="24"/>
        <v>3360.443563733646</v>
      </c>
      <c r="CL35" s="210">
        <f t="shared" si="24"/>
        <v>3346.8933880734298</v>
      </c>
      <c r="CM35" s="210">
        <f t="shared" si="24"/>
        <v>3333.3432124132132</v>
      </c>
      <c r="CN35" s="210">
        <f t="shared" si="24"/>
        <v>3319.7930367529971</v>
      </c>
      <c r="CO35" s="210">
        <f t="shared" si="24"/>
        <v>3306.2428610927809</v>
      </c>
      <c r="CP35" s="210">
        <f t="shared" si="24"/>
        <v>3292.6926854325648</v>
      </c>
      <c r="CQ35" s="210">
        <f t="shared" si="24"/>
        <v>3279.1425097723481</v>
      </c>
      <c r="CR35" s="210">
        <f t="shared" si="25"/>
        <v>3265.592334112132</v>
      </c>
      <c r="CS35" s="210">
        <f t="shared" si="25"/>
        <v>3252.0421584519154</v>
      </c>
      <c r="CT35" s="210">
        <f t="shared" si="25"/>
        <v>3238.4919827916992</v>
      </c>
      <c r="CU35" s="210">
        <f t="shared" si="25"/>
        <v>3231.7168949615912</v>
      </c>
      <c r="CV35" s="210">
        <f t="shared" si="25"/>
        <v>3231.7168949615912</v>
      </c>
      <c r="CW35" s="210">
        <f t="shared" si="25"/>
        <v>3231.7168949615912</v>
      </c>
      <c r="CX35" s="210">
        <f t="shared" si="25"/>
        <v>3231.7168949615912</v>
      </c>
      <c r="CY35" s="210">
        <f t="shared" si="25"/>
        <v>3231.7168949615912</v>
      </c>
      <c r="CZ35" s="210">
        <f t="shared" si="25"/>
        <v>3231.7168949615912</v>
      </c>
      <c r="DA35" s="210">
        <f t="shared" si="25"/>
        <v>3231.7168949615912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8201.1111942269035</v>
      </c>
      <c r="D36" s="203">
        <f>Income!D85</f>
        <v>23431.746269219722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348.98345507348523</v>
      </c>
      <c r="R36" s="210">
        <f t="shared" si="16"/>
        <v>697.96691014697046</v>
      </c>
      <c r="S36" s="210">
        <f t="shared" si="16"/>
        <v>1046.9503652204558</v>
      </c>
      <c r="T36" s="210">
        <f t="shared" si="16"/>
        <v>1395.9338202939409</v>
      </c>
      <c r="U36" s="210">
        <f t="shared" si="16"/>
        <v>1744.9172753674263</v>
      </c>
      <c r="V36" s="210">
        <f t="shared" si="17"/>
        <v>2093.9007304409115</v>
      </c>
      <c r="W36" s="210">
        <f t="shared" si="17"/>
        <v>2442.8841855143969</v>
      </c>
      <c r="X36" s="210">
        <f t="shared" si="17"/>
        <v>2791.8676405878819</v>
      </c>
      <c r="Y36" s="210">
        <f t="shared" si="17"/>
        <v>3140.8510956613673</v>
      </c>
      <c r="Z36" s="210">
        <f t="shared" si="17"/>
        <v>3489.8345507348527</v>
      </c>
      <c r="AA36" s="210">
        <f t="shared" si="17"/>
        <v>3838.8180058083381</v>
      </c>
      <c r="AB36" s="210">
        <f t="shared" si="17"/>
        <v>4187.801460881823</v>
      </c>
      <c r="AC36" s="210">
        <f t="shared" si="17"/>
        <v>4536.784915955308</v>
      </c>
      <c r="AD36" s="210">
        <f t="shared" si="17"/>
        <v>4885.7683710287938</v>
      </c>
      <c r="AE36" s="210">
        <f t="shared" si="17"/>
        <v>5234.7518261022788</v>
      </c>
      <c r="AF36" s="210">
        <f t="shared" si="18"/>
        <v>5583.7352811757637</v>
      </c>
      <c r="AG36" s="210">
        <f t="shared" si="18"/>
        <v>5932.7187362492486</v>
      </c>
      <c r="AH36" s="210">
        <f t="shared" si="18"/>
        <v>6281.7021913227345</v>
      </c>
      <c r="AI36" s="210">
        <f t="shared" si="18"/>
        <v>6630.6856463962195</v>
      </c>
      <c r="AJ36" s="210">
        <f t="shared" si="18"/>
        <v>6979.6691014697053</v>
      </c>
      <c r="AK36" s="210">
        <f t="shared" si="18"/>
        <v>7328.6525565431903</v>
      </c>
      <c r="AL36" s="210">
        <f t="shared" si="18"/>
        <v>7677.6360116166761</v>
      </c>
      <c r="AM36" s="210">
        <f t="shared" si="18"/>
        <v>8026.6194666901611</v>
      </c>
      <c r="AN36" s="210">
        <f t="shared" si="18"/>
        <v>8435.4286569191008</v>
      </c>
      <c r="AO36" s="210">
        <f t="shared" si="18"/>
        <v>8904.0635823034954</v>
      </c>
      <c r="AP36" s="210">
        <f t="shared" si="19"/>
        <v>9372.69850768789</v>
      </c>
      <c r="AQ36" s="210">
        <f t="shared" si="19"/>
        <v>9841.3334330722846</v>
      </c>
      <c r="AR36" s="210">
        <f t="shared" si="19"/>
        <v>10309.968358456679</v>
      </c>
      <c r="AS36" s="210">
        <f t="shared" si="19"/>
        <v>10778.603283841072</v>
      </c>
      <c r="AT36" s="210">
        <f t="shared" si="19"/>
        <v>11247.238209225467</v>
      </c>
      <c r="AU36" s="210">
        <f t="shared" si="19"/>
        <v>11715.873134609861</v>
      </c>
      <c r="AV36" s="210">
        <f t="shared" si="19"/>
        <v>12184.508059994256</v>
      </c>
      <c r="AW36" s="210">
        <f t="shared" si="19"/>
        <v>12653.14298537865</v>
      </c>
      <c r="AX36" s="210">
        <f t="shared" si="19"/>
        <v>13121.777910763045</v>
      </c>
      <c r="AY36" s="210">
        <f t="shared" si="19"/>
        <v>13590.41283614744</v>
      </c>
      <c r="AZ36" s="210">
        <f t="shared" si="20"/>
        <v>14059.047761531834</v>
      </c>
      <c r="BA36" s="210">
        <f t="shared" si="20"/>
        <v>14527.682686916229</v>
      </c>
      <c r="BB36" s="210">
        <f t="shared" si="20"/>
        <v>14996.317612300623</v>
      </c>
      <c r="BC36" s="210">
        <f t="shared" si="20"/>
        <v>15464.952537685018</v>
      </c>
      <c r="BD36" s="210">
        <f t="shared" si="20"/>
        <v>15933.587463069412</v>
      </c>
      <c r="BE36" s="210">
        <f t="shared" si="20"/>
        <v>16402.222388453803</v>
      </c>
      <c r="BF36" s="210">
        <f t="shared" si="20"/>
        <v>16870.857313838198</v>
      </c>
      <c r="BG36" s="210">
        <f t="shared" si="20"/>
        <v>17339.492239222593</v>
      </c>
      <c r="BH36" s="210">
        <f t="shared" si="20"/>
        <v>17808.127164606987</v>
      </c>
      <c r="BI36" s="210">
        <f t="shared" si="20"/>
        <v>18276.762089991382</v>
      </c>
      <c r="BJ36" s="210">
        <f t="shared" si="21"/>
        <v>18745.397015375776</v>
      </c>
      <c r="BK36" s="210">
        <f t="shared" si="21"/>
        <v>19214.031940760171</v>
      </c>
      <c r="BL36" s="210">
        <f t="shared" si="21"/>
        <v>19682.666866144566</v>
      </c>
      <c r="BM36" s="210">
        <f t="shared" si="21"/>
        <v>20151.30179152896</v>
      </c>
      <c r="BN36" s="210">
        <f t="shared" si="21"/>
        <v>20619.936716913355</v>
      </c>
      <c r="BO36" s="210">
        <f t="shared" si="21"/>
        <v>21088.571642297749</v>
      </c>
      <c r="BP36" s="210">
        <f t="shared" si="21"/>
        <v>21557.206567682144</v>
      </c>
      <c r="BQ36" s="210">
        <f t="shared" si="21"/>
        <v>22025.841493066539</v>
      </c>
      <c r="BR36" s="210">
        <f t="shared" si="21"/>
        <v>22494.476418450933</v>
      </c>
      <c r="BS36" s="210">
        <f t="shared" si="21"/>
        <v>22963.111343835328</v>
      </c>
      <c r="BT36" s="210">
        <f t="shared" si="22"/>
        <v>23431.746269219722</v>
      </c>
      <c r="BU36" s="210">
        <f t="shared" si="22"/>
        <v>22547.529428871807</v>
      </c>
      <c r="BV36" s="210">
        <f t="shared" si="22"/>
        <v>21663.312588523895</v>
      </c>
      <c r="BW36" s="210">
        <f t="shared" si="22"/>
        <v>20779.09574817598</v>
      </c>
      <c r="BX36" s="210">
        <f t="shared" si="22"/>
        <v>19894.878907828068</v>
      </c>
      <c r="BY36" s="210">
        <f t="shared" si="22"/>
        <v>19010.662067480152</v>
      </c>
      <c r="BZ36" s="210">
        <f t="shared" si="22"/>
        <v>18126.445227132237</v>
      </c>
      <c r="CA36" s="210">
        <f t="shared" si="22"/>
        <v>17242.228386784325</v>
      </c>
      <c r="CB36" s="210">
        <f t="shared" si="22"/>
        <v>16358.01154643641</v>
      </c>
      <c r="CC36" s="210">
        <f t="shared" si="22"/>
        <v>15473.794706088494</v>
      </c>
      <c r="CD36" s="210">
        <f t="shared" si="23"/>
        <v>14589.577865740581</v>
      </c>
      <c r="CE36" s="210">
        <f t="shared" si="23"/>
        <v>13705.361025392667</v>
      </c>
      <c r="CF36" s="210">
        <f t="shared" si="23"/>
        <v>12821.144185044755</v>
      </c>
      <c r="CG36" s="210">
        <f t="shared" si="23"/>
        <v>11936.92734469684</v>
      </c>
      <c r="CH36" s="210">
        <f t="shared" si="23"/>
        <v>11052.710504348926</v>
      </c>
      <c r="CI36" s="210">
        <f t="shared" si="23"/>
        <v>10168.493664001011</v>
      </c>
      <c r="CJ36" s="210">
        <f t="shared" si="23"/>
        <v>9284.2768236530974</v>
      </c>
      <c r="CK36" s="210">
        <f t="shared" si="23"/>
        <v>8400.0599833051838</v>
      </c>
      <c r="CL36" s="210">
        <f t="shared" si="23"/>
        <v>7515.8431429572684</v>
      </c>
      <c r="CM36" s="210">
        <f t="shared" si="23"/>
        <v>6631.6263026093548</v>
      </c>
      <c r="CN36" s="210">
        <f t="shared" si="24"/>
        <v>5747.4094622614393</v>
      </c>
      <c r="CO36" s="210">
        <f t="shared" si="24"/>
        <v>4863.1926219135275</v>
      </c>
      <c r="CP36" s="210">
        <f t="shared" si="24"/>
        <v>3978.9757815656121</v>
      </c>
      <c r="CQ36" s="210">
        <f t="shared" si="24"/>
        <v>3094.7589412177003</v>
      </c>
      <c r="CR36" s="210">
        <f t="shared" si="24"/>
        <v>2210.5421008697886</v>
      </c>
      <c r="CS36" s="210">
        <f t="shared" si="24"/>
        <v>1326.3252605218695</v>
      </c>
      <c r="CT36" s="210">
        <f t="shared" si="24"/>
        <v>442.10842017395771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52285.148812117841</v>
      </c>
      <c r="C38" s="203">
        <f>Income!C88</f>
        <v>67526.321987370611</v>
      </c>
      <c r="D38" s="203">
        <f>Income!D88</f>
        <v>162402.11017187106</v>
      </c>
      <c r="E38" s="203">
        <f>Income!E88</f>
        <v>213068.99047969241</v>
      </c>
      <c r="F38" s="204">
        <f t="shared" ref="F38:AK38" si="26">SUM(F25:F37)</f>
        <v>52285.148812117841</v>
      </c>
      <c r="G38" s="204">
        <f t="shared" si="26"/>
        <v>52285.148812117841</v>
      </c>
      <c r="H38" s="204">
        <f t="shared" si="26"/>
        <v>52285.148812117841</v>
      </c>
      <c r="I38" s="204">
        <f t="shared" si="26"/>
        <v>52285.148812117841</v>
      </c>
      <c r="J38" s="204">
        <f t="shared" si="26"/>
        <v>52285.148812117841</v>
      </c>
      <c r="K38" s="204">
        <f t="shared" si="26"/>
        <v>52285.148812117841</v>
      </c>
      <c r="L38" s="204">
        <f t="shared" si="26"/>
        <v>52285.148812117841</v>
      </c>
      <c r="M38" s="204">
        <f t="shared" si="26"/>
        <v>52285.148812117841</v>
      </c>
      <c r="N38" s="204">
        <f t="shared" si="26"/>
        <v>52285.148812117841</v>
      </c>
      <c r="O38" s="204">
        <f t="shared" si="26"/>
        <v>52285.148812117841</v>
      </c>
      <c r="P38" s="204">
        <f t="shared" si="26"/>
        <v>52285.148812117841</v>
      </c>
      <c r="Q38" s="204">
        <f t="shared" si="26"/>
        <v>52850.618073939884</v>
      </c>
      <c r="R38" s="204">
        <f t="shared" si="26"/>
        <v>53416.087335761913</v>
      </c>
      <c r="S38" s="204">
        <f t="shared" si="26"/>
        <v>53981.556597583942</v>
      </c>
      <c r="T38" s="204">
        <f t="shared" si="26"/>
        <v>54547.025859405978</v>
      </c>
      <c r="U38" s="204">
        <f t="shared" si="26"/>
        <v>55112.495121228014</v>
      </c>
      <c r="V38" s="204">
        <f t="shared" si="26"/>
        <v>55677.96438305005</v>
      </c>
      <c r="W38" s="204">
        <f t="shared" si="26"/>
        <v>56243.433644872079</v>
      </c>
      <c r="X38" s="204">
        <f t="shared" si="26"/>
        <v>56808.902906694108</v>
      </c>
      <c r="Y38" s="204">
        <f t="shared" si="26"/>
        <v>57374.372168516151</v>
      </c>
      <c r="Z38" s="204">
        <f t="shared" si="26"/>
        <v>57939.841430338172</v>
      </c>
      <c r="AA38" s="204">
        <f t="shared" si="26"/>
        <v>58505.310692160216</v>
      </c>
      <c r="AB38" s="204">
        <f t="shared" si="26"/>
        <v>59070.779953982244</v>
      </c>
      <c r="AC38" s="204">
        <f t="shared" si="26"/>
        <v>59636.249215804281</v>
      </c>
      <c r="AD38" s="204">
        <f t="shared" si="26"/>
        <v>60201.718477626317</v>
      </c>
      <c r="AE38" s="204">
        <f t="shared" si="26"/>
        <v>60767.187739448338</v>
      </c>
      <c r="AF38" s="204">
        <f t="shared" si="26"/>
        <v>61332.657001270389</v>
      </c>
      <c r="AG38" s="204">
        <f t="shared" si="26"/>
        <v>61898.12626309241</v>
      </c>
      <c r="AH38" s="204">
        <f t="shared" si="26"/>
        <v>62463.595524914454</v>
      </c>
      <c r="AI38" s="204">
        <f t="shared" si="26"/>
        <v>63029.064786736482</v>
      </c>
      <c r="AJ38" s="204">
        <f t="shared" si="26"/>
        <v>63594.534048558511</v>
      </c>
      <c r="AK38" s="204">
        <f t="shared" si="26"/>
        <v>64160.003310380547</v>
      </c>
      <c r="AL38" s="204">
        <f t="shared" ref="AL38:BQ38" si="27">SUM(AL25:AL37)</f>
        <v>64725.472572202583</v>
      </c>
      <c r="AM38" s="204">
        <f t="shared" si="27"/>
        <v>65290.941834024619</v>
      </c>
      <c r="AN38" s="204">
        <f t="shared" si="27"/>
        <v>67011.99305128993</v>
      </c>
      <c r="AO38" s="204">
        <f t="shared" si="27"/>
        <v>69888.626223998523</v>
      </c>
      <c r="AP38" s="204">
        <f t="shared" si="27"/>
        <v>72765.25939670713</v>
      </c>
      <c r="AQ38" s="204">
        <f t="shared" si="27"/>
        <v>75641.892569415737</v>
      </c>
      <c r="AR38" s="204">
        <f t="shared" si="27"/>
        <v>78518.525742124315</v>
      </c>
      <c r="AS38" s="204">
        <f t="shared" si="27"/>
        <v>81395.158914832922</v>
      </c>
      <c r="AT38" s="204">
        <f t="shared" si="27"/>
        <v>84271.792087541529</v>
      </c>
      <c r="AU38" s="204">
        <f t="shared" si="27"/>
        <v>87148.425260250122</v>
      </c>
      <c r="AV38" s="204">
        <f t="shared" si="27"/>
        <v>90025.058432958729</v>
      </c>
      <c r="AW38" s="204">
        <f t="shared" si="27"/>
        <v>92901.691605667307</v>
      </c>
      <c r="AX38" s="204">
        <f t="shared" si="27"/>
        <v>95778.324778375929</v>
      </c>
      <c r="AY38" s="204">
        <f t="shared" si="27"/>
        <v>98654.957951084507</v>
      </c>
      <c r="AZ38" s="204">
        <f t="shared" si="27"/>
        <v>101531.59112379313</v>
      </c>
      <c r="BA38" s="204">
        <f t="shared" si="27"/>
        <v>104408.22429650172</v>
      </c>
      <c r="BB38" s="204">
        <f t="shared" si="27"/>
        <v>107284.85746921031</v>
      </c>
      <c r="BC38" s="204">
        <f t="shared" si="27"/>
        <v>110161.49064191891</v>
      </c>
      <c r="BD38" s="204">
        <f t="shared" si="27"/>
        <v>113038.12381462751</v>
      </c>
      <c r="BE38" s="204">
        <f t="shared" si="27"/>
        <v>115914.75698733612</v>
      </c>
      <c r="BF38" s="204">
        <f t="shared" si="27"/>
        <v>118791.39016004471</v>
      </c>
      <c r="BG38" s="204">
        <f t="shared" si="27"/>
        <v>121668.02333275328</v>
      </c>
      <c r="BH38" s="204">
        <f t="shared" si="27"/>
        <v>124544.6565054619</v>
      </c>
      <c r="BI38" s="204">
        <f t="shared" si="27"/>
        <v>127421.28967817052</v>
      </c>
      <c r="BJ38" s="204">
        <f t="shared" si="27"/>
        <v>130297.92285087908</v>
      </c>
      <c r="BK38" s="204">
        <f t="shared" si="27"/>
        <v>133174.55602358771</v>
      </c>
      <c r="BL38" s="204">
        <f t="shared" si="27"/>
        <v>136051.1891962963</v>
      </c>
      <c r="BM38" s="204">
        <f t="shared" si="27"/>
        <v>138927.82236900492</v>
      </c>
      <c r="BN38" s="204">
        <f t="shared" si="27"/>
        <v>141804.45554171348</v>
      </c>
      <c r="BO38" s="204">
        <f t="shared" si="27"/>
        <v>144681.08871442211</v>
      </c>
      <c r="BP38" s="204">
        <f t="shared" si="27"/>
        <v>147557.7218871307</v>
      </c>
      <c r="BQ38" s="204">
        <f t="shared" si="27"/>
        <v>150434.35505983929</v>
      </c>
      <c r="BR38" s="204">
        <f t="shared" ref="BR38:CW38" si="28">SUM(BR25:BR37)</f>
        <v>153310.98823254788</v>
      </c>
      <c r="BS38" s="204">
        <f t="shared" si="28"/>
        <v>156187.6214052565</v>
      </c>
      <c r="BT38" s="204">
        <f t="shared" si="28"/>
        <v>159064.2545779651</v>
      </c>
      <c r="BU38" s="204">
        <f t="shared" si="28"/>
        <v>160830.10242018735</v>
      </c>
      <c r="BV38" s="204">
        <f t="shared" si="28"/>
        <v>162595.95026240966</v>
      </c>
      <c r="BW38" s="204">
        <f t="shared" si="28"/>
        <v>164361.79810463192</v>
      </c>
      <c r="BX38" s="204">
        <f t="shared" si="28"/>
        <v>166127.64594685423</v>
      </c>
      <c r="BY38" s="204">
        <f t="shared" si="28"/>
        <v>167893.49378907648</v>
      </c>
      <c r="BZ38" s="204">
        <f t="shared" si="28"/>
        <v>169659.34163129877</v>
      </c>
      <c r="CA38" s="204">
        <f t="shared" si="28"/>
        <v>171425.18947352105</v>
      </c>
      <c r="CB38" s="204">
        <f t="shared" si="28"/>
        <v>173191.03731574334</v>
      </c>
      <c r="CC38" s="204">
        <f t="shared" si="28"/>
        <v>174956.88515796562</v>
      </c>
      <c r="CD38" s="204">
        <f t="shared" si="28"/>
        <v>176722.7330001879</v>
      </c>
      <c r="CE38" s="204">
        <f t="shared" si="28"/>
        <v>178488.58084241019</v>
      </c>
      <c r="CF38" s="204">
        <f t="shared" si="28"/>
        <v>180254.42868463247</v>
      </c>
      <c r="CG38" s="204">
        <f t="shared" si="28"/>
        <v>182020.27652685478</v>
      </c>
      <c r="CH38" s="204">
        <f t="shared" si="28"/>
        <v>183786.12436907701</v>
      </c>
      <c r="CI38" s="204">
        <f t="shared" si="28"/>
        <v>185551.97221129932</v>
      </c>
      <c r="CJ38" s="204">
        <f t="shared" si="28"/>
        <v>187317.8200535216</v>
      </c>
      <c r="CK38" s="204">
        <f t="shared" si="28"/>
        <v>189083.66789574391</v>
      </c>
      <c r="CL38" s="204">
        <f t="shared" si="28"/>
        <v>190849.51573796614</v>
      </c>
      <c r="CM38" s="204">
        <f t="shared" si="28"/>
        <v>192615.36358018845</v>
      </c>
      <c r="CN38" s="204">
        <f t="shared" si="28"/>
        <v>194381.21142241074</v>
      </c>
      <c r="CO38" s="204">
        <f t="shared" si="28"/>
        <v>196147.05926463299</v>
      </c>
      <c r="CP38" s="204">
        <f t="shared" si="28"/>
        <v>197912.90710685527</v>
      </c>
      <c r="CQ38" s="204">
        <f t="shared" si="28"/>
        <v>199678.75494907756</v>
      </c>
      <c r="CR38" s="204">
        <f t="shared" si="28"/>
        <v>201444.60279129984</v>
      </c>
      <c r="CS38" s="204">
        <f t="shared" si="28"/>
        <v>203210.45063352218</v>
      </c>
      <c r="CT38" s="204">
        <f t="shared" si="28"/>
        <v>204976.29847574441</v>
      </c>
      <c r="CU38" s="204">
        <f t="shared" si="28"/>
        <v>205859.22239685556</v>
      </c>
      <c r="CV38" s="204">
        <f t="shared" si="28"/>
        <v>205859.22239685556</v>
      </c>
      <c r="CW38" s="204">
        <f t="shared" si="28"/>
        <v>205859.22239685556</v>
      </c>
      <c r="CX38" s="204">
        <f>SUM(CX25:CX37)</f>
        <v>205859.22239685556</v>
      </c>
      <c r="CY38" s="204">
        <f>SUM(CY25:CY37)</f>
        <v>205859.22239685556</v>
      </c>
      <c r="CZ38" s="204">
        <f>SUM(CZ25:CZ37)</f>
        <v>205859.22239685556</v>
      </c>
      <c r="DA38" s="204">
        <f>SUM(DA25:DA37)</f>
        <v>205859.22239685556</v>
      </c>
    </row>
    <row r="39" spans="1:105">
      <c r="A39" s="201" t="str">
        <f>Income!A89</f>
        <v>Food Poverty line</v>
      </c>
      <c r="B39" s="203">
        <f>Income!B89</f>
        <v>46883.051969723369</v>
      </c>
      <c r="C39" s="203">
        <f>Income!C89</f>
        <v>46883.051969723383</v>
      </c>
      <c r="D39" s="203">
        <f>Income!D89</f>
        <v>46883.051969723376</v>
      </c>
      <c r="E39" s="203">
        <f>Income!E89</f>
        <v>46883.051969723376</v>
      </c>
      <c r="F39" s="204">
        <f t="shared" ref="F39:U39" si="29">IF(F$2&lt;=($B$2+$C$2+$D$2),IF(F$2&lt;=($B$2+$C$2),IF(F$2&lt;=$B$2,$B39,$C39),$D39),$E39)</f>
        <v>46883.051969723369</v>
      </c>
      <c r="G39" s="204">
        <f t="shared" si="29"/>
        <v>46883.051969723369</v>
      </c>
      <c r="H39" s="204">
        <f t="shared" si="29"/>
        <v>46883.051969723369</v>
      </c>
      <c r="I39" s="204">
        <f t="shared" si="29"/>
        <v>46883.051969723369</v>
      </c>
      <c r="J39" s="204">
        <f t="shared" si="29"/>
        <v>46883.051969723369</v>
      </c>
      <c r="K39" s="204">
        <f t="shared" si="29"/>
        <v>46883.051969723369</v>
      </c>
      <c r="L39" s="204">
        <f t="shared" si="29"/>
        <v>46883.051969723369</v>
      </c>
      <c r="M39" s="204">
        <f t="shared" si="29"/>
        <v>46883.051969723369</v>
      </c>
      <c r="N39" s="204">
        <f t="shared" si="29"/>
        <v>46883.051969723369</v>
      </c>
      <c r="O39" s="204">
        <f t="shared" si="29"/>
        <v>46883.051969723369</v>
      </c>
      <c r="P39" s="204">
        <f t="shared" si="29"/>
        <v>46883.051969723369</v>
      </c>
      <c r="Q39" s="204">
        <f t="shared" si="29"/>
        <v>46883.051969723369</v>
      </c>
      <c r="R39" s="204">
        <f t="shared" si="29"/>
        <v>46883.051969723369</v>
      </c>
      <c r="S39" s="204">
        <f t="shared" si="29"/>
        <v>46883.051969723369</v>
      </c>
      <c r="T39" s="204">
        <f t="shared" si="29"/>
        <v>46883.051969723369</v>
      </c>
      <c r="U39" s="204">
        <f t="shared" si="29"/>
        <v>46883.051969723369</v>
      </c>
      <c r="V39" s="204">
        <f t="shared" ref="V39:AK40" si="30">IF(V$2&lt;=($B$2+$C$2+$D$2),IF(V$2&lt;=($B$2+$C$2),IF(V$2&lt;=$B$2,$B39,$C39),$D39),$E39)</f>
        <v>46883.051969723369</v>
      </c>
      <c r="W39" s="204">
        <f t="shared" si="30"/>
        <v>46883.051969723369</v>
      </c>
      <c r="X39" s="204">
        <f t="shared" si="30"/>
        <v>46883.051969723369</v>
      </c>
      <c r="Y39" s="204">
        <f t="shared" si="30"/>
        <v>46883.051969723369</v>
      </c>
      <c r="Z39" s="204">
        <f t="shared" si="30"/>
        <v>46883.051969723383</v>
      </c>
      <c r="AA39" s="204">
        <f t="shared" si="30"/>
        <v>46883.051969723383</v>
      </c>
      <c r="AB39" s="204">
        <f t="shared" si="30"/>
        <v>46883.051969723383</v>
      </c>
      <c r="AC39" s="204">
        <f t="shared" si="30"/>
        <v>46883.051969723383</v>
      </c>
      <c r="AD39" s="204">
        <f t="shared" si="30"/>
        <v>46883.051969723383</v>
      </c>
      <c r="AE39" s="204">
        <f t="shared" si="30"/>
        <v>46883.051969723383</v>
      </c>
      <c r="AF39" s="204">
        <f t="shared" si="30"/>
        <v>46883.051969723383</v>
      </c>
      <c r="AG39" s="204">
        <f t="shared" si="30"/>
        <v>46883.051969723383</v>
      </c>
      <c r="AH39" s="204">
        <f t="shared" si="30"/>
        <v>46883.051969723383</v>
      </c>
      <c r="AI39" s="204">
        <f t="shared" si="30"/>
        <v>46883.051969723383</v>
      </c>
      <c r="AJ39" s="204">
        <f t="shared" si="30"/>
        <v>46883.051969723383</v>
      </c>
      <c r="AK39" s="204">
        <f t="shared" si="30"/>
        <v>46883.051969723383</v>
      </c>
      <c r="AL39" s="204">
        <f t="shared" ref="AL39:BA40" si="31">IF(AL$2&lt;=($B$2+$C$2+$D$2),IF(AL$2&lt;=($B$2+$C$2),IF(AL$2&lt;=$B$2,$B39,$C39),$D39),$E39)</f>
        <v>46883.051969723383</v>
      </c>
      <c r="AM39" s="204">
        <f t="shared" si="31"/>
        <v>46883.051969723383</v>
      </c>
      <c r="AN39" s="204">
        <f t="shared" si="31"/>
        <v>46883.051969723383</v>
      </c>
      <c r="AO39" s="204">
        <f t="shared" si="31"/>
        <v>46883.051969723383</v>
      </c>
      <c r="AP39" s="204">
        <f t="shared" si="31"/>
        <v>46883.051969723383</v>
      </c>
      <c r="AQ39" s="204">
        <f t="shared" si="31"/>
        <v>46883.051969723383</v>
      </c>
      <c r="AR39" s="204">
        <f t="shared" si="31"/>
        <v>46883.051969723383</v>
      </c>
      <c r="AS39" s="204">
        <f t="shared" si="31"/>
        <v>46883.051969723383</v>
      </c>
      <c r="AT39" s="204">
        <f t="shared" si="31"/>
        <v>46883.051969723383</v>
      </c>
      <c r="AU39" s="204">
        <f t="shared" si="31"/>
        <v>46883.051969723383</v>
      </c>
      <c r="AV39" s="204">
        <f t="shared" si="31"/>
        <v>46883.051969723383</v>
      </c>
      <c r="AW39" s="204">
        <f t="shared" si="31"/>
        <v>46883.051969723383</v>
      </c>
      <c r="AX39" s="204">
        <f t="shared" si="31"/>
        <v>46883.051969723383</v>
      </c>
      <c r="AY39" s="204">
        <f t="shared" si="31"/>
        <v>46883.051969723383</v>
      </c>
      <c r="AZ39" s="204">
        <f t="shared" si="31"/>
        <v>46883.051969723383</v>
      </c>
      <c r="BA39" s="204">
        <f t="shared" si="31"/>
        <v>46883.051969723376</v>
      </c>
      <c r="BB39" s="204">
        <f t="shared" ref="BB39:CD40" si="32">IF(BB$2&lt;=($B$2+$C$2+$D$2),IF(BB$2&lt;=($B$2+$C$2),IF(BB$2&lt;=$B$2,$B39,$C39),$D39),$E39)</f>
        <v>46883.051969723376</v>
      </c>
      <c r="BC39" s="204">
        <f t="shared" si="32"/>
        <v>46883.051969723376</v>
      </c>
      <c r="BD39" s="204">
        <f t="shared" si="32"/>
        <v>46883.051969723376</v>
      </c>
      <c r="BE39" s="204">
        <f t="shared" si="32"/>
        <v>46883.051969723376</v>
      </c>
      <c r="BF39" s="204">
        <f t="shared" si="32"/>
        <v>46883.051969723376</v>
      </c>
      <c r="BG39" s="204">
        <f t="shared" si="32"/>
        <v>46883.051969723376</v>
      </c>
      <c r="BH39" s="204">
        <f t="shared" si="32"/>
        <v>46883.051969723376</v>
      </c>
      <c r="BI39" s="204">
        <f t="shared" si="32"/>
        <v>46883.051969723376</v>
      </c>
      <c r="BJ39" s="204">
        <f t="shared" si="32"/>
        <v>46883.051969723376</v>
      </c>
      <c r="BK39" s="204">
        <f t="shared" si="32"/>
        <v>46883.051969723376</v>
      </c>
      <c r="BL39" s="204">
        <f t="shared" si="32"/>
        <v>46883.051969723376</v>
      </c>
      <c r="BM39" s="204">
        <f t="shared" si="32"/>
        <v>46883.051969723376</v>
      </c>
      <c r="BN39" s="204">
        <f t="shared" si="32"/>
        <v>46883.051969723376</v>
      </c>
      <c r="BO39" s="204">
        <f t="shared" si="32"/>
        <v>46883.051969723376</v>
      </c>
      <c r="BP39" s="204">
        <f t="shared" si="32"/>
        <v>46883.051969723376</v>
      </c>
      <c r="BQ39" s="204">
        <f t="shared" si="32"/>
        <v>46883.051969723376</v>
      </c>
      <c r="BR39" s="204">
        <f t="shared" si="32"/>
        <v>46883.051969723376</v>
      </c>
      <c r="BS39" s="204">
        <f t="shared" si="32"/>
        <v>46883.051969723376</v>
      </c>
      <c r="BT39" s="204">
        <f t="shared" si="32"/>
        <v>46883.051969723376</v>
      </c>
      <c r="BU39" s="204">
        <f t="shared" si="32"/>
        <v>46883.051969723376</v>
      </c>
      <c r="BV39" s="204">
        <f t="shared" si="32"/>
        <v>46883.051969723376</v>
      </c>
      <c r="BW39" s="204">
        <f t="shared" si="32"/>
        <v>46883.051969723376</v>
      </c>
      <c r="BX39" s="204">
        <f t="shared" si="32"/>
        <v>46883.051969723376</v>
      </c>
      <c r="BY39" s="204">
        <f t="shared" si="32"/>
        <v>46883.051969723376</v>
      </c>
      <c r="BZ39" s="204">
        <f t="shared" si="32"/>
        <v>46883.051969723376</v>
      </c>
      <c r="CA39" s="204">
        <f t="shared" si="32"/>
        <v>46883.051969723376</v>
      </c>
      <c r="CB39" s="204">
        <f t="shared" si="32"/>
        <v>46883.051969723376</v>
      </c>
      <c r="CC39" s="204">
        <f t="shared" si="32"/>
        <v>46883.051969723376</v>
      </c>
      <c r="CD39" s="204">
        <f t="shared" si="32"/>
        <v>46883.051969723376</v>
      </c>
      <c r="CE39" s="204">
        <f t="shared" ref="CE39:CR40" si="33">IF(CE$2&lt;=($B$2+$C$2+$D$2),IF(CE$2&lt;=($B$2+$C$2),IF(CE$2&lt;=$B$2,$B39,$C39),$D39),$E39)</f>
        <v>46883.051969723376</v>
      </c>
      <c r="CF39" s="204">
        <f t="shared" si="33"/>
        <v>46883.051969723376</v>
      </c>
      <c r="CG39" s="204">
        <f t="shared" si="33"/>
        <v>46883.051969723376</v>
      </c>
      <c r="CH39" s="204">
        <f t="shared" si="33"/>
        <v>46883.051969723376</v>
      </c>
      <c r="CI39" s="204">
        <f t="shared" si="33"/>
        <v>46883.051969723376</v>
      </c>
      <c r="CJ39" s="204">
        <f t="shared" si="33"/>
        <v>46883.051969723376</v>
      </c>
      <c r="CK39" s="204">
        <f t="shared" si="33"/>
        <v>46883.051969723376</v>
      </c>
      <c r="CL39" s="204">
        <f t="shared" si="33"/>
        <v>46883.051969723376</v>
      </c>
      <c r="CM39" s="204">
        <f t="shared" si="33"/>
        <v>46883.051969723376</v>
      </c>
      <c r="CN39" s="204">
        <f t="shared" si="33"/>
        <v>46883.051969723376</v>
      </c>
      <c r="CO39" s="204">
        <f t="shared" si="33"/>
        <v>46883.051969723376</v>
      </c>
      <c r="CP39" s="204">
        <f t="shared" si="33"/>
        <v>46883.051969723376</v>
      </c>
      <c r="CQ39" s="204">
        <f t="shared" si="33"/>
        <v>46883.051969723376</v>
      </c>
      <c r="CR39" s="204">
        <f t="shared" si="33"/>
        <v>46883.051969723376</v>
      </c>
      <c r="CS39" s="204">
        <f t="shared" ref="CS39:DA40" si="34">IF(CS$2&lt;=($B$2+$C$2+$D$2),IF(CS$2&lt;=($B$2+$C$2),IF(CS$2&lt;=$B$2,$B39,$C39),$D39),$E39)</f>
        <v>46883.051969723376</v>
      </c>
      <c r="CT39" s="204">
        <f t="shared" si="34"/>
        <v>46883.051969723376</v>
      </c>
      <c r="CU39" s="204">
        <f t="shared" si="34"/>
        <v>46883.051969723376</v>
      </c>
      <c r="CV39" s="204">
        <f t="shared" si="34"/>
        <v>46883.051969723376</v>
      </c>
      <c r="CW39" s="204">
        <f t="shared" si="34"/>
        <v>46883.051969723376</v>
      </c>
      <c r="CX39" s="204">
        <f t="shared" si="34"/>
        <v>46883.051969723376</v>
      </c>
      <c r="CY39" s="204">
        <f t="shared" si="34"/>
        <v>46883.051969723376</v>
      </c>
      <c r="CZ39" s="204">
        <f t="shared" si="34"/>
        <v>46883.051969723376</v>
      </c>
      <c r="DA39" s="204">
        <f t="shared" si="34"/>
        <v>46883.051969723376</v>
      </c>
    </row>
    <row r="40" spans="1:105">
      <c r="A40" s="201" t="str">
        <f>Income!A90</f>
        <v>Lower Bound Poverty line</v>
      </c>
      <c r="B40" s="203">
        <f>Income!B90</f>
        <v>67501.585303056709</v>
      </c>
      <c r="C40" s="203">
        <f>Income!C90</f>
        <v>67501.585303056723</v>
      </c>
      <c r="D40" s="203">
        <f>Income!D90</f>
        <v>67501.585303056709</v>
      </c>
      <c r="E40" s="203">
        <f>Income!E90</f>
        <v>67501.585303056709</v>
      </c>
      <c r="F40" s="204">
        <f t="shared" ref="F40:U40" si="35">IF(F$2&lt;=($B$2+$C$2+$D$2),IF(F$2&lt;=($B$2+$C$2),IF(F$2&lt;=$B$2,$B40,$C40),$D40),$E40)</f>
        <v>67501.585303056709</v>
      </c>
      <c r="G40" s="204">
        <f t="shared" si="35"/>
        <v>67501.585303056709</v>
      </c>
      <c r="H40" s="204">
        <f t="shared" si="35"/>
        <v>67501.585303056709</v>
      </c>
      <c r="I40" s="204">
        <f t="shared" si="35"/>
        <v>67501.585303056709</v>
      </c>
      <c r="J40" s="204">
        <f t="shared" si="35"/>
        <v>67501.585303056709</v>
      </c>
      <c r="K40" s="204">
        <f t="shared" si="35"/>
        <v>67501.585303056709</v>
      </c>
      <c r="L40" s="204">
        <f t="shared" si="35"/>
        <v>67501.585303056709</v>
      </c>
      <c r="M40" s="204">
        <f t="shared" si="35"/>
        <v>67501.585303056709</v>
      </c>
      <c r="N40" s="204">
        <f t="shared" si="35"/>
        <v>67501.585303056709</v>
      </c>
      <c r="O40" s="204">
        <f t="shared" si="35"/>
        <v>67501.585303056709</v>
      </c>
      <c r="P40" s="204">
        <f t="shared" si="35"/>
        <v>67501.585303056709</v>
      </c>
      <c r="Q40" s="204">
        <f t="shared" si="35"/>
        <v>67501.585303056709</v>
      </c>
      <c r="R40" s="204">
        <f t="shared" si="35"/>
        <v>67501.585303056709</v>
      </c>
      <c r="S40" s="204">
        <f t="shared" si="35"/>
        <v>67501.585303056709</v>
      </c>
      <c r="T40" s="204">
        <f t="shared" si="35"/>
        <v>67501.585303056709</v>
      </c>
      <c r="U40" s="204">
        <f t="shared" si="35"/>
        <v>67501.585303056709</v>
      </c>
      <c r="V40" s="204">
        <f t="shared" si="30"/>
        <v>67501.585303056709</v>
      </c>
      <c r="W40" s="204">
        <f t="shared" si="30"/>
        <v>67501.585303056709</v>
      </c>
      <c r="X40" s="204">
        <f t="shared" si="30"/>
        <v>67501.585303056709</v>
      </c>
      <c r="Y40" s="204">
        <f t="shared" si="30"/>
        <v>67501.585303056709</v>
      </c>
      <c r="Z40" s="204">
        <f t="shared" si="30"/>
        <v>67501.585303056723</v>
      </c>
      <c r="AA40" s="204">
        <f t="shared" si="30"/>
        <v>67501.585303056723</v>
      </c>
      <c r="AB40" s="204">
        <f t="shared" si="30"/>
        <v>67501.585303056723</v>
      </c>
      <c r="AC40" s="204">
        <f t="shared" si="30"/>
        <v>67501.585303056723</v>
      </c>
      <c r="AD40" s="204">
        <f t="shared" si="30"/>
        <v>67501.585303056723</v>
      </c>
      <c r="AE40" s="204">
        <f t="shared" si="30"/>
        <v>67501.585303056723</v>
      </c>
      <c r="AF40" s="204">
        <f t="shared" si="30"/>
        <v>67501.585303056723</v>
      </c>
      <c r="AG40" s="204">
        <f t="shared" si="30"/>
        <v>67501.585303056723</v>
      </c>
      <c r="AH40" s="204">
        <f t="shared" si="30"/>
        <v>67501.585303056723</v>
      </c>
      <c r="AI40" s="204">
        <f t="shared" si="30"/>
        <v>67501.585303056723</v>
      </c>
      <c r="AJ40" s="204">
        <f t="shared" si="30"/>
        <v>67501.585303056723</v>
      </c>
      <c r="AK40" s="204">
        <f t="shared" si="30"/>
        <v>67501.585303056723</v>
      </c>
      <c r="AL40" s="204">
        <f t="shared" si="31"/>
        <v>67501.585303056723</v>
      </c>
      <c r="AM40" s="204">
        <f t="shared" si="31"/>
        <v>67501.585303056723</v>
      </c>
      <c r="AN40" s="204">
        <f t="shared" si="31"/>
        <v>67501.585303056723</v>
      </c>
      <c r="AO40" s="204">
        <f t="shared" si="31"/>
        <v>67501.585303056723</v>
      </c>
      <c r="AP40" s="204">
        <f t="shared" si="31"/>
        <v>67501.585303056723</v>
      </c>
      <c r="AQ40" s="204">
        <f t="shared" si="31"/>
        <v>67501.585303056723</v>
      </c>
      <c r="AR40" s="204">
        <f t="shared" si="31"/>
        <v>67501.585303056723</v>
      </c>
      <c r="AS40" s="204">
        <f t="shared" si="31"/>
        <v>67501.585303056723</v>
      </c>
      <c r="AT40" s="204">
        <f t="shared" si="31"/>
        <v>67501.585303056723</v>
      </c>
      <c r="AU40" s="204">
        <f t="shared" si="31"/>
        <v>67501.585303056723</v>
      </c>
      <c r="AV40" s="204">
        <f t="shared" si="31"/>
        <v>67501.585303056723</v>
      </c>
      <c r="AW40" s="204">
        <f t="shared" si="31"/>
        <v>67501.585303056723</v>
      </c>
      <c r="AX40" s="204">
        <f t="shared" si="31"/>
        <v>67501.585303056723</v>
      </c>
      <c r="AY40" s="204">
        <f t="shared" si="31"/>
        <v>67501.585303056723</v>
      </c>
      <c r="AZ40" s="204">
        <f t="shared" si="31"/>
        <v>67501.585303056723</v>
      </c>
      <c r="BA40" s="204">
        <f t="shared" si="31"/>
        <v>67501.585303056709</v>
      </c>
      <c r="BB40" s="204">
        <f t="shared" si="32"/>
        <v>67501.585303056709</v>
      </c>
      <c r="BC40" s="204">
        <f t="shared" si="32"/>
        <v>67501.585303056709</v>
      </c>
      <c r="BD40" s="204">
        <f t="shared" si="32"/>
        <v>67501.585303056709</v>
      </c>
      <c r="BE40" s="204">
        <f t="shared" si="32"/>
        <v>67501.585303056709</v>
      </c>
      <c r="BF40" s="204">
        <f t="shared" si="32"/>
        <v>67501.585303056709</v>
      </c>
      <c r="BG40" s="204">
        <f t="shared" si="32"/>
        <v>67501.585303056709</v>
      </c>
      <c r="BH40" s="204">
        <f t="shared" si="32"/>
        <v>67501.585303056709</v>
      </c>
      <c r="BI40" s="204">
        <f t="shared" si="32"/>
        <v>67501.585303056709</v>
      </c>
      <c r="BJ40" s="204">
        <f t="shared" si="32"/>
        <v>67501.585303056709</v>
      </c>
      <c r="BK40" s="204">
        <f t="shared" si="32"/>
        <v>67501.585303056709</v>
      </c>
      <c r="BL40" s="204">
        <f t="shared" si="32"/>
        <v>67501.585303056709</v>
      </c>
      <c r="BM40" s="204">
        <f t="shared" si="32"/>
        <v>67501.585303056709</v>
      </c>
      <c r="BN40" s="204">
        <f t="shared" si="32"/>
        <v>67501.585303056709</v>
      </c>
      <c r="BO40" s="204">
        <f t="shared" si="32"/>
        <v>67501.585303056709</v>
      </c>
      <c r="BP40" s="204">
        <f t="shared" si="32"/>
        <v>67501.585303056709</v>
      </c>
      <c r="BQ40" s="204">
        <f t="shared" si="32"/>
        <v>67501.585303056709</v>
      </c>
      <c r="BR40" s="204">
        <f t="shared" si="32"/>
        <v>67501.585303056709</v>
      </c>
      <c r="BS40" s="204">
        <f t="shared" si="32"/>
        <v>67501.585303056709</v>
      </c>
      <c r="BT40" s="204">
        <f t="shared" si="32"/>
        <v>67501.585303056709</v>
      </c>
      <c r="BU40" s="204">
        <f t="shared" si="32"/>
        <v>67501.585303056709</v>
      </c>
      <c r="BV40" s="204">
        <f t="shared" si="32"/>
        <v>67501.585303056709</v>
      </c>
      <c r="BW40" s="204">
        <f t="shared" si="32"/>
        <v>67501.585303056709</v>
      </c>
      <c r="BX40" s="204">
        <f t="shared" si="32"/>
        <v>67501.585303056709</v>
      </c>
      <c r="BY40" s="204">
        <f t="shared" si="32"/>
        <v>67501.585303056709</v>
      </c>
      <c r="BZ40" s="204">
        <f t="shared" si="32"/>
        <v>67501.585303056709</v>
      </c>
      <c r="CA40" s="204">
        <f t="shared" si="32"/>
        <v>67501.585303056709</v>
      </c>
      <c r="CB40" s="204">
        <f t="shared" si="32"/>
        <v>67501.585303056709</v>
      </c>
      <c r="CC40" s="204">
        <f t="shared" si="32"/>
        <v>67501.585303056709</v>
      </c>
      <c r="CD40" s="204">
        <f t="shared" si="32"/>
        <v>67501.585303056709</v>
      </c>
      <c r="CE40" s="204">
        <f t="shared" si="33"/>
        <v>67501.585303056709</v>
      </c>
      <c r="CF40" s="204">
        <f t="shared" si="33"/>
        <v>67501.585303056709</v>
      </c>
      <c r="CG40" s="204">
        <f t="shared" si="33"/>
        <v>67501.585303056709</v>
      </c>
      <c r="CH40" s="204">
        <f t="shared" si="33"/>
        <v>67501.585303056709</v>
      </c>
      <c r="CI40" s="204">
        <f t="shared" si="33"/>
        <v>67501.585303056709</v>
      </c>
      <c r="CJ40" s="204">
        <f t="shared" si="33"/>
        <v>67501.585303056709</v>
      </c>
      <c r="CK40" s="204">
        <f t="shared" si="33"/>
        <v>67501.585303056709</v>
      </c>
      <c r="CL40" s="204">
        <f t="shared" si="33"/>
        <v>67501.585303056709</v>
      </c>
      <c r="CM40" s="204">
        <f t="shared" si="33"/>
        <v>67501.585303056709</v>
      </c>
      <c r="CN40" s="204">
        <f t="shared" si="33"/>
        <v>67501.585303056709</v>
      </c>
      <c r="CO40" s="204">
        <f t="shared" si="33"/>
        <v>67501.585303056709</v>
      </c>
      <c r="CP40" s="204">
        <f t="shared" si="33"/>
        <v>67501.585303056709</v>
      </c>
      <c r="CQ40" s="204">
        <f t="shared" si="33"/>
        <v>67501.585303056709</v>
      </c>
      <c r="CR40" s="204">
        <f t="shared" si="33"/>
        <v>67501.585303056709</v>
      </c>
      <c r="CS40" s="204">
        <f t="shared" si="34"/>
        <v>67501.585303056709</v>
      </c>
      <c r="CT40" s="204">
        <f t="shared" si="34"/>
        <v>67501.585303056709</v>
      </c>
      <c r="CU40" s="204">
        <f t="shared" si="34"/>
        <v>67501.585303056709</v>
      </c>
      <c r="CV40" s="204">
        <f t="shared" si="34"/>
        <v>67501.585303056709</v>
      </c>
      <c r="CW40" s="204">
        <f t="shared" si="34"/>
        <v>67501.585303056709</v>
      </c>
      <c r="CX40" s="204">
        <f t="shared" si="34"/>
        <v>67501.585303056709</v>
      </c>
      <c r="CY40" s="204">
        <f t="shared" si="34"/>
        <v>67501.585303056709</v>
      </c>
      <c r="CZ40" s="204">
        <f t="shared" si="34"/>
        <v>67501.585303056709</v>
      </c>
      <c r="DA40" s="204">
        <f t="shared" si="34"/>
        <v>67501.585303056709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-7.4873642230611832</v>
      </c>
      <c r="R42" s="210">
        <f t="shared" si="36"/>
        <v>-7.4873642230611832</v>
      </c>
      <c r="S42" s="210">
        <f t="shared" si="36"/>
        <v>-7.4873642230611832</v>
      </c>
      <c r="T42" s="210">
        <f t="shared" si="36"/>
        <v>-7.4873642230611832</v>
      </c>
      <c r="U42" s="210">
        <f t="shared" si="36"/>
        <v>-7.4873642230611832</v>
      </c>
      <c r="V42" s="210">
        <f t="shared" si="36"/>
        <v>-7.4873642230611832</v>
      </c>
      <c r="W42" s="210">
        <f t="shared" si="36"/>
        <v>-7.4873642230611832</v>
      </c>
      <c r="X42" s="210">
        <f t="shared" si="36"/>
        <v>-7.4873642230611832</v>
      </c>
      <c r="Y42" s="210">
        <f t="shared" si="36"/>
        <v>-7.4873642230611832</v>
      </c>
      <c r="Z42" s="210">
        <f t="shared" si="36"/>
        <v>-7.4873642230611832</v>
      </c>
      <c r="AA42" s="210">
        <f t="shared" si="36"/>
        <v>-7.4873642230611832</v>
      </c>
      <c r="AB42" s="210">
        <f t="shared" si="36"/>
        <v>-7.4873642230611832</v>
      </c>
      <c r="AC42" s="210">
        <f t="shared" si="36"/>
        <v>-7.4873642230611832</v>
      </c>
      <c r="AD42" s="210">
        <f t="shared" si="36"/>
        <v>-7.4873642230611832</v>
      </c>
      <c r="AE42" s="210">
        <f t="shared" si="36"/>
        <v>-7.4873642230611832</v>
      </c>
      <c r="AF42" s="210">
        <f t="shared" si="36"/>
        <v>-7.4873642230611832</v>
      </c>
      <c r="AG42" s="210">
        <f t="shared" si="36"/>
        <v>-7.4873642230611832</v>
      </c>
      <c r="AH42" s="210">
        <f t="shared" si="36"/>
        <v>-7.4873642230611832</v>
      </c>
      <c r="AI42" s="210">
        <f t="shared" si="36"/>
        <v>-7.4873642230611832</v>
      </c>
      <c r="AJ42" s="210">
        <f t="shared" si="36"/>
        <v>-7.4873642230611832</v>
      </c>
      <c r="AK42" s="210">
        <f t="shared" si="36"/>
        <v>-7.4873642230611832</v>
      </c>
      <c r="AL42" s="210">
        <f t="shared" ref="AL42:BQ42" si="37">IF(AL$22&lt;=$E$24,IF(AL$22&lt;=$D$24,IF(AL$22&lt;=$C$24,IF(AL$22&lt;=$B$24,$B108,($C25-$B25)/($C$24-$B$24)),($D25-$C25)/($D$24-$C$24)),($E25-$D25)/($E$24-$D$24)),$F108)</f>
        <v>-7.4873642230611832</v>
      </c>
      <c r="AM42" s="210">
        <f t="shared" si="37"/>
        <v>-7.4873642230611832</v>
      </c>
      <c r="AN42" s="210">
        <f t="shared" si="37"/>
        <v>61.322536821810829</v>
      </c>
      <c r="AO42" s="210">
        <f t="shared" si="37"/>
        <v>61.322536821810829</v>
      </c>
      <c r="AP42" s="210">
        <f t="shared" si="37"/>
        <v>61.322536821810829</v>
      </c>
      <c r="AQ42" s="210">
        <f t="shared" si="37"/>
        <v>61.322536821810829</v>
      </c>
      <c r="AR42" s="210">
        <f t="shared" si="37"/>
        <v>61.322536821810829</v>
      </c>
      <c r="AS42" s="210">
        <f t="shared" si="37"/>
        <v>61.322536821810829</v>
      </c>
      <c r="AT42" s="210">
        <f t="shared" si="37"/>
        <v>61.322536821810829</v>
      </c>
      <c r="AU42" s="210">
        <f t="shared" si="37"/>
        <v>61.322536821810829</v>
      </c>
      <c r="AV42" s="210">
        <f t="shared" si="37"/>
        <v>61.322536821810829</v>
      </c>
      <c r="AW42" s="210">
        <f t="shared" si="37"/>
        <v>61.322536821810829</v>
      </c>
      <c r="AX42" s="210">
        <f t="shared" si="37"/>
        <v>61.322536821810829</v>
      </c>
      <c r="AY42" s="210">
        <f t="shared" si="37"/>
        <v>61.322536821810829</v>
      </c>
      <c r="AZ42" s="210">
        <f t="shared" si="37"/>
        <v>61.322536821810829</v>
      </c>
      <c r="BA42" s="210">
        <f t="shared" si="37"/>
        <v>61.322536821810829</v>
      </c>
      <c r="BB42" s="210">
        <f t="shared" si="37"/>
        <v>61.322536821810829</v>
      </c>
      <c r="BC42" s="210">
        <f t="shared" si="37"/>
        <v>61.322536821810829</v>
      </c>
      <c r="BD42" s="210">
        <f t="shared" si="37"/>
        <v>61.322536821810829</v>
      </c>
      <c r="BE42" s="210">
        <f t="shared" si="37"/>
        <v>61.322536821810829</v>
      </c>
      <c r="BF42" s="210">
        <f t="shared" si="37"/>
        <v>61.322536821810829</v>
      </c>
      <c r="BG42" s="210">
        <f t="shared" si="37"/>
        <v>61.322536821810829</v>
      </c>
      <c r="BH42" s="210">
        <f t="shared" si="37"/>
        <v>61.322536821810829</v>
      </c>
      <c r="BI42" s="210">
        <f t="shared" si="37"/>
        <v>61.322536821810829</v>
      </c>
      <c r="BJ42" s="210">
        <f t="shared" si="37"/>
        <v>61.322536821810829</v>
      </c>
      <c r="BK42" s="210">
        <f t="shared" si="37"/>
        <v>61.322536821810829</v>
      </c>
      <c r="BL42" s="210">
        <f t="shared" si="37"/>
        <v>61.322536821810829</v>
      </c>
      <c r="BM42" s="210">
        <f t="shared" si="37"/>
        <v>61.322536821810829</v>
      </c>
      <c r="BN42" s="210">
        <f t="shared" si="37"/>
        <v>61.322536821810829</v>
      </c>
      <c r="BO42" s="210">
        <f t="shared" si="37"/>
        <v>61.322536821810829</v>
      </c>
      <c r="BP42" s="210">
        <f t="shared" si="37"/>
        <v>61.322536821810829</v>
      </c>
      <c r="BQ42" s="210">
        <f t="shared" si="37"/>
        <v>61.322536821810829</v>
      </c>
      <c r="BR42" s="210">
        <f t="shared" ref="BR42:DA42" si="38">IF(BR$22&lt;=$E$24,IF(BR$22&lt;=$D$24,IF(BR$22&lt;=$C$24,IF(BR$22&lt;=$B$24,$B108,($C25-$B25)/($C$24-$B$24)),($D25-$C25)/($D$24-$C$24)),($E25-$D25)/($E$24-$D$24)),$F108)</f>
        <v>61.322536821810829</v>
      </c>
      <c r="BS42" s="210">
        <f t="shared" si="38"/>
        <v>61.322536821810829</v>
      </c>
      <c r="BT42" s="210">
        <f t="shared" si="38"/>
        <v>61.322536821810829</v>
      </c>
      <c r="BU42" s="210">
        <f t="shared" si="38"/>
        <v>138.60324722444503</v>
      </c>
      <c r="BV42" s="210">
        <f t="shared" si="38"/>
        <v>138.60324722444503</v>
      </c>
      <c r="BW42" s="210">
        <f t="shared" si="38"/>
        <v>138.60324722444503</v>
      </c>
      <c r="BX42" s="210">
        <f t="shared" si="38"/>
        <v>138.60324722444503</v>
      </c>
      <c r="BY42" s="210">
        <f t="shared" si="38"/>
        <v>138.60324722444503</v>
      </c>
      <c r="BZ42" s="210">
        <f t="shared" si="38"/>
        <v>138.60324722444503</v>
      </c>
      <c r="CA42" s="210">
        <f t="shared" si="38"/>
        <v>138.60324722444503</v>
      </c>
      <c r="CB42" s="210">
        <f t="shared" si="38"/>
        <v>138.60324722444503</v>
      </c>
      <c r="CC42" s="210">
        <f t="shared" si="38"/>
        <v>138.60324722444503</v>
      </c>
      <c r="CD42" s="210">
        <f t="shared" si="38"/>
        <v>138.60324722444503</v>
      </c>
      <c r="CE42" s="210">
        <f t="shared" si="38"/>
        <v>138.60324722444503</v>
      </c>
      <c r="CF42" s="210">
        <f t="shared" si="38"/>
        <v>138.60324722444503</v>
      </c>
      <c r="CG42" s="210">
        <f t="shared" si="38"/>
        <v>138.60324722444503</v>
      </c>
      <c r="CH42" s="210">
        <f t="shared" si="38"/>
        <v>138.60324722444503</v>
      </c>
      <c r="CI42" s="210">
        <f t="shared" si="38"/>
        <v>138.60324722444503</v>
      </c>
      <c r="CJ42" s="210">
        <f t="shared" si="38"/>
        <v>138.60324722444503</v>
      </c>
      <c r="CK42" s="210">
        <f t="shared" si="38"/>
        <v>138.60324722444503</v>
      </c>
      <c r="CL42" s="210">
        <f t="shared" si="38"/>
        <v>138.60324722444503</v>
      </c>
      <c r="CM42" s="210">
        <f t="shared" si="38"/>
        <v>138.60324722444503</v>
      </c>
      <c r="CN42" s="210">
        <f t="shared" si="38"/>
        <v>138.60324722444503</v>
      </c>
      <c r="CO42" s="210">
        <f t="shared" si="38"/>
        <v>138.60324722444503</v>
      </c>
      <c r="CP42" s="210">
        <f t="shared" si="38"/>
        <v>138.60324722444503</v>
      </c>
      <c r="CQ42" s="210">
        <f t="shared" si="38"/>
        <v>138.60324722444503</v>
      </c>
      <c r="CR42" s="210">
        <f t="shared" si="38"/>
        <v>138.60324722444503</v>
      </c>
      <c r="CS42" s="210">
        <f t="shared" si="38"/>
        <v>138.60324722444503</v>
      </c>
      <c r="CT42" s="210">
        <f t="shared" si="38"/>
        <v>138.60324722444503</v>
      </c>
      <c r="CU42" s="210">
        <f t="shared" si="38"/>
        <v>106.36000000000007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-6.3916383713092513</v>
      </c>
      <c r="R43" s="210">
        <f t="shared" si="39"/>
        <v>-6.3916383713092513</v>
      </c>
      <c r="S43" s="210">
        <f t="shared" si="39"/>
        <v>-6.3916383713092513</v>
      </c>
      <c r="T43" s="210">
        <f t="shared" si="39"/>
        <v>-6.3916383713092513</v>
      </c>
      <c r="U43" s="210">
        <f t="shared" si="39"/>
        <v>-6.3916383713092513</v>
      </c>
      <c r="V43" s="210">
        <f t="shared" si="39"/>
        <v>-6.3916383713092513</v>
      </c>
      <c r="W43" s="210">
        <f t="shared" si="39"/>
        <v>-6.3916383713092513</v>
      </c>
      <c r="X43" s="210">
        <f t="shared" si="39"/>
        <v>-6.3916383713092513</v>
      </c>
      <c r="Y43" s="210">
        <f t="shared" si="39"/>
        <v>-6.3916383713092513</v>
      </c>
      <c r="Z43" s="210">
        <f t="shared" si="39"/>
        <v>-6.3916383713092513</v>
      </c>
      <c r="AA43" s="210">
        <f t="shared" si="39"/>
        <v>-6.3916383713092513</v>
      </c>
      <c r="AB43" s="210">
        <f t="shared" si="39"/>
        <v>-6.3916383713092513</v>
      </c>
      <c r="AC43" s="210">
        <f t="shared" si="39"/>
        <v>-6.3916383713092513</v>
      </c>
      <c r="AD43" s="210">
        <f t="shared" si="39"/>
        <v>-6.3916383713092513</v>
      </c>
      <c r="AE43" s="210">
        <f t="shared" si="39"/>
        <v>-6.3916383713092513</v>
      </c>
      <c r="AF43" s="210">
        <f t="shared" si="39"/>
        <v>-6.3916383713092513</v>
      </c>
      <c r="AG43" s="210">
        <f t="shared" si="39"/>
        <v>-6.3916383713092513</v>
      </c>
      <c r="AH43" s="210">
        <f t="shared" si="39"/>
        <v>-6.3916383713092513</v>
      </c>
      <c r="AI43" s="210">
        <f t="shared" si="39"/>
        <v>-6.3916383713092513</v>
      </c>
      <c r="AJ43" s="210">
        <f t="shared" si="39"/>
        <v>-6.3916383713092513</v>
      </c>
      <c r="AK43" s="210">
        <f t="shared" si="39"/>
        <v>-6.3916383713092513</v>
      </c>
      <c r="AL43" s="210">
        <f t="shared" ref="AL43:BQ43" si="40">IF(AL$22&lt;=$E$24,IF(AL$22&lt;=$D$24,IF(AL$22&lt;=$C$24,IF(AL$22&lt;=$B$24,$B109,($C26-$B26)/($C$24-$B$24)),($D26-$C26)/($D$24-$C$24)),($E26-$D26)/($E$24-$D$24)),$F109)</f>
        <v>-6.3916383713092513</v>
      </c>
      <c r="AM43" s="210">
        <f t="shared" si="40"/>
        <v>-6.3916383713092513</v>
      </c>
      <c r="AN43" s="210">
        <f t="shared" si="40"/>
        <v>-6.9324693104200357</v>
      </c>
      <c r="AO43" s="210">
        <f t="shared" si="40"/>
        <v>-6.9324693104200357</v>
      </c>
      <c r="AP43" s="210">
        <f t="shared" si="40"/>
        <v>-6.9324693104200357</v>
      </c>
      <c r="AQ43" s="210">
        <f t="shared" si="40"/>
        <v>-6.9324693104200357</v>
      </c>
      <c r="AR43" s="210">
        <f t="shared" si="40"/>
        <v>-6.9324693104200357</v>
      </c>
      <c r="AS43" s="210">
        <f t="shared" si="40"/>
        <v>-6.9324693104200357</v>
      </c>
      <c r="AT43" s="210">
        <f t="shared" si="40"/>
        <v>-6.9324693104200357</v>
      </c>
      <c r="AU43" s="210">
        <f t="shared" si="40"/>
        <v>-6.9324693104200357</v>
      </c>
      <c r="AV43" s="210">
        <f t="shared" si="40"/>
        <v>-6.9324693104200357</v>
      </c>
      <c r="AW43" s="210">
        <f t="shared" si="40"/>
        <v>-6.9324693104200357</v>
      </c>
      <c r="AX43" s="210">
        <f t="shared" si="40"/>
        <v>-6.9324693104200357</v>
      </c>
      <c r="AY43" s="210">
        <f t="shared" si="40"/>
        <v>-6.9324693104200357</v>
      </c>
      <c r="AZ43" s="210">
        <f t="shared" si="40"/>
        <v>-6.9324693104200357</v>
      </c>
      <c r="BA43" s="210">
        <f t="shared" si="40"/>
        <v>-6.9324693104200357</v>
      </c>
      <c r="BB43" s="210">
        <f t="shared" si="40"/>
        <v>-6.9324693104200357</v>
      </c>
      <c r="BC43" s="210">
        <f t="shared" si="40"/>
        <v>-6.9324693104200357</v>
      </c>
      <c r="BD43" s="210">
        <f t="shared" si="40"/>
        <v>-6.9324693104200357</v>
      </c>
      <c r="BE43" s="210">
        <f t="shared" si="40"/>
        <v>-6.9324693104200357</v>
      </c>
      <c r="BF43" s="210">
        <f t="shared" si="40"/>
        <v>-6.9324693104200357</v>
      </c>
      <c r="BG43" s="210">
        <f t="shared" si="40"/>
        <v>-6.9324693104200357</v>
      </c>
      <c r="BH43" s="210">
        <f t="shared" si="40"/>
        <v>-6.9324693104200357</v>
      </c>
      <c r="BI43" s="210">
        <f t="shared" si="40"/>
        <v>-6.9324693104200357</v>
      </c>
      <c r="BJ43" s="210">
        <f t="shared" si="40"/>
        <v>-6.9324693104200357</v>
      </c>
      <c r="BK43" s="210">
        <f t="shared" si="40"/>
        <v>-6.9324693104200357</v>
      </c>
      <c r="BL43" s="210">
        <f t="shared" si="40"/>
        <v>-6.9324693104200357</v>
      </c>
      <c r="BM43" s="210">
        <f t="shared" si="40"/>
        <v>-6.9324693104200357</v>
      </c>
      <c r="BN43" s="210">
        <f t="shared" si="40"/>
        <v>-6.9324693104200357</v>
      </c>
      <c r="BO43" s="210">
        <f t="shared" si="40"/>
        <v>-6.9324693104200357</v>
      </c>
      <c r="BP43" s="210">
        <f t="shared" si="40"/>
        <v>-6.9324693104200357</v>
      </c>
      <c r="BQ43" s="210">
        <f t="shared" si="40"/>
        <v>-6.9324693104200357</v>
      </c>
      <c r="BR43" s="210">
        <f t="shared" ref="BR43:DA43" si="41">IF(BR$22&lt;=$E$24,IF(BR$22&lt;=$D$24,IF(BR$22&lt;=$C$24,IF(BR$22&lt;=$B$24,$B109,($C26-$B26)/($C$24-$B$24)),($D26-$C26)/($D$24-$C$24)),($E26-$D26)/($E$24-$D$24)),$F109)</f>
        <v>-6.9324693104200357</v>
      </c>
      <c r="BS43" s="210">
        <f t="shared" si="41"/>
        <v>-6.9324693104200357</v>
      </c>
      <c r="BT43" s="210">
        <f t="shared" si="41"/>
        <v>-6.9324693104200357</v>
      </c>
      <c r="BU43" s="210">
        <f t="shared" si="41"/>
        <v>1025.9182570703365</v>
      </c>
      <c r="BV43" s="210">
        <f t="shared" si="41"/>
        <v>1025.9182570703365</v>
      </c>
      <c r="BW43" s="210">
        <f t="shared" si="41"/>
        <v>1025.9182570703365</v>
      </c>
      <c r="BX43" s="210">
        <f t="shared" si="41"/>
        <v>1025.9182570703365</v>
      </c>
      <c r="BY43" s="210">
        <f t="shared" si="41"/>
        <v>1025.9182570703365</v>
      </c>
      <c r="BZ43" s="210">
        <f t="shared" si="41"/>
        <v>1025.9182570703365</v>
      </c>
      <c r="CA43" s="210">
        <f t="shared" si="41"/>
        <v>1025.9182570703365</v>
      </c>
      <c r="CB43" s="210">
        <f t="shared" si="41"/>
        <v>1025.9182570703365</v>
      </c>
      <c r="CC43" s="210">
        <f t="shared" si="41"/>
        <v>1025.9182570703365</v>
      </c>
      <c r="CD43" s="210">
        <f t="shared" si="41"/>
        <v>1025.9182570703365</v>
      </c>
      <c r="CE43" s="210">
        <f t="shared" si="41"/>
        <v>1025.9182570703365</v>
      </c>
      <c r="CF43" s="210">
        <f t="shared" si="41"/>
        <v>1025.9182570703365</v>
      </c>
      <c r="CG43" s="210">
        <f t="shared" si="41"/>
        <v>1025.9182570703365</v>
      </c>
      <c r="CH43" s="210">
        <f t="shared" si="41"/>
        <v>1025.9182570703365</v>
      </c>
      <c r="CI43" s="210">
        <f t="shared" si="41"/>
        <v>1025.9182570703365</v>
      </c>
      <c r="CJ43" s="210">
        <f t="shared" si="41"/>
        <v>1025.9182570703365</v>
      </c>
      <c r="CK43" s="210">
        <f t="shared" si="41"/>
        <v>1025.9182570703365</v>
      </c>
      <c r="CL43" s="210">
        <f t="shared" si="41"/>
        <v>1025.9182570703365</v>
      </c>
      <c r="CM43" s="210">
        <f t="shared" si="41"/>
        <v>1025.9182570703365</v>
      </c>
      <c r="CN43" s="210">
        <f t="shared" si="41"/>
        <v>1025.9182570703365</v>
      </c>
      <c r="CO43" s="210">
        <f t="shared" si="41"/>
        <v>1025.9182570703365</v>
      </c>
      <c r="CP43" s="210">
        <f t="shared" si="41"/>
        <v>1025.9182570703365</v>
      </c>
      <c r="CQ43" s="210">
        <f t="shared" si="41"/>
        <v>1025.9182570703365</v>
      </c>
      <c r="CR43" s="210">
        <f t="shared" si="41"/>
        <v>1025.9182570703365</v>
      </c>
      <c r="CS43" s="210">
        <f t="shared" si="41"/>
        <v>1025.9182570703365</v>
      </c>
      <c r="CT43" s="210">
        <f t="shared" si="41"/>
        <v>1025.9182570703365</v>
      </c>
      <c r="CU43" s="210">
        <f t="shared" si="41"/>
        <v>724.86000000000013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10.272431506052735</v>
      </c>
      <c r="R44" s="210">
        <f t="shared" si="42"/>
        <v>10.272431506052735</v>
      </c>
      <c r="S44" s="210">
        <f t="shared" si="42"/>
        <v>10.272431506052735</v>
      </c>
      <c r="T44" s="210">
        <f t="shared" si="42"/>
        <v>10.272431506052735</v>
      </c>
      <c r="U44" s="210">
        <f t="shared" si="42"/>
        <v>10.272431506052735</v>
      </c>
      <c r="V44" s="210">
        <f t="shared" si="42"/>
        <v>10.272431506052735</v>
      </c>
      <c r="W44" s="210">
        <f t="shared" si="42"/>
        <v>10.272431506052735</v>
      </c>
      <c r="X44" s="210">
        <f t="shared" si="42"/>
        <v>10.272431506052735</v>
      </c>
      <c r="Y44" s="210">
        <f t="shared" si="42"/>
        <v>10.272431506052735</v>
      </c>
      <c r="Z44" s="210">
        <f t="shared" si="42"/>
        <v>10.272431506052735</v>
      </c>
      <c r="AA44" s="210">
        <f t="shared" si="42"/>
        <v>10.272431506052735</v>
      </c>
      <c r="AB44" s="210">
        <f t="shared" si="42"/>
        <v>10.272431506052735</v>
      </c>
      <c r="AC44" s="210">
        <f t="shared" si="42"/>
        <v>10.272431506052735</v>
      </c>
      <c r="AD44" s="210">
        <f t="shared" si="42"/>
        <v>10.272431506052735</v>
      </c>
      <c r="AE44" s="210">
        <f t="shared" si="42"/>
        <v>10.272431506052735</v>
      </c>
      <c r="AF44" s="210">
        <f t="shared" si="42"/>
        <v>10.272431506052735</v>
      </c>
      <c r="AG44" s="210">
        <f t="shared" si="42"/>
        <v>10.272431506052735</v>
      </c>
      <c r="AH44" s="210">
        <f t="shared" si="42"/>
        <v>10.272431506052735</v>
      </c>
      <c r="AI44" s="210">
        <f t="shared" si="42"/>
        <v>10.272431506052735</v>
      </c>
      <c r="AJ44" s="210">
        <f t="shared" si="42"/>
        <v>10.272431506052735</v>
      </c>
      <c r="AK44" s="210">
        <f t="shared" si="42"/>
        <v>10.272431506052735</v>
      </c>
      <c r="AL44" s="210">
        <f t="shared" ref="AL44:BQ44" si="43">IF(AL$22&lt;=$E$24,IF(AL$22&lt;=$D$24,IF(AL$22&lt;=$C$24,IF(AL$22&lt;=$B$24,$B110,($C27-$B27)/($C$24-$B$24)),($D27-$C27)/($D$24-$C$24)),($E27-$D27)/($E$24-$D$24)),$F110)</f>
        <v>10.272431506052735</v>
      </c>
      <c r="AM44" s="210">
        <f t="shared" si="43"/>
        <v>10.272431506052735</v>
      </c>
      <c r="AN44" s="210">
        <f t="shared" si="43"/>
        <v>81.012417825208018</v>
      </c>
      <c r="AO44" s="210">
        <f t="shared" si="43"/>
        <v>81.012417825208018</v>
      </c>
      <c r="AP44" s="210">
        <f t="shared" si="43"/>
        <v>81.012417825208018</v>
      </c>
      <c r="AQ44" s="210">
        <f t="shared" si="43"/>
        <v>81.012417825208018</v>
      </c>
      <c r="AR44" s="210">
        <f t="shared" si="43"/>
        <v>81.012417825208018</v>
      </c>
      <c r="AS44" s="210">
        <f t="shared" si="43"/>
        <v>81.012417825208018</v>
      </c>
      <c r="AT44" s="210">
        <f t="shared" si="43"/>
        <v>81.012417825208018</v>
      </c>
      <c r="AU44" s="210">
        <f t="shared" si="43"/>
        <v>81.012417825208018</v>
      </c>
      <c r="AV44" s="210">
        <f t="shared" si="43"/>
        <v>81.012417825208018</v>
      </c>
      <c r="AW44" s="210">
        <f t="shared" si="43"/>
        <v>81.012417825208018</v>
      </c>
      <c r="AX44" s="210">
        <f t="shared" si="43"/>
        <v>81.012417825208018</v>
      </c>
      <c r="AY44" s="210">
        <f t="shared" si="43"/>
        <v>81.012417825208018</v>
      </c>
      <c r="AZ44" s="210">
        <f t="shared" si="43"/>
        <v>81.012417825208018</v>
      </c>
      <c r="BA44" s="210">
        <f t="shared" si="43"/>
        <v>81.012417825208018</v>
      </c>
      <c r="BB44" s="210">
        <f t="shared" si="43"/>
        <v>81.012417825208018</v>
      </c>
      <c r="BC44" s="210">
        <f t="shared" si="43"/>
        <v>81.012417825208018</v>
      </c>
      <c r="BD44" s="210">
        <f t="shared" si="43"/>
        <v>81.012417825208018</v>
      </c>
      <c r="BE44" s="210">
        <f t="shared" si="43"/>
        <v>81.012417825208018</v>
      </c>
      <c r="BF44" s="210">
        <f t="shared" si="43"/>
        <v>81.012417825208018</v>
      </c>
      <c r="BG44" s="210">
        <f t="shared" si="43"/>
        <v>81.012417825208018</v>
      </c>
      <c r="BH44" s="210">
        <f t="shared" si="43"/>
        <v>81.012417825208018</v>
      </c>
      <c r="BI44" s="210">
        <f t="shared" si="43"/>
        <v>81.012417825208018</v>
      </c>
      <c r="BJ44" s="210">
        <f t="shared" si="43"/>
        <v>81.012417825208018</v>
      </c>
      <c r="BK44" s="210">
        <f t="shared" si="43"/>
        <v>81.012417825208018</v>
      </c>
      <c r="BL44" s="210">
        <f t="shared" si="43"/>
        <v>81.012417825208018</v>
      </c>
      <c r="BM44" s="210">
        <f t="shared" si="43"/>
        <v>81.012417825208018</v>
      </c>
      <c r="BN44" s="210">
        <f t="shared" si="43"/>
        <v>81.012417825208018</v>
      </c>
      <c r="BO44" s="210">
        <f t="shared" si="43"/>
        <v>81.012417825208018</v>
      </c>
      <c r="BP44" s="210">
        <f t="shared" si="43"/>
        <v>81.012417825208018</v>
      </c>
      <c r="BQ44" s="210">
        <f t="shared" si="43"/>
        <v>81.012417825208018</v>
      </c>
      <c r="BR44" s="210">
        <f t="shared" ref="BR44:DA44" si="44">IF(BR$22&lt;=$E$24,IF(BR$22&lt;=$D$24,IF(BR$22&lt;=$C$24,IF(BR$22&lt;=$B$24,$B110,($C27-$B27)/($C$24-$B$24)),($D27-$C27)/($D$24-$C$24)),($E27-$D27)/($E$24-$D$24)),$F110)</f>
        <v>81.012417825208018</v>
      </c>
      <c r="BS44" s="210">
        <f t="shared" si="44"/>
        <v>81.012417825208018</v>
      </c>
      <c r="BT44" s="210">
        <f t="shared" si="44"/>
        <v>81.012417825208018</v>
      </c>
      <c r="BU44" s="210">
        <f t="shared" si="44"/>
        <v>125.84491592132811</v>
      </c>
      <c r="BV44" s="210">
        <f t="shared" si="44"/>
        <v>125.84491592132811</v>
      </c>
      <c r="BW44" s="210">
        <f t="shared" si="44"/>
        <v>125.84491592132811</v>
      </c>
      <c r="BX44" s="210">
        <f t="shared" si="44"/>
        <v>125.84491592132811</v>
      </c>
      <c r="BY44" s="210">
        <f t="shared" si="44"/>
        <v>125.84491592132811</v>
      </c>
      <c r="BZ44" s="210">
        <f t="shared" si="44"/>
        <v>125.84491592132811</v>
      </c>
      <c r="CA44" s="210">
        <f t="shared" si="44"/>
        <v>125.84491592132811</v>
      </c>
      <c r="CB44" s="210">
        <f t="shared" si="44"/>
        <v>125.84491592132811</v>
      </c>
      <c r="CC44" s="210">
        <f t="shared" si="44"/>
        <v>125.84491592132811</v>
      </c>
      <c r="CD44" s="210">
        <f t="shared" si="44"/>
        <v>125.84491592132811</v>
      </c>
      <c r="CE44" s="210">
        <f t="shared" si="44"/>
        <v>125.84491592132811</v>
      </c>
      <c r="CF44" s="210">
        <f t="shared" si="44"/>
        <v>125.84491592132811</v>
      </c>
      <c r="CG44" s="210">
        <f t="shared" si="44"/>
        <v>125.84491592132811</v>
      </c>
      <c r="CH44" s="210">
        <f t="shared" si="44"/>
        <v>125.84491592132811</v>
      </c>
      <c r="CI44" s="210">
        <f t="shared" si="44"/>
        <v>125.84491592132811</v>
      </c>
      <c r="CJ44" s="210">
        <f t="shared" si="44"/>
        <v>125.84491592132811</v>
      </c>
      <c r="CK44" s="210">
        <f t="shared" si="44"/>
        <v>125.84491592132811</v>
      </c>
      <c r="CL44" s="210">
        <f t="shared" si="44"/>
        <v>125.84491592132811</v>
      </c>
      <c r="CM44" s="210">
        <f t="shared" si="44"/>
        <v>125.84491592132811</v>
      </c>
      <c r="CN44" s="210">
        <f t="shared" si="44"/>
        <v>125.84491592132811</v>
      </c>
      <c r="CO44" s="210">
        <f t="shared" si="44"/>
        <v>125.84491592132811</v>
      </c>
      <c r="CP44" s="210">
        <f t="shared" si="44"/>
        <v>125.84491592132811</v>
      </c>
      <c r="CQ44" s="210">
        <f t="shared" si="44"/>
        <v>125.84491592132811</v>
      </c>
      <c r="CR44" s="210">
        <f t="shared" si="44"/>
        <v>125.84491592132811</v>
      </c>
      <c r="CS44" s="210">
        <f t="shared" si="44"/>
        <v>125.84491592132811</v>
      </c>
      <c r="CT44" s="210">
        <f t="shared" si="44"/>
        <v>125.84491592132811</v>
      </c>
      <c r="CU44" s="210">
        <f t="shared" si="44"/>
        <v>8.4310000000000009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195.74392512134588</v>
      </c>
      <c r="R46" s="210">
        <f t="shared" si="48"/>
        <v>195.74392512134588</v>
      </c>
      <c r="S46" s="210">
        <f t="shared" si="48"/>
        <v>195.74392512134588</v>
      </c>
      <c r="T46" s="210">
        <f t="shared" si="48"/>
        <v>195.74392512134588</v>
      </c>
      <c r="U46" s="210">
        <f t="shared" si="48"/>
        <v>195.74392512134588</v>
      </c>
      <c r="V46" s="210">
        <f t="shared" si="48"/>
        <v>195.74392512134588</v>
      </c>
      <c r="W46" s="210">
        <f t="shared" si="48"/>
        <v>195.74392512134588</v>
      </c>
      <c r="X46" s="210">
        <f t="shared" si="48"/>
        <v>195.74392512134588</v>
      </c>
      <c r="Y46" s="210">
        <f t="shared" si="48"/>
        <v>195.74392512134588</v>
      </c>
      <c r="Z46" s="210">
        <f t="shared" si="48"/>
        <v>195.74392512134588</v>
      </c>
      <c r="AA46" s="210">
        <f t="shared" si="48"/>
        <v>195.74392512134588</v>
      </c>
      <c r="AB46" s="210">
        <f t="shared" si="48"/>
        <v>195.74392512134588</v>
      </c>
      <c r="AC46" s="210">
        <f t="shared" si="48"/>
        <v>195.74392512134588</v>
      </c>
      <c r="AD46" s="210">
        <f t="shared" si="48"/>
        <v>195.74392512134588</v>
      </c>
      <c r="AE46" s="210">
        <f t="shared" si="48"/>
        <v>195.74392512134588</v>
      </c>
      <c r="AF46" s="210">
        <f t="shared" si="48"/>
        <v>195.74392512134588</v>
      </c>
      <c r="AG46" s="210">
        <f t="shared" si="48"/>
        <v>195.74392512134588</v>
      </c>
      <c r="AH46" s="210">
        <f t="shared" si="48"/>
        <v>195.74392512134588</v>
      </c>
      <c r="AI46" s="210">
        <f t="shared" si="48"/>
        <v>195.74392512134588</v>
      </c>
      <c r="AJ46" s="210">
        <f t="shared" si="48"/>
        <v>195.74392512134588</v>
      </c>
      <c r="AK46" s="210">
        <f t="shared" si="48"/>
        <v>195.74392512134588</v>
      </c>
      <c r="AL46" s="210">
        <f t="shared" ref="AL46:BQ46" si="49">IF(AL$22&lt;=$E$24,IF(AL$22&lt;=$D$24,IF(AL$22&lt;=$C$24,IF(AL$22&lt;=$B$24,$B112,($C29-$B29)/($C$24-$B$24)),($D29-$C29)/($D$24-$C$24)),($E29-$D29)/($E$24-$D$24)),$F112)</f>
        <v>195.74392512134588</v>
      </c>
      <c r="AM46" s="210">
        <f t="shared" si="49"/>
        <v>195.74392512134588</v>
      </c>
      <c r="AN46" s="210">
        <f t="shared" si="49"/>
        <v>315.81249080802388</v>
      </c>
      <c r="AO46" s="210">
        <f t="shared" si="49"/>
        <v>315.81249080802388</v>
      </c>
      <c r="AP46" s="210">
        <f t="shared" si="49"/>
        <v>315.81249080802388</v>
      </c>
      <c r="AQ46" s="210">
        <f t="shared" si="49"/>
        <v>315.81249080802388</v>
      </c>
      <c r="AR46" s="210">
        <f t="shared" si="49"/>
        <v>315.81249080802388</v>
      </c>
      <c r="AS46" s="210">
        <f t="shared" si="49"/>
        <v>315.81249080802388</v>
      </c>
      <c r="AT46" s="210">
        <f t="shared" si="49"/>
        <v>315.81249080802388</v>
      </c>
      <c r="AU46" s="210">
        <f t="shared" si="49"/>
        <v>315.81249080802388</v>
      </c>
      <c r="AV46" s="210">
        <f t="shared" si="49"/>
        <v>315.81249080802388</v>
      </c>
      <c r="AW46" s="210">
        <f t="shared" si="49"/>
        <v>315.81249080802388</v>
      </c>
      <c r="AX46" s="210">
        <f t="shared" si="49"/>
        <v>315.81249080802388</v>
      </c>
      <c r="AY46" s="210">
        <f t="shared" si="49"/>
        <v>315.81249080802388</v>
      </c>
      <c r="AZ46" s="210">
        <f t="shared" si="49"/>
        <v>315.81249080802388</v>
      </c>
      <c r="BA46" s="210">
        <f t="shared" si="49"/>
        <v>315.81249080802388</v>
      </c>
      <c r="BB46" s="210">
        <f t="shared" si="49"/>
        <v>315.81249080802388</v>
      </c>
      <c r="BC46" s="210">
        <f t="shared" si="49"/>
        <v>315.81249080802388</v>
      </c>
      <c r="BD46" s="210">
        <f t="shared" si="49"/>
        <v>315.81249080802388</v>
      </c>
      <c r="BE46" s="210">
        <f t="shared" si="49"/>
        <v>315.81249080802388</v>
      </c>
      <c r="BF46" s="210">
        <f t="shared" si="49"/>
        <v>315.81249080802388</v>
      </c>
      <c r="BG46" s="210">
        <f t="shared" si="49"/>
        <v>315.81249080802388</v>
      </c>
      <c r="BH46" s="210">
        <f t="shared" si="49"/>
        <v>315.81249080802388</v>
      </c>
      <c r="BI46" s="210">
        <f t="shared" si="49"/>
        <v>315.81249080802388</v>
      </c>
      <c r="BJ46" s="210">
        <f t="shared" si="49"/>
        <v>315.81249080802388</v>
      </c>
      <c r="BK46" s="210">
        <f t="shared" si="49"/>
        <v>315.81249080802388</v>
      </c>
      <c r="BL46" s="210">
        <f t="shared" si="49"/>
        <v>315.81249080802388</v>
      </c>
      <c r="BM46" s="210">
        <f t="shared" si="49"/>
        <v>315.81249080802388</v>
      </c>
      <c r="BN46" s="210">
        <f t="shared" si="49"/>
        <v>315.81249080802388</v>
      </c>
      <c r="BO46" s="210">
        <f t="shared" si="49"/>
        <v>315.81249080802388</v>
      </c>
      <c r="BP46" s="210">
        <f t="shared" si="49"/>
        <v>315.81249080802388</v>
      </c>
      <c r="BQ46" s="210">
        <f t="shared" si="49"/>
        <v>315.81249080802388</v>
      </c>
      <c r="BR46" s="210">
        <f t="shared" ref="BR46:DA46" si="50">IF(BR$22&lt;=$E$24,IF(BR$22&lt;=$D$24,IF(BR$22&lt;=$C$24,IF(BR$22&lt;=$B$24,$B112,($C29-$B29)/($C$24-$B$24)),($D29-$C29)/($D$24-$C$24)),($E29-$D29)/($E$24-$D$24)),$F112)</f>
        <v>315.81249080802388</v>
      </c>
      <c r="BS46" s="210">
        <f t="shared" si="50"/>
        <v>315.81249080802388</v>
      </c>
      <c r="BT46" s="210">
        <f t="shared" si="50"/>
        <v>315.81249080802388</v>
      </c>
      <c r="BU46" s="210">
        <f t="shared" si="50"/>
        <v>1313.0997949611117</v>
      </c>
      <c r="BV46" s="210">
        <f t="shared" si="50"/>
        <v>1313.0997949611117</v>
      </c>
      <c r="BW46" s="210">
        <f t="shared" si="50"/>
        <v>1313.0997949611117</v>
      </c>
      <c r="BX46" s="210">
        <f t="shared" si="50"/>
        <v>1313.0997949611117</v>
      </c>
      <c r="BY46" s="210">
        <f t="shared" si="50"/>
        <v>1313.0997949611117</v>
      </c>
      <c r="BZ46" s="210">
        <f t="shared" si="50"/>
        <v>1313.0997949611117</v>
      </c>
      <c r="CA46" s="210">
        <f t="shared" si="50"/>
        <v>1313.0997949611117</v>
      </c>
      <c r="CB46" s="210">
        <f t="shared" si="50"/>
        <v>1313.0997949611117</v>
      </c>
      <c r="CC46" s="210">
        <f t="shared" si="50"/>
        <v>1313.0997949611117</v>
      </c>
      <c r="CD46" s="210">
        <f t="shared" si="50"/>
        <v>1313.0997949611117</v>
      </c>
      <c r="CE46" s="210">
        <f t="shared" si="50"/>
        <v>1313.0997949611117</v>
      </c>
      <c r="CF46" s="210">
        <f t="shared" si="50"/>
        <v>1313.0997949611117</v>
      </c>
      <c r="CG46" s="210">
        <f t="shared" si="50"/>
        <v>1313.0997949611117</v>
      </c>
      <c r="CH46" s="210">
        <f t="shared" si="50"/>
        <v>1313.0997949611117</v>
      </c>
      <c r="CI46" s="210">
        <f t="shared" si="50"/>
        <v>1313.0997949611117</v>
      </c>
      <c r="CJ46" s="210">
        <f t="shared" si="50"/>
        <v>1313.0997949611117</v>
      </c>
      <c r="CK46" s="210">
        <f t="shared" si="50"/>
        <v>1313.0997949611117</v>
      </c>
      <c r="CL46" s="210">
        <f t="shared" si="50"/>
        <v>1313.0997949611117</v>
      </c>
      <c r="CM46" s="210">
        <f t="shared" si="50"/>
        <v>1313.0997949611117</v>
      </c>
      <c r="CN46" s="210">
        <f t="shared" si="50"/>
        <v>1313.0997949611117</v>
      </c>
      <c r="CO46" s="210">
        <f t="shared" si="50"/>
        <v>1313.0997949611117</v>
      </c>
      <c r="CP46" s="210">
        <f t="shared" si="50"/>
        <v>1313.0997949611117</v>
      </c>
      <c r="CQ46" s="210">
        <f t="shared" si="50"/>
        <v>1313.0997949611117</v>
      </c>
      <c r="CR46" s="210">
        <f t="shared" si="50"/>
        <v>1313.0997949611117</v>
      </c>
      <c r="CS46" s="210">
        <f t="shared" si="50"/>
        <v>1313.0997949611117</v>
      </c>
      <c r="CT46" s="210">
        <f t="shared" si="50"/>
        <v>1313.0997949611117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18.557866835330195</v>
      </c>
      <c r="R47" s="210">
        <f t="shared" si="51"/>
        <v>18.557866835330195</v>
      </c>
      <c r="S47" s="210">
        <f t="shared" si="51"/>
        <v>18.557866835330195</v>
      </c>
      <c r="T47" s="210">
        <f t="shared" si="51"/>
        <v>18.557866835330195</v>
      </c>
      <c r="U47" s="210">
        <f t="shared" si="51"/>
        <v>18.557866835330195</v>
      </c>
      <c r="V47" s="210">
        <f t="shared" si="51"/>
        <v>18.557866835330195</v>
      </c>
      <c r="W47" s="210">
        <f t="shared" si="51"/>
        <v>18.557866835330195</v>
      </c>
      <c r="X47" s="210">
        <f t="shared" si="51"/>
        <v>18.557866835330195</v>
      </c>
      <c r="Y47" s="210">
        <f t="shared" si="51"/>
        <v>18.557866835330195</v>
      </c>
      <c r="Z47" s="210">
        <f t="shared" si="51"/>
        <v>18.557866835330195</v>
      </c>
      <c r="AA47" s="210">
        <f t="shared" si="51"/>
        <v>18.557866835330195</v>
      </c>
      <c r="AB47" s="210">
        <f t="shared" si="51"/>
        <v>18.557866835330195</v>
      </c>
      <c r="AC47" s="210">
        <f t="shared" si="51"/>
        <v>18.557866835330195</v>
      </c>
      <c r="AD47" s="210">
        <f t="shared" si="51"/>
        <v>18.557866835330195</v>
      </c>
      <c r="AE47" s="210">
        <f t="shared" si="51"/>
        <v>18.557866835330195</v>
      </c>
      <c r="AF47" s="210">
        <f t="shared" si="51"/>
        <v>18.557866835330195</v>
      </c>
      <c r="AG47" s="210">
        <f t="shared" si="51"/>
        <v>18.557866835330195</v>
      </c>
      <c r="AH47" s="210">
        <f t="shared" si="51"/>
        <v>18.557866835330195</v>
      </c>
      <c r="AI47" s="210">
        <f t="shared" si="51"/>
        <v>18.557866835330195</v>
      </c>
      <c r="AJ47" s="210">
        <f t="shared" si="51"/>
        <v>18.557866835330195</v>
      </c>
      <c r="AK47" s="210">
        <f t="shared" si="51"/>
        <v>18.557866835330195</v>
      </c>
      <c r="AL47" s="210">
        <f t="shared" ref="AL47:BQ47" si="52">IF(AL$22&lt;=$E$24,IF(AL$22&lt;=$D$24,IF(AL$22&lt;=$C$24,IF(AL$22&lt;=$B$24,$B113,($C30-$B30)/($C$24-$B$24)),($D30-$C30)/($D$24-$C$24)),($E30-$D30)/($E$24-$D$24)),$F113)</f>
        <v>18.557866835330195</v>
      </c>
      <c r="AM47" s="210">
        <f t="shared" si="52"/>
        <v>18.557866835330195</v>
      </c>
      <c r="AN47" s="210">
        <f t="shared" si="52"/>
        <v>-43.729970806503125</v>
      </c>
      <c r="AO47" s="210">
        <f t="shared" si="52"/>
        <v>-43.729970806503125</v>
      </c>
      <c r="AP47" s="210">
        <f t="shared" si="52"/>
        <v>-43.729970806503125</v>
      </c>
      <c r="AQ47" s="210">
        <f t="shared" si="52"/>
        <v>-43.729970806503125</v>
      </c>
      <c r="AR47" s="210">
        <f t="shared" si="52"/>
        <v>-43.729970806503125</v>
      </c>
      <c r="AS47" s="210">
        <f t="shared" si="52"/>
        <v>-43.729970806503125</v>
      </c>
      <c r="AT47" s="210">
        <f t="shared" si="52"/>
        <v>-43.729970806503125</v>
      </c>
      <c r="AU47" s="210">
        <f t="shared" si="52"/>
        <v>-43.729970806503125</v>
      </c>
      <c r="AV47" s="210">
        <f t="shared" si="52"/>
        <v>-43.729970806503125</v>
      </c>
      <c r="AW47" s="210">
        <f t="shared" si="52"/>
        <v>-43.729970806503125</v>
      </c>
      <c r="AX47" s="210">
        <f t="shared" si="52"/>
        <v>-43.729970806503125</v>
      </c>
      <c r="AY47" s="210">
        <f t="shared" si="52"/>
        <v>-43.729970806503125</v>
      </c>
      <c r="AZ47" s="210">
        <f t="shared" si="52"/>
        <v>-43.729970806503125</v>
      </c>
      <c r="BA47" s="210">
        <f t="shared" si="52"/>
        <v>-43.729970806503125</v>
      </c>
      <c r="BB47" s="210">
        <f t="shared" si="52"/>
        <v>-43.729970806503125</v>
      </c>
      <c r="BC47" s="210">
        <f t="shared" si="52"/>
        <v>-43.729970806503125</v>
      </c>
      <c r="BD47" s="210">
        <f t="shared" si="52"/>
        <v>-43.729970806503125</v>
      </c>
      <c r="BE47" s="210">
        <f t="shared" si="52"/>
        <v>-43.729970806503125</v>
      </c>
      <c r="BF47" s="210">
        <f t="shared" si="52"/>
        <v>-43.729970806503125</v>
      </c>
      <c r="BG47" s="210">
        <f t="shared" si="52"/>
        <v>-43.729970806503125</v>
      </c>
      <c r="BH47" s="210">
        <f t="shared" si="52"/>
        <v>-43.729970806503125</v>
      </c>
      <c r="BI47" s="210">
        <f t="shared" si="52"/>
        <v>-43.729970806503125</v>
      </c>
      <c r="BJ47" s="210">
        <f t="shared" si="52"/>
        <v>-43.729970806503125</v>
      </c>
      <c r="BK47" s="210">
        <f t="shared" si="52"/>
        <v>-43.729970806503125</v>
      </c>
      <c r="BL47" s="210">
        <f t="shared" si="52"/>
        <v>-43.729970806503125</v>
      </c>
      <c r="BM47" s="210">
        <f t="shared" si="52"/>
        <v>-43.729970806503125</v>
      </c>
      <c r="BN47" s="210">
        <f t="shared" si="52"/>
        <v>-43.729970806503125</v>
      </c>
      <c r="BO47" s="210">
        <f t="shared" si="52"/>
        <v>-43.729970806503125</v>
      </c>
      <c r="BP47" s="210">
        <f t="shared" si="52"/>
        <v>-43.729970806503125</v>
      </c>
      <c r="BQ47" s="210">
        <f t="shared" si="52"/>
        <v>-43.729970806503125</v>
      </c>
      <c r="BR47" s="210">
        <f t="shared" ref="BR47:DA47" si="53">IF(BR$22&lt;=$E$24,IF(BR$22&lt;=$D$24,IF(BR$22&lt;=$C$24,IF(BR$22&lt;=$B$24,$B113,($C30-$B30)/($C$24-$B$24)),($D30-$C30)/($D$24-$C$24)),($E30-$D30)/($E$24-$D$24)),$F113)</f>
        <v>-43.729970806503125</v>
      </c>
      <c r="BS47" s="210">
        <f t="shared" si="53"/>
        <v>-43.729970806503125</v>
      </c>
      <c r="BT47" s="210">
        <f t="shared" si="53"/>
        <v>-43.729970806503125</v>
      </c>
      <c r="BU47" s="210">
        <f t="shared" si="53"/>
        <v>-13.838389998143963</v>
      </c>
      <c r="BV47" s="210">
        <f t="shared" si="53"/>
        <v>-13.838389998143963</v>
      </c>
      <c r="BW47" s="210">
        <f t="shared" si="53"/>
        <v>-13.838389998143963</v>
      </c>
      <c r="BX47" s="210">
        <f t="shared" si="53"/>
        <v>-13.838389998143963</v>
      </c>
      <c r="BY47" s="210">
        <f t="shared" si="53"/>
        <v>-13.838389998143963</v>
      </c>
      <c r="BZ47" s="210">
        <f t="shared" si="53"/>
        <v>-13.838389998143963</v>
      </c>
      <c r="CA47" s="210">
        <f t="shared" si="53"/>
        <v>-13.838389998143963</v>
      </c>
      <c r="CB47" s="210">
        <f t="shared" si="53"/>
        <v>-13.838389998143963</v>
      </c>
      <c r="CC47" s="210">
        <f t="shared" si="53"/>
        <v>-13.838389998143963</v>
      </c>
      <c r="CD47" s="210">
        <f t="shared" si="53"/>
        <v>-13.838389998143963</v>
      </c>
      <c r="CE47" s="210">
        <f t="shared" si="53"/>
        <v>-13.838389998143963</v>
      </c>
      <c r="CF47" s="210">
        <f t="shared" si="53"/>
        <v>-13.838389998143963</v>
      </c>
      <c r="CG47" s="210">
        <f t="shared" si="53"/>
        <v>-13.838389998143963</v>
      </c>
      <c r="CH47" s="210">
        <f t="shared" si="53"/>
        <v>-13.838389998143963</v>
      </c>
      <c r="CI47" s="210">
        <f t="shared" si="53"/>
        <v>-13.838389998143963</v>
      </c>
      <c r="CJ47" s="210">
        <f t="shared" si="53"/>
        <v>-13.838389998143963</v>
      </c>
      <c r="CK47" s="210">
        <f t="shared" si="53"/>
        <v>-13.838389998143963</v>
      </c>
      <c r="CL47" s="210">
        <f t="shared" si="53"/>
        <v>-13.838389998143963</v>
      </c>
      <c r="CM47" s="210">
        <f t="shared" si="53"/>
        <v>-13.838389998143963</v>
      </c>
      <c r="CN47" s="210">
        <f t="shared" si="53"/>
        <v>-13.838389998143963</v>
      </c>
      <c r="CO47" s="210">
        <f t="shared" si="53"/>
        <v>-13.838389998143963</v>
      </c>
      <c r="CP47" s="210">
        <f t="shared" si="53"/>
        <v>-13.838389998143963</v>
      </c>
      <c r="CQ47" s="210">
        <f t="shared" si="53"/>
        <v>-13.838389998143963</v>
      </c>
      <c r="CR47" s="210">
        <f t="shared" si="53"/>
        <v>-13.838389998143963</v>
      </c>
      <c r="CS47" s="210">
        <f t="shared" si="53"/>
        <v>-13.838389998143963</v>
      </c>
      <c r="CT47" s="210">
        <f t="shared" si="53"/>
        <v>-13.838389998143963</v>
      </c>
      <c r="CU47" s="210">
        <f t="shared" si="53"/>
        <v>52.189999999999884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3591.2807054130667</v>
      </c>
      <c r="BV48" s="210">
        <f t="shared" si="56"/>
        <v>3591.2807054130667</v>
      </c>
      <c r="BW48" s="210">
        <f t="shared" si="56"/>
        <v>3591.2807054130667</v>
      </c>
      <c r="BX48" s="210">
        <f t="shared" si="56"/>
        <v>3591.2807054130667</v>
      </c>
      <c r="BY48" s="210">
        <f t="shared" si="56"/>
        <v>3591.2807054130667</v>
      </c>
      <c r="BZ48" s="210">
        <f t="shared" si="56"/>
        <v>3591.2807054130667</v>
      </c>
      <c r="CA48" s="210">
        <f t="shared" si="56"/>
        <v>3591.2807054130667</v>
      </c>
      <c r="CB48" s="210">
        <f t="shared" si="56"/>
        <v>3591.2807054130667</v>
      </c>
      <c r="CC48" s="210">
        <f t="shared" si="56"/>
        <v>3591.2807054130667</v>
      </c>
      <c r="CD48" s="210">
        <f t="shared" si="56"/>
        <v>3591.2807054130667</v>
      </c>
      <c r="CE48" s="210">
        <f t="shared" si="56"/>
        <v>3591.2807054130667</v>
      </c>
      <c r="CF48" s="210">
        <f t="shared" si="56"/>
        <v>3591.2807054130667</v>
      </c>
      <c r="CG48" s="210">
        <f t="shared" si="56"/>
        <v>3591.2807054130667</v>
      </c>
      <c r="CH48" s="210">
        <f t="shared" si="56"/>
        <v>3591.2807054130667</v>
      </c>
      <c r="CI48" s="210">
        <f t="shared" si="56"/>
        <v>3591.2807054130667</v>
      </c>
      <c r="CJ48" s="210">
        <f t="shared" si="56"/>
        <v>3591.2807054130667</v>
      </c>
      <c r="CK48" s="210">
        <f t="shared" si="56"/>
        <v>3591.2807054130667</v>
      </c>
      <c r="CL48" s="210">
        <f t="shared" si="56"/>
        <v>3591.2807054130667</v>
      </c>
      <c r="CM48" s="210">
        <f t="shared" si="56"/>
        <v>3591.2807054130667</v>
      </c>
      <c r="CN48" s="210">
        <f t="shared" si="56"/>
        <v>3591.2807054130667</v>
      </c>
      <c r="CO48" s="210">
        <f t="shared" si="56"/>
        <v>3591.2807054130667</v>
      </c>
      <c r="CP48" s="210">
        <f t="shared" si="56"/>
        <v>3591.2807054130667</v>
      </c>
      <c r="CQ48" s="210">
        <f t="shared" si="56"/>
        <v>3591.2807054130667</v>
      </c>
      <c r="CR48" s="210">
        <f t="shared" si="56"/>
        <v>3591.2807054130667</v>
      </c>
      <c r="CS48" s="210">
        <f t="shared" si="56"/>
        <v>3591.2807054130667</v>
      </c>
      <c r="CT48" s="210">
        <f t="shared" si="56"/>
        <v>3591.2807054130667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1848.6584827786762</v>
      </c>
      <c r="AO49" s="210">
        <f t="shared" si="58"/>
        <v>1848.6584827786762</v>
      </c>
      <c r="AP49" s="210">
        <f t="shared" si="58"/>
        <v>1848.6584827786762</v>
      </c>
      <c r="AQ49" s="210">
        <f t="shared" si="58"/>
        <v>1848.6584827786762</v>
      </c>
      <c r="AR49" s="210">
        <f t="shared" si="58"/>
        <v>1848.6584827786762</v>
      </c>
      <c r="AS49" s="210">
        <f t="shared" si="58"/>
        <v>1848.6584827786762</v>
      </c>
      <c r="AT49" s="210">
        <f t="shared" si="58"/>
        <v>1848.6584827786762</v>
      </c>
      <c r="AU49" s="210">
        <f t="shared" si="58"/>
        <v>1848.6584827786762</v>
      </c>
      <c r="AV49" s="210">
        <f t="shared" si="58"/>
        <v>1848.6584827786762</v>
      </c>
      <c r="AW49" s="210">
        <f t="shared" si="58"/>
        <v>1848.6584827786762</v>
      </c>
      <c r="AX49" s="210">
        <f t="shared" si="58"/>
        <v>1848.6584827786762</v>
      </c>
      <c r="AY49" s="210">
        <f t="shared" si="58"/>
        <v>1848.6584827786762</v>
      </c>
      <c r="AZ49" s="210">
        <f t="shared" si="58"/>
        <v>1848.6584827786762</v>
      </c>
      <c r="BA49" s="210">
        <f t="shared" si="58"/>
        <v>1848.6584827786762</v>
      </c>
      <c r="BB49" s="210">
        <f t="shared" si="58"/>
        <v>1848.6584827786762</v>
      </c>
      <c r="BC49" s="210">
        <f t="shared" si="58"/>
        <v>1848.6584827786762</v>
      </c>
      <c r="BD49" s="210">
        <f t="shared" si="58"/>
        <v>1848.6584827786762</v>
      </c>
      <c r="BE49" s="210">
        <f t="shared" si="58"/>
        <v>1848.6584827786762</v>
      </c>
      <c r="BF49" s="210">
        <f t="shared" si="58"/>
        <v>1848.6584827786762</v>
      </c>
      <c r="BG49" s="210">
        <f t="shared" si="58"/>
        <v>1848.6584827786762</v>
      </c>
      <c r="BH49" s="210">
        <f t="shared" si="58"/>
        <v>1848.6584827786762</v>
      </c>
      <c r="BI49" s="210">
        <f t="shared" si="58"/>
        <v>1848.6584827786762</v>
      </c>
      <c r="BJ49" s="210">
        <f t="shared" si="58"/>
        <v>1848.6584827786762</v>
      </c>
      <c r="BK49" s="210">
        <f t="shared" si="58"/>
        <v>1848.6584827786762</v>
      </c>
      <c r="BL49" s="210">
        <f t="shared" si="58"/>
        <v>1848.6584827786762</v>
      </c>
      <c r="BM49" s="210">
        <f t="shared" si="58"/>
        <v>1848.6584827786762</v>
      </c>
      <c r="BN49" s="210">
        <f t="shared" si="58"/>
        <v>1848.6584827786762</v>
      </c>
      <c r="BO49" s="210">
        <f t="shared" si="58"/>
        <v>1848.6584827786762</v>
      </c>
      <c r="BP49" s="210">
        <f t="shared" si="58"/>
        <v>1848.6584827786762</v>
      </c>
      <c r="BQ49" s="210">
        <f t="shared" si="58"/>
        <v>1848.6584827786762</v>
      </c>
      <c r="BR49" s="210">
        <f t="shared" ref="BR49:DA49" si="59">IF(BR$22&lt;=$E$24,IF(BR$22&lt;=$D$24,IF(BR$22&lt;=$C$24,IF(BR$22&lt;=$B$24,$B115,($C32-$B32)/($C$24-$B$24)),($D32-$C32)/($D$24-$C$24)),($E32-$D32)/($E$24-$D$24)),$F115)</f>
        <v>1848.6584827786762</v>
      </c>
      <c r="BS49" s="210">
        <f t="shared" si="59"/>
        <v>1848.6584827786762</v>
      </c>
      <c r="BT49" s="210">
        <f t="shared" si="59"/>
        <v>1848.6584827786762</v>
      </c>
      <c r="BU49" s="210">
        <f t="shared" si="59"/>
        <v>-2267.222667558754</v>
      </c>
      <c r="BV49" s="210">
        <f t="shared" si="59"/>
        <v>-2267.222667558754</v>
      </c>
      <c r="BW49" s="210">
        <f t="shared" si="59"/>
        <v>-2267.222667558754</v>
      </c>
      <c r="BX49" s="210">
        <f t="shared" si="59"/>
        <v>-2267.222667558754</v>
      </c>
      <c r="BY49" s="210">
        <f t="shared" si="59"/>
        <v>-2267.222667558754</v>
      </c>
      <c r="BZ49" s="210">
        <f t="shared" si="59"/>
        <v>-2267.222667558754</v>
      </c>
      <c r="CA49" s="210">
        <f t="shared" si="59"/>
        <v>-2267.222667558754</v>
      </c>
      <c r="CB49" s="210">
        <f t="shared" si="59"/>
        <v>-2267.222667558754</v>
      </c>
      <c r="CC49" s="210">
        <f t="shared" si="59"/>
        <v>-2267.222667558754</v>
      </c>
      <c r="CD49" s="210">
        <f t="shared" si="59"/>
        <v>-2267.222667558754</v>
      </c>
      <c r="CE49" s="210">
        <f t="shared" si="59"/>
        <v>-2267.222667558754</v>
      </c>
      <c r="CF49" s="210">
        <f t="shared" si="59"/>
        <v>-2267.222667558754</v>
      </c>
      <c r="CG49" s="210">
        <f t="shared" si="59"/>
        <v>-2267.222667558754</v>
      </c>
      <c r="CH49" s="210">
        <f t="shared" si="59"/>
        <v>-2267.222667558754</v>
      </c>
      <c r="CI49" s="210">
        <f t="shared" si="59"/>
        <v>-2267.222667558754</v>
      </c>
      <c r="CJ49" s="210">
        <f t="shared" si="59"/>
        <v>-2267.222667558754</v>
      </c>
      <c r="CK49" s="210">
        <f t="shared" si="59"/>
        <v>-2267.222667558754</v>
      </c>
      <c r="CL49" s="210">
        <f t="shared" si="59"/>
        <v>-2267.222667558754</v>
      </c>
      <c r="CM49" s="210">
        <f t="shared" si="59"/>
        <v>-2267.222667558754</v>
      </c>
      <c r="CN49" s="210">
        <f t="shared" si="59"/>
        <v>-2267.222667558754</v>
      </c>
      <c r="CO49" s="210">
        <f t="shared" si="59"/>
        <v>-2267.222667558754</v>
      </c>
      <c r="CP49" s="210">
        <f t="shared" si="59"/>
        <v>-2267.222667558754</v>
      </c>
      <c r="CQ49" s="210">
        <f t="shared" si="59"/>
        <v>-2267.222667558754</v>
      </c>
      <c r="CR49" s="210">
        <f t="shared" si="59"/>
        <v>-2267.222667558754</v>
      </c>
      <c r="CS49" s="210">
        <f t="shared" si="59"/>
        <v>-2267.222667558754</v>
      </c>
      <c r="CT49" s="210">
        <f t="shared" si="59"/>
        <v>-2267.222667558754</v>
      </c>
      <c r="CU49" s="210">
        <f t="shared" si="59"/>
        <v>2671.7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829.53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-6.7112202898743485</v>
      </c>
      <c r="R51" s="210">
        <f t="shared" si="63"/>
        <v>-6.7112202898743485</v>
      </c>
      <c r="S51" s="210">
        <f t="shared" si="63"/>
        <v>-6.7112202898743485</v>
      </c>
      <c r="T51" s="210">
        <f t="shared" si="63"/>
        <v>-6.7112202898743485</v>
      </c>
      <c r="U51" s="210">
        <f t="shared" si="63"/>
        <v>-6.7112202898743485</v>
      </c>
      <c r="V51" s="210">
        <f t="shared" si="63"/>
        <v>-6.7112202898743485</v>
      </c>
      <c r="W51" s="210">
        <f t="shared" si="63"/>
        <v>-6.7112202898743485</v>
      </c>
      <c r="X51" s="210">
        <f t="shared" si="63"/>
        <v>-6.7112202898743485</v>
      </c>
      <c r="Y51" s="210">
        <f t="shared" si="63"/>
        <v>-6.7112202898743485</v>
      </c>
      <c r="Z51" s="210">
        <f t="shared" si="63"/>
        <v>-6.7112202898743485</v>
      </c>
      <c r="AA51" s="210">
        <f t="shared" si="63"/>
        <v>-6.7112202898743485</v>
      </c>
      <c r="AB51" s="210">
        <f t="shared" si="63"/>
        <v>-6.7112202898743485</v>
      </c>
      <c r="AC51" s="210">
        <f t="shared" si="63"/>
        <v>-6.7112202898743485</v>
      </c>
      <c r="AD51" s="210">
        <f t="shared" si="63"/>
        <v>-6.7112202898743485</v>
      </c>
      <c r="AE51" s="210">
        <f t="shared" si="63"/>
        <v>-6.7112202898743485</v>
      </c>
      <c r="AF51" s="210">
        <f t="shared" si="63"/>
        <v>-6.7112202898743485</v>
      </c>
      <c r="AG51" s="210">
        <f t="shared" si="63"/>
        <v>-6.7112202898743485</v>
      </c>
      <c r="AH51" s="210">
        <f t="shared" si="63"/>
        <v>-6.7112202898743485</v>
      </c>
      <c r="AI51" s="210">
        <f t="shared" si="63"/>
        <v>-6.7112202898743485</v>
      </c>
      <c r="AJ51" s="210">
        <f t="shared" si="63"/>
        <v>-6.7112202898743485</v>
      </c>
      <c r="AK51" s="210">
        <f t="shared" si="63"/>
        <v>-6.7112202898743485</v>
      </c>
      <c r="AL51" s="210">
        <f t="shared" ref="AL51:BQ51" si="64">IF(AL$22&lt;=$E$24,IF(AL$22&lt;=$D$24,IF(AL$22&lt;=$C$24,IF(AL$22&lt;=$B$24,$B117,($C34-$B34)/($C$24-$B$24)),($D34-$C34)/($D$24-$C$24)),($E34-$D34)/($E$24-$D$24)),$F117)</f>
        <v>-6.7112202898743485</v>
      </c>
      <c r="AM51" s="210">
        <f t="shared" si="64"/>
        <v>-6.7112202898743485</v>
      </c>
      <c r="AN51" s="210">
        <f t="shared" si="64"/>
        <v>140.80615443830902</v>
      </c>
      <c r="AO51" s="210">
        <f t="shared" si="64"/>
        <v>140.80615443830902</v>
      </c>
      <c r="AP51" s="210">
        <f t="shared" si="64"/>
        <v>140.80615443830902</v>
      </c>
      <c r="AQ51" s="210">
        <f t="shared" si="64"/>
        <v>140.80615443830902</v>
      </c>
      <c r="AR51" s="210">
        <f t="shared" si="64"/>
        <v>140.80615443830902</v>
      </c>
      <c r="AS51" s="210">
        <f t="shared" si="64"/>
        <v>140.80615443830902</v>
      </c>
      <c r="AT51" s="210">
        <f t="shared" si="64"/>
        <v>140.80615443830902</v>
      </c>
      <c r="AU51" s="210">
        <f t="shared" si="64"/>
        <v>140.80615443830902</v>
      </c>
      <c r="AV51" s="210">
        <f t="shared" si="64"/>
        <v>140.80615443830902</v>
      </c>
      <c r="AW51" s="210">
        <f t="shared" si="64"/>
        <v>140.80615443830902</v>
      </c>
      <c r="AX51" s="210">
        <f t="shared" si="64"/>
        <v>140.80615443830902</v>
      </c>
      <c r="AY51" s="210">
        <f t="shared" si="64"/>
        <v>140.80615443830902</v>
      </c>
      <c r="AZ51" s="210">
        <f t="shared" si="64"/>
        <v>140.80615443830902</v>
      </c>
      <c r="BA51" s="210">
        <f t="shared" si="64"/>
        <v>140.80615443830902</v>
      </c>
      <c r="BB51" s="210">
        <f t="shared" si="64"/>
        <v>140.80615443830902</v>
      </c>
      <c r="BC51" s="210">
        <f t="shared" si="64"/>
        <v>140.80615443830902</v>
      </c>
      <c r="BD51" s="210">
        <f t="shared" si="64"/>
        <v>140.80615443830902</v>
      </c>
      <c r="BE51" s="210">
        <f t="shared" si="64"/>
        <v>140.80615443830902</v>
      </c>
      <c r="BF51" s="210">
        <f t="shared" si="64"/>
        <v>140.80615443830902</v>
      </c>
      <c r="BG51" s="210">
        <f t="shared" si="64"/>
        <v>140.80615443830902</v>
      </c>
      <c r="BH51" s="210">
        <f t="shared" si="64"/>
        <v>140.80615443830902</v>
      </c>
      <c r="BI51" s="210">
        <f t="shared" si="64"/>
        <v>140.80615443830902</v>
      </c>
      <c r="BJ51" s="210">
        <f t="shared" si="64"/>
        <v>140.80615443830902</v>
      </c>
      <c r="BK51" s="210">
        <f t="shared" si="64"/>
        <v>140.80615443830902</v>
      </c>
      <c r="BL51" s="210">
        <f t="shared" si="64"/>
        <v>140.80615443830902</v>
      </c>
      <c r="BM51" s="210">
        <f t="shared" si="64"/>
        <v>140.80615443830902</v>
      </c>
      <c r="BN51" s="210">
        <f t="shared" si="64"/>
        <v>140.80615443830902</v>
      </c>
      <c r="BO51" s="210">
        <f t="shared" si="64"/>
        <v>140.80615443830902</v>
      </c>
      <c r="BP51" s="210">
        <f t="shared" si="64"/>
        <v>140.80615443830902</v>
      </c>
      <c r="BQ51" s="210">
        <f t="shared" si="64"/>
        <v>140.80615443830902</v>
      </c>
      <c r="BR51" s="210">
        <f t="shared" ref="BR51:DA51" si="65">IF(BR$22&lt;=$E$24,IF(BR$22&lt;=$D$24,IF(BR$22&lt;=$C$24,IF(BR$22&lt;=$B$24,$B117,($C34-$B34)/($C$24-$B$24)),($D34-$C34)/($D$24-$C$24)),($E34-$D34)/($E$24-$D$24)),$F117)</f>
        <v>140.80615443830902</v>
      </c>
      <c r="BS51" s="210">
        <f t="shared" si="65"/>
        <v>140.80615443830902</v>
      </c>
      <c r="BT51" s="210">
        <f t="shared" si="65"/>
        <v>140.80615443830902</v>
      </c>
      <c r="BU51" s="210">
        <f t="shared" si="65"/>
        <v>-1250.0710048029785</v>
      </c>
      <c r="BV51" s="210">
        <f t="shared" si="65"/>
        <v>-1250.0710048029785</v>
      </c>
      <c r="BW51" s="210">
        <f t="shared" si="65"/>
        <v>-1250.0710048029785</v>
      </c>
      <c r="BX51" s="210">
        <f t="shared" si="65"/>
        <v>-1250.0710048029785</v>
      </c>
      <c r="BY51" s="210">
        <f t="shared" si="65"/>
        <v>-1250.0710048029785</v>
      </c>
      <c r="BZ51" s="210">
        <f t="shared" si="65"/>
        <v>-1250.0710048029785</v>
      </c>
      <c r="CA51" s="210">
        <f t="shared" si="65"/>
        <v>-1250.0710048029785</v>
      </c>
      <c r="CB51" s="210">
        <f t="shared" si="65"/>
        <v>-1250.0710048029785</v>
      </c>
      <c r="CC51" s="210">
        <f t="shared" si="65"/>
        <v>-1250.0710048029785</v>
      </c>
      <c r="CD51" s="210">
        <f t="shared" si="65"/>
        <v>-1250.0710048029785</v>
      </c>
      <c r="CE51" s="210">
        <f t="shared" si="65"/>
        <v>-1250.0710048029785</v>
      </c>
      <c r="CF51" s="210">
        <f t="shared" si="65"/>
        <v>-1250.0710048029785</v>
      </c>
      <c r="CG51" s="210">
        <f t="shared" si="65"/>
        <v>-1250.0710048029785</v>
      </c>
      <c r="CH51" s="210">
        <f t="shared" si="65"/>
        <v>-1250.0710048029785</v>
      </c>
      <c r="CI51" s="210">
        <f t="shared" si="65"/>
        <v>-1250.0710048029785</v>
      </c>
      <c r="CJ51" s="210">
        <f t="shared" si="65"/>
        <v>-1250.0710048029785</v>
      </c>
      <c r="CK51" s="210">
        <f t="shared" si="65"/>
        <v>-1250.0710048029785</v>
      </c>
      <c r="CL51" s="210">
        <f t="shared" si="65"/>
        <v>-1250.0710048029785</v>
      </c>
      <c r="CM51" s="210">
        <f t="shared" si="65"/>
        <v>-1250.0710048029785</v>
      </c>
      <c r="CN51" s="210">
        <f t="shared" si="65"/>
        <v>-1250.0710048029785</v>
      </c>
      <c r="CO51" s="210">
        <f t="shared" si="65"/>
        <v>-1250.0710048029785</v>
      </c>
      <c r="CP51" s="210">
        <f t="shared" si="65"/>
        <v>-1250.0710048029785</v>
      </c>
      <c r="CQ51" s="210">
        <f t="shared" si="65"/>
        <v>-1250.0710048029785</v>
      </c>
      <c r="CR51" s="210">
        <f t="shared" si="65"/>
        <v>-1250.0710048029785</v>
      </c>
      <c r="CS51" s="210">
        <f t="shared" si="65"/>
        <v>-1250.0710048029785</v>
      </c>
      <c r="CT51" s="210">
        <f t="shared" si="65"/>
        <v>-1250.0710048029785</v>
      </c>
      <c r="CU51" s="210">
        <f t="shared" si="65"/>
        <v>6203.5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12.501806170064249</v>
      </c>
      <c r="R52" s="210">
        <f t="shared" si="66"/>
        <v>12.501806170064249</v>
      </c>
      <c r="S52" s="210">
        <f t="shared" si="66"/>
        <v>12.501806170064249</v>
      </c>
      <c r="T52" s="210">
        <f t="shared" si="66"/>
        <v>12.501806170064249</v>
      </c>
      <c r="U52" s="210">
        <f t="shared" si="66"/>
        <v>12.501806170064249</v>
      </c>
      <c r="V52" s="210">
        <f t="shared" si="66"/>
        <v>12.501806170064249</v>
      </c>
      <c r="W52" s="210">
        <f t="shared" si="66"/>
        <v>12.501806170064249</v>
      </c>
      <c r="X52" s="210">
        <f t="shared" si="66"/>
        <v>12.501806170064249</v>
      </c>
      <c r="Y52" s="210">
        <f t="shared" si="66"/>
        <v>12.501806170064249</v>
      </c>
      <c r="Z52" s="210">
        <f t="shared" si="66"/>
        <v>12.501806170064249</v>
      </c>
      <c r="AA52" s="210">
        <f t="shared" si="66"/>
        <v>12.501806170064249</v>
      </c>
      <c r="AB52" s="210">
        <f t="shared" si="66"/>
        <v>12.501806170064249</v>
      </c>
      <c r="AC52" s="210">
        <f t="shared" si="66"/>
        <v>12.501806170064249</v>
      </c>
      <c r="AD52" s="210">
        <f t="shared" si="66"/>
        <v>12.501806170064249</v>
      </c>
      <c r="AE52" s="210">
        <f t="shared" si="66"/>
        <v>12.501806170064249</v>
      </c>
      <c r="AF52" s="210">
        <f t="shared" si="66"/>
        <v>12.501806170064249</v>
      </c>
      <c r="AG52" s="210">
        <f t="shared" si="66"/>
        <v>12.501806170064249</v>
      </c>
      <c r="AH52" s="210">
        <f t="shared" si="66"/>
        <v>12.501806170064249</v>
      </c>
      <c r="AI52" s="210">
        <f t="shared" si="66"/>
        <v>12.501806170064249</v>
      </c>
      <c r="AJ52" s="210">
        <f t="shared" si="66"/>
        <v>12.501806170064249</v>
      </c>
      <c r="AK52" s="210">
        <f t="shared" si="66"/>
        <v>12.501806170064249</v>
      </c>
      <c r="AL52" s="210">
        <f t="shared" ref="AL52:BQ52" si="67">IF(AL$22&lt;=$E$24,IF(AL$22&lt;=$D$24,IF(AL$22&lt;=$C$24,IF(AL$22&lt;=$B$24,$B118,($C35-$B35)/($C$24-$B$24)),($D35-$C35)/($D$24-$C$24)),($E35-$D35)/($E$24-$D$24)),$F118)</f>
        <v>12.501806170064249</v>
      </c>
      <c r="AM52" s="210">
        <f t="shared" si="67"/>
        <v>12.501806170064249</v>
      </c>
      <c r="AN52" s="210">
        <f t="shared" si="67"/>
        <v>11.048604769099452</v>
      </c>
      <c r="AO52" s="210">
        <f t="shared" si="67"/>
        <v>11.048604769099452</v>
      </c>
      <c r="AP52" s="210">
        <f t="shared" si="67"/>
        <v>11.048604769099452</v>
      </c>
      <c r="AQ52" s="210">
        <f t="shared" si="67"/>
        <v>11.048604769099452</v>
      </c>
      <c r="AR52" s="210">
        <f t="shared" si="67"/>
        <v>11.048604769099452</v>
      </c>
      <c r="AS52" s="210">
        <f t="shared" si="67"/>
        <v>11.048604769099452</v>
      </c>
      <c r="AT52" s="210">
        <f t="shared" si="67"/>
        <v>11.048604769099452</v>
      </c>
      <c r="AU52" s="210">
        <f t="shared" si="67"/>
        <v>11.048604769099452</v>
      </c>
      <c r="AV52" s="210">
        <f t="shared" si="67"/>
        <v>11.048604769099452</v>
      </c>
      <c r="AW52" s="210">
        <f t="shared" si="67"/>
        <v>11.048604769099452</v>
      </c>
      <c r="AX52" s="210">
        <f t="shared" si="67"/>
        <v>11.048604769099452</v>
      </c>
      <c r="AY52" s="210">
        <f t="shared" si="67"/>
        <v>11.048604769099452</v>
      </c>
      <c r="AZ52" s="210">
        <f t="shared" si="67"/>
        <v>11.048604769099452</v>
      </c>
      <c r="BA52" s="210">
        <f t="shared" si="67"/>
        <v>11.048604769099452</v>
      </c>
      <c r="BB52" s="210">
        <f t="shared" si="67"/>
        <v>11.048604769099452</v>
      </c>
      <c r="BC52" s="210">
        <f t="shared" si="67"/>
        <v>11.048604769099452</v>
      </c>
      <c r="BD52" s="210">
        <f t="shared" si="67"/>
        <v>11.048604769099452</v>
      </c>
      <c r="BE52" s="210">
        <f t="shared" si="67"/>
        <v>11.048604769099452</v>
      </c>
      <c r="BF52" s="210">
        <f t="shared" si="67"/>
        <v>11.048604769099452</v>
      </c>
      <c r="BG52" s="210">
        <f t="shared" si="67"/>
        <v>11.048604769099452</v>
      </c>
      <c r="BH52" s="210">
        <f t="shared" si="67"/>
        <v>11.048604769099452</v>
      </c>
      <c r="BI52" s="210">
        <f t="shared" si="67"/>
        <v>11.048604769099452</v>
      </c>
      <c r="BJ52" s="210">
        <f t="shared" si="67"/>
        <v>11.048604769099452</v>
      </c>
      <c r="BK52" s="210">
        <f t="shared" si="67"/>
        <v>11.048604769099452</v>
      </c>
      <c r="BL52" s="210">
        <f t="shared" si="67"/>
        <v>11.048604769099452</v>
      </c>
      <c r="BM52" s="210">
        <f t="shared" si="67"/>
        <v>11.048604769099452</v>
      </c>
      <c r="BN52" s="210">
        <f t="shared" si="67"/>
        <v>11.048604769099452</v>
      </c>
      <c r="BO52" s="210">
        <f t="shared" si="67"/>
        <v>11.048604769099452</v>
      </c>
      <c r="BP52" s="210">
        <f t="shared" si="67"/>
        <v>11.048604769099452</v>
      </c>
      <c r="BQ52" s="210">
        <f t="shared" si="67"/>
        <v>11.048604769099452</v>
      </c>
      <c r="BR52" s="210">
        <f t="shared" ref="BR52:DA52" si="68">IF(BR$22&lt;=$E$24,IF(BR$22&lt;=$D$24,IF(BR$22&lt;=$C$24,IF(BR$22&lt;=$B$24,$B118,($C35-$B35)/($C$24-$B$24)),($D35-$C35)/($D$24-$C$24)),($E35-$D35)/($E$24-$D$24)),$F118)</f>
        <v>11.048604769099452</v>
      </c>
      <c r="BS52" s="210">
        <f t="shared" si="68"/>
        <v>11.048604769099452</v>
      </c>
      <c r="BT52" s="210">
        <f t="shared" si="68"/>
        <v>11.048604769099452</v>
      </c>
      <c r="BU52" s="210">
        <f t="shared" si="68"/>
        <v>-13.550175660216309</v>
      </c>
      <c r="BV52" s="210">
        <f t="shared" si="68"/>
        <v>-13.550175660216309</v>
      </c>
      <c r="BW52" s="210">
        <f t="shared" si="68"/>
        <v>-13.550175660216309</v>
      </c>
      <c r="BX52" s="210">
        <f t="shared" si="68"/>
        <v>-13.550175660216309</v>
      </c>
      <c r="BY52" s="210">
        <f t="shared" si="68"/>
        <v>-13.550175660216309</v>
      </c>
      <c r="BZ52" s="210">
        <f t="shared" si="68"/>
        <v>-13.550175660216309</v>
      </c>
      <c r="CA52" s="210">
        <f t="shared" si="68"/>
        <v>-13.550175660216309</v>
      </c>
      <c r="CB52" s="210">
        <f t="shared" si="68"/>
        <v>-13.550175660216309</v>
      </c>
      <c r="CC52" s="210">
        <f t="shared" si="68"/>
        <v>-13.550175660216309</v>
      </c>
      <c r="CD52" s="210">
        <f t="shared" si="68"/>
        <v>-13.550175660216309</v>
      </c>
      <c r="CE52" s="210">
        <f t="shared" si="68"/>
        <v>-13.550175660216309</v>
      </c>
      <c r="CF52" s="210">
        <f t="shared" si="68"/>
        <v>-13.550175660216309</v>
      </c>
      <c r="CG52" s="210">
        <f t="shared" si="68"/>
        <v>-13.550175660216309</v>
      </c>
      <c r="CH52" s="210">
        <f t="shared" si="68"/>
        <v>-13.550175660216309</v>
      </c>
      <c r="CI52" s="210">
        <f t="shared" si="68"/>
        <v>-13.550175660216309</v>
      </c>
      <c r="CJ52" s="210">
        <f t="shared" si="68"/>
        <v>-13.550175660216309</v>
      </c>
      <c r="CK52" s="210">
        <f t="shared" si="68"/>
        <v>-13.550175660216309</v>
      </c>
      <c r="CL52" s="210">
        <f t="shared" si="68"/>
        <v>-13.550175660216309</v>
      </c>
      <c r="CM52" s="210">
        <f t="shared" si="68"/>
        <v>-13.550175660216309</v>
      </c>
      <c r="CN52" s="210">
        <f t="shared" si="68"/>
        <v>-13.550175660216309</v>
      </c>
      <c r="CO52" s="210">
        <f t="shared" si="68"/>
        <v>-13.550175660216309</v>
      </c>
      <c r="CP52" s="210">
        <f t="shared" si="68"/>
        <v>-13.550175660216309</v>
      </c>
      <c r="CQ52" s="210">
        <f t="shared" si="68"/>
        <v>-13.550175660216309</v>
      </c>
      <c r="CR52" s="210">
        <f t="shared" si="68"/>
        <v>-13.550175660216309</v>
      </c>
      <c r="CS52" s="210">
        <f t="shared" si="68"/>
        <v>-13.550175660216309</v>
      </c>
      <c r="CT52" s="210">
        <f t="shared" si="68"/>
        <v>-13.550175660216309</v>
      </c>
      <c r="CU52" s="210">
        <f t="shared" si="68"/>
        <v>14.730000000000004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348.98345507348523</v>
      </c>
      <c r="R53" s="210">
        <f t="shared" si="69"/>
        <v>348.98345507348523</v>
      </c>
      <c r="S53" s="210">
        <f t="shared" si="69"/>
        <v>348.98345507348523</v>
      </c>
      <c r="T53" s="210">
        <f t="shared" si="69"/>
        <v>348.98345507348523</v>
      </c>
      <c r="U53" s="210">
        <f t="shared" si="69"/>
        <v>348.98345507348523</v>
      </c>
      <c r="V53" s="210">
        <f t="shared" si="69"/>
        <v>348.98345507348523</v>
      </c>
      <c r="W53" s="210">
        <f t="shared" si="69"/>
        <v>348.98345507348523</v>
      </c>
      <c r="X53" s="210">
        <f t="shared" si="69"/>
        <v>348.98345507348523</v>
      </c>
      <c r="Y53" s="210">
        <f t="shared" si="69"/>
        <v>348.98345507348523</v>
      </c>
      <c r="Z53" s="210">
        <f t="shared" si="69"/>
        <v>348.98345507348523</v>
      </c>
      <c r="AA53" s="210">
        <f t="shared" si="69"/>
        <v>348.98345507348523</v>
      </c>
      <c r="AB53" s="210">
        <f t="shared" si="69"/>
        <v>348.98345507348523</v>
      </c>
      <c r="AC53" s="210">
        <f t="shared" si="69"/>
        <v>348.98345507348523</v>
      </c>
      <c r="AD53" s="210">
        <f t="shared" si="69"/>
        <v>348.98345507348523</v>
      </c>
      <c r="AE53" s="210">
        <f t="shared" si="69"/>
        <v>348.98345507348523</v>
      </c>
      <c r="AF53" s="210">
        <f t="shared" si="69"/>
        <v>348.98345507348523</v>
      </c>
      <c r="AG53" s="210">
        <f t="shared" si="69"/>
        <v>348.98345507348523</v>
      </c>
      <c r="AH53" s="210">
        <f t="shared" si="69"/>
        <v>348.98345507348523</v>
      </c>
      <c r="AI53" s="210">
        <f t="shared" si="69"/>
        <v>348.98345507348523</v>
      </c>
      <c r="AJ53" s="210">
        <f t="shared" si="69"/>
        <v>348.98345507348523</v>
      </c>
      <c r="AK53" s="210">
        <f t="shared" si="69"/>
        <v>348.98345507348523</v>
      </c>
      <c r="AL53" s="210">
        <f t="shared" ref="AL53:BQ53" si="70">IF(AL$22&lt;=$E$24,IF(AL$22&lt;=$D$24,IF(AL$22&lt;=$C$24,IF(AL$22&lt;=$B$24,$B119,($C36-$B36)/($C$24-$B$24)),($D36-$C36)/($D$24-$C$24)),($E36-$D36)/($E$24-$D$24)),$F119)</f>
        <v>348.98345507348523</v>
      </c>
      <c r="AM53" s="210">
        <f t="shared" si="70"/>
        <v>348.98345507348523</v>
      </c>
      <c r="AN53" s="210">
        <f t="shared" si="70"/>
        <v>468.63492538439442</v>
      </c>
      <c r="AO53" s="210">
        <f t="shared" si="70"/>
        <v>468.63492538439442</v>
      </c>
      <c r="AP53" s="210">
        <f t="shared" si="70"/>
        <v>468.63492538439442</v>
      </c>
      <c r="AQ53" s="210">
        <f t="shared" si="70"/>
        <v>468.63492538439442</v>
      </c>
      <c r="AR53" s="210">
        <f t="shared" si="70"/>
        <v>468.63492538439442</v>
      </c>
      <c r="AS53" s="210">
        <f t="shared" si="70"/>
        <v>468.63492538439442</v>
      </c>
      <c r="AT53" s="210">
        <f t="shared" si="70"/>
        <v>468.63492538439442</v>
      </c>
      <c r="AU53" s="210">
        <f t="shared" si="70"/>
        <v>468.63492538439442</v>
      </c>
      <c r="AV53" s="210">
        <f t="shared" si="70"/>
        <v>468.63492538439442</v>
      </c>
      <c r="AW53" s="210">
        <f t="shared" si="70"/>
        <v>468.63492538439442</v>
      </c>
      <c r="AX53" s="210">
        <f t="shared" si="70"/>
        <v>468.63492538439442</v>
      </c>
      <c r="AY53" s="210">
        <f t="shared" si="70"/>
        <v>468.63492538439442</v>
      </c>
      <c r="AZ53" s="210">
        <f t="shared" si="70"/>
        <v>468.63492538439442</v>
      </c>
      <c r="BA53" s="210">
        <f t="shared" si="70"/>
        <v>468.63492538439442</v>
      </c>
      <c r="BB53" s="210">
        <f t="shared" si="70"/>
        <v>468.63492538439442</v>
      </c>
      <c r="BC53" s="210">
        <f t="shared" si="70"/>
        <v>468.63492538439442</v>
      </c>
      <c r="BD53" s="210">
        <f t="shared" si="70"/>
        <v>468.63492538439442</v>
      </c>
      <c r="BE53" s="210">
        <f t="shared" si="70"/>
        <v>468.63492538439442</v>
      </c>
      <c r="BF53" s="210">
        <f t="shared" si="70"/>
        <v>468.63492538439442</v>
      </c>
      <c r="BG53" s="210">
        <f t="shared" si="70"/>
        <v>468.63492538439442</v>
      </c>
      <c r="BH53" s="210">
        <f t="shared" si="70"/>
        <v>468.63492538439442</v>
      </c>
      <c r="BI53" s="210">
        <f t="shared" si="70"/>
        <v>468.63492538439442</v>
      </c>
      <c r="BJ53" s="210">
        <f t="shared" si="70"/>
        <v>468.63492538439442</v>
      </c>
      <c r="BK53" s="210">
        <f t="shared" si="70"/>
        <v>468.63492538439442</v>
      </c>
      <c r="BL53" s="210">
        <f t="shared" si="70"/>
        <v>468.63492538439442</v>
      </c>
      <c r="BM53" s="210">
        <f t="shared" si="70"/>
        <v>468.63492538439442</v>
      </c>
      <c r="BN53" s="210">
        <f t="shared" si="70"/>
        <v>468.63492538439442</v>
      </c>
      <c r="BO53" s="210">
        <f t="shared" si="70"/>
        <v>468.63492538439442</v>
      </c>
      <c r="BP53" s="210">
        <f t="shared" si="70"/>
        <v>468.63492538439442</v>
      </c>
      <c r="BQ53" s="210">
        <f t="shared" si="70"/>
        <v>468.63492538439442</v>
      </c>
      <c r="BR53" s="210">
        <f t="shared" ref="BR53:DA53" si="71">IF(BR$22&lt;=$E$24,IF(BR$22&lt;=$D$24,IF(BR$22&lt;=$C$24,IF(BR$22&lt;=$B$24,$B119,($C36-$B36)/($C$24-$B$24)),($D36-$C36)/($D$24-$C$24)),($E36-$D36)/($E$24-$D$24)),$F119)</f>
        <v>468.63492538439442</v>
      </c>
      <c r="BS53" s="210">
        <f t="shared" si="71"/>
        <v>468.63492538439442</v>
      </c>
      <c r="BT53" s="210">
        <f t="shared" si="71"/>
        <v>468.63492538439442</v>
      </c>
      <c r="BU53" s="210">
        <f t="shared" si="71"/>
        <v>-884.21684034791406</v>
      </c>
      <c r="BV53" s="210">
        <f t="shared" si="71"/>
        <v>-884.21684034791406</v>
      </c>
      <c r="BW53" s="210">
        <f t="shared" si="71"/>
        <v>-884.21684034791406</v>
      </c>
      <c r="BX53" s="210">
        <f t="shared" si="71"/>
        <v>-884.21684034791406</v>
      </c>
      <c r="BY53" s="210">
        <f t="shared" si="71"/>
        <v>-884.21684034791406</v>
      </c>
      <c r="BZ53" s="210">
        <f t="shared" si="71"/>
        <v>-884.21684034791406</v>
      </c>
      <c r="CA53" s="210">
        <f t="shared" si="71"/>
        <v>-884.21684034791406</v>
      </c>
      <c r="CB53" s="210">
        <f t="shared" si="71"/>
        <v>-884.21684034791406</v>
      </c>
      <c r="CC53" s="210">
        <f t="shared" si="71"/>
        <v>-884.21684034791406</v>
      </c>
      <c r="CD53" s="210">
        <f t="shared" si="71"/>
        <v>-884.21684034791406</v>
      </c>
      <c r="CE53" s="210">
        <f t="shared" si="71"/>
        <v>-884.21684034791406</v>
      </c>
      <c r="CF53" s="210">
        <f t="shared" si="71"/>
        <v>-884.21684034791406</v>
      </c>
      <c r="CG53" s="210">
        <f t="shared" si="71"/>
        <v>-884.21684034791406</v>
      </c>
      <c r="CH53" s="210">
        <f t="shared" si="71"/>
        <v>-884.21684034791406</v>
      </c>
      <c r="CI53" s="210">
        <f t="shared" si="71"/>
        <v>-884.21684034791406</v>
      </c>
      <c r="CJ53" s="210">
        <f t="shared" si="71"/>
        <v>-884.21684034791406</v>
      </c>
      <c r="CK53" s="210">
        <f t="shared" si="71"/>
        <v>-884.21684034791406</v>
      </c>
      <c r="CL53" s="210">
        <f t="shared" si="71"/>
        <v>-884.21684034791406</v>
      </c>
      <c r="CM53" s="210">
        <f t="shared" si="71"/>
        <v>-884.21684034791406</v>
      </c>
      <c r="CN53" s="210">
        <f t="shared" si="71"/>
        <v>-884.21684034791406</v>
      </c>
      <c r="CO53" s="210">
        <f t="shared" si="71"/>
        <v>-884.21684034791406</v>
      </c>
      <c r="CP53" s="210">
        <f t="shared" si="71"/>
        <v>-884.21684034791406</v>
      </c>
      <c r="CQ53" s="210">
        <f t="shared" si="71"/>
        <v>-884.21684034791406</v>
      </c>
      <c r="CR53" s="210">
        <f t="shared" si="71"/>
        <v>-884.21684034791406</v>
      </c>
      <c r="CS53" s="210">
        <f t="shared" si="71"/>
        <v>-884.21684034791406</v>
      </c>
      <c r="CT53" s="210">
        <f t="shared" si="71"/>
        <v>-884.21684034791406</v>
      </c>
      <c r="CU53" s="210">
        <f t="shared" si="71"/>
        <v>-1127.83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296.33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3759.11363167119</v>
      </c>
      <c r="G59" s="204">
        <f t="shared" si="75"/>
        <v>3759.11363167119</v>
      </c>
      <c r="H59" s="204">
        <f t="shared" si="75"/>
        <v>3759.11363167119</v>
      </c>
      <c r="I59" s="204">
        <f t="shared" si="75"/>
        <v>3759.11363167119</v>
      </c>
      <c r="J59" s="204">
        <f t="shared" si="75"/>
        <v>3759.11363167119</v>
      </c>
      <c r="K59" s="204">
        <f t="shared" si="75"/>
        <v>3759.11363167119</v>
      </c>
      <c r="L59" s="204">
        <f t="shared" si="75"/>
        <v>3759.11363167119</v>
      </c>
      <c r="M59" s="204">
        <f t="shared" si="75"/>
        <v>3759.11363167119</v>
      </c>
      <c r="N59" s="204">
        <f t="shared" si="75"/>
        <v>3759.11363167119</v>
      </c>
      <c r="O59" s="204">
        <f t="shared" si="75"/>
        <v>3759.11363167119</v>
      </c>
      <c r="P59" s="204">
        <f t="shared" si="75"/>
        <v>3759.11363167119</v>
      </c>
      <c r="Q59" s="204">
        <f t="shared" si="75"/>
        <v>3751.6262674481286</v>
      </c>
      <c r="R59" s="204">
        <f t="shared" si="75"/>
        <v>3744.1389032250677</v>
      </c>
      <c r="S59" s="204">
        <f t="shared" si="75"/>
        <v>3736.6515390020063</v>
      </c>
      <c r="T59" s="204">
        <f t="shared" si="75"/>
        <v>3729.1641747789454</v>
      </c>
      <c r="U59" s="204">
        <f t="shared" si="75"/>
        <v>3721.676810555884</v>
      </c>
      <c r="V59" s="204">
        <f t="shared" si="75"/>
        <v>3714.1894463328231</v>
      </c>
      <c r="W59" s="204">
        <f t="shared" si="75"/>
        <v>3706.7020821097617</v>
      </c>
      <c r="X59" s="204">
        <f t="shared" si="75"/>
        <v>3699.2147178867003</v>
      </c>
      <c r="Y59" s="204">
        <f t="shared" si="75"/>
        <v>3691.7273536636394</v>
      </c>
      <c r="Z59" s="204">
        <f t="shared" si="75"/>
        <v>3684.239989440578</v>
      </c>
      <c r="AA59" s="204">
        <f t="shared" si="75"/>
        <v>3676.7526252175171</v>
      </c>
      <c r="AB59" s="204">
        <f t="shared" si="75"/>
        <v>3669.2652609944557</v>
      </c>
      <c r="AC59" s="204">
        <f t="shared" si="75"/>
        <v>3661.7778967713948</v>
      </c>
      <c r="AD59" s="204">
        <f t="shared" si="75"/>
        <v>3654.2905325483334</v>
      </c>
      <c r="AE59" s="204">
        <f t="shared" si="75"/>
        <v>3646.8031683252721</v>
      </c>
      <c r="AF59" s="204">
        <f t="shared" si="75"/>
        <v>3639.3158041022111</v>
      </c>
      <c r="AG59" s="204">
        <f t="shared" si="75"/>
        <v>3631.8284398791498</v>
      </c>
      <c r="AH59" s="204">
        <f t="shared" si="75"/>
        <v>3624.3410756560888</v>
      </c>
      <c r="AI59" s="204">
        <f t="shared" si="75"/>
        <v>3616.8537114330275</v>
      </c>
      <c r="AJ59" s="204">
        <f t="shared" si="75"/>
        <v>3609.3663472099661</v>
      </c>
      <c r="AK59" s="204">
        <f t="shared" si="75"/>
        <v>3601.8789829869052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3594.3916187638438</v>
      </c>
      <c r="AM59" s="204">
        <f t="shared" si="76"/>
        <v>3586.9042545407829</v>
      </c>
      <c r="AN59" s="204">
        <f t="shared" si="76"/>
        <v>3613.8218408401576</v>
      </c>
      <c r="AO59" s="204">
        <f t="shared" si="76"/>
        <v>3675.1443776619685</v>
      </c>
      <c r="AP59" s="204">
        <f t="shared" si="76"/>
        <v>3736.4669144837794</v>
      </c>
      <c r="AQ59" s="204">
        <f t="shared" si="76"/>
        <v>3797.7894513055899</v>
      </c>
      <c r="AR59" s="204">
        <f t="shared" si="76"/>
        <v>3859.1119881274008</v>
      </c>
      <c r="AS59" s="204">
        <f t="shared" si="76"/>
        <v>3920.4345249492117</v>
      </c>
      <c r="AT59" s="204">
        <f t="shared" si="76"/>
        <v>3981.7570617710226</v>
      </c>
      <c r="AU59" s="204">
        <f t="shared" si="76"/>
        <v>4043.0795985928335</v>
      </c>
      <c r="AV59" s="204">
        <f t="shared" si="76"/>
        <v>4104.4021354146444</v>
      </c>
      <c r="AW59" s="204">
        <f t="shared" si="76"/>
        <v>4165.7246722364553</v>
      </c>
      <c r="AX59" s="204">
        <f t="shared" si="76"/>
        <v>4227.0472090582662</v>
      </c>
      <c r="AY59" s="204">
        <f t="shared" si="76"/>
        <v>4288.3697458800771</v>
      </c>
      <c r="AZ59" s="204">
        <f t="shared" si="76"/>
        <v>4349.692282701888</v>
      </c>
      <c r="BA59" s="204">
        <f t="shared" si="76"/>
        <v>4411.014819523698</v>
      </c>
      <c r="BB59" s="204">
        <f t="shared" si="76"/>
        <v>4472.3373563455089</v>
      </c>
      <c r="BC59" s="204">
        <f t="shared" si="76"/>
        <v>4533.6598931673198</v>
      </c>
      <c r="BD59" s="204">
        <f t="shared" si="76"/>
        <v>4594.9824299891307</v>
      </c>
      <c r="BE59" s="204">
        <f t="shared" si="76"/>
        <v>4656.3049668109416</v>
      </c>
      <c r="BF59" s="204">
        <f t="shared" si="76"/>
        <v>4717.6275036327525</v>
      </c>
      <c r="BG59" s="204">
        <f t="shared" si="76"/>
        <v>4778.9500404545634</v>
      </c>
      <c r="BH59" s="204">
        <f t="shared" si="76"/>
        <v>4840.2725772763742</v>
      </c>
      <c r="BI59" s="204">
        <f t="shared" si="76"/>
        <v>4901.5951140981851</v>
      </c>
      <c r="BJ59" s="204">
        <f t="shared" si="76"/>
        <v>4962.917650919996</v>
      </c>
      <c r="BK59" s="204">
        <f t="shared" si="76"/>
        <v>5024.2401877418069</v>
      </c>
      <c r="BL59" s="204">
        <f t="shared" si="76"/>
        <v>5085.5627245636169</v>
      </c>
      <c r="BM59" s="204">
        <f t="shared" si="76"/>
        <v>5146.8852613854287</v>
      </c>
      <c r="BN59" s="204">
        <f t="shared" si="76"/>
        <v>5208.2077982072387</v>
      </c>
      <c r="BO59" s="204">
        <f t="shared" si="76"/>
        <v>5269.5303350290496</v>
      </c>
      <c r="BP59" s="204">
        <f t="shared" si="76"/>
        <v>5330.8528718508605</v>
      </c>
      <c r="BQ59" s="204">
        <f t="shared" si="76"/>
        <v>5392.1754086726714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5453.4979454944823</v>
      </c>
      <c r="BS59" s="204">
        <f t="shared" si="77"/>
        <v>5514.8204823162932</v>
      </c>
      <c r="BT59" s="204">
        <f t="shared" si="77"/>
        <v>5576.1430191381041</v>
      </c>
      <c r="BU59" s="204">
        <f t="shared" si="77"/>
        <v>5714.7462663625492</v>
      </c>
      <c r="BV59" s="204">
        <f t="shared" si="77"/>
        <v>5853.3495135869944</v>
      </c>
      <c r="BW59" s="204">
        <f t="shared" si="77"/>
        <v>5991.9527608114395</v>
      </c>
      <c r="BX59" s="204">
        <f t="shared" si="77"/>
        <v>6130.5560080358846</v>
      </c>
      <c r="BY59" s="204">
        <f t="shared" si="77"/>
        <v>6269.1592552603288</v>
      </c>
      <c r="BZ59" s="204">
        <f t="shared" si="77"/>
        <v>6407.7625024847748</v>
      </c>
      <c r="CA59" s="204">
        <f t="shared" si="77"/>
        <v>6546.365749709219</v>
      </c>
      <c r="CB59" s="204">
        <f t="shared" si="77"/>
        <v>6684.9689969336641</v>
      </c>
      <c r="CC59" s="204">
        <f t="shared" si="77"/>
        <v>6823.5722441581092</v>
      </c>
      <c r="CD59" s="204">
        <f t="shared" si="77"/>
        <v>6962.1754913825544</v>
      </c>
      <c r="CE59" s="204">
        <f t="shared" si="77"/>
        <v>7100.7787386069995</v>
      </c>
      <c r="CF59" s="204">
        <f t="shared" si="77"/>
        <v>7239.3819858314446</v>
      </c>
      <c r="CG59" s="204">
        <f t="shared" si="77"/>
        <v>7377.9852330558897</v>
      </c>
      <c r="CH59" s="204">
        <f t="shared" si="77"/>
        <v>7516.5884802803348</v>
      </c>
      <c r="CI59" s="204">
        <f t="shared" si="77"/>
        <v>7655.1917275047799</v>
      </c>
      <c r="CJ59" s="204">
        <f t="shared" si="77"/>
        <v>7793.7949747292241</v>
      </c>
      <c r="CK59" s="204">
        <f t="shared" si="77"/>
        <v>7932.3982219536701</v>
      </c>
      <c r="CL59" s="204">
        <f t="shared" si="77"/>
        <v>8071.0014691781143</v>
      </c>
      <c r="CM59" s="204">
        <f t="shared" si="77"/>
        <v>8209.6047164025586</v>
      </c>
      <c r="CN59" s="204">
        <f t="shared" si="77"/>
        <v>8348.2079636270046</v>
      </c>
      <c r="CO59" s="204">
        <f t="shared" si="77"/>
        <v>8486.8112108514506</v>
      </c>
      <c r="CP59" s="204">
        <f t="shared" si="77"/>
        <v>8625.4144580758948</v>
      </c>
      <c r="CQ59" s="204">
        <f t="shared" si="77"/>
        <v>8764.017705300339</v>
      </c>
      <c r="CR59" s="204">
        <f t="shared" si="77"/>
        <v>8902.620952524785</v>
      </c>
      <c r="CS59" s="204">
        <f t="shared" si="77"/>
        <v>9041.2241997492292</v>
      </c>
      <c r="CT59" s="204">
        <f t="shared" si="77"/>
        <v>9179.8274469736753</v>
      </c>
      <c r="CU59" s="204">
        <f t="shared" si="77"/>
        <v>9302.3090705858976</v>
      </c>
      <c r="CV59" s="204">
        <f t="shared" si="77"/>
        <v>9408.6690705858982</v>
      </c>
      <c r="CW59" s="204">
        <f t="shared" si="77"/>
        <v>9515.029070585897</v>
      </c>
      <c r="CX59" s="204">
        <f t="shared" si="77"/>
        <v>9621.3890705858976</v>
      </c>
      <c r="CY59" s="204">
        <f t="shared" si="77"/>
        <v>9727.7490705858982</v>
      </c>
      <c r="CZ59" s="204">
        <f t="shared" si="77"/>
        <v>9834.1090705858969</v>
      </c>
      <c r="DA59" s="204">
        <f t="shared" si="77"/>
        <v>9940.4690705858975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3778.1087543144185</v>
      </c>
      <c r="G60" s="204">
        <f t="shared" si="78"/>
        <v>3437.8487543144188</v>
      </c>
      <c r="H60" s="204">
        <f t="shared" si="78"/>
        <v>3097.5887543144186</v>
      </c>
      <c r="I60" s="204">
        <f t="shared" si="78"/>
        <v>2757.3287543144183</v>
      </c>
      <c r="J60" s="204">
        <f t="shared" si="78"/>
        <v>2417.0687543144186</v>
      </c>
      <c r="K60" s="204">
        <f t="shared" si="78"/>
        <v>2076.8087543144184</v>
      </c>
      <c r="L60" s="204">
        <f t="shared" si="78"/>
        <v>1736.5487543144186</v>
      </c>
      <c r="M60" s="204">
        <f t="shared" si="78"/>
        <v>1396.2887543144186</v>
      </c>
      <c r="N60" s="204">
        <f t="shared" si="78"/>
        <v>1056.0287543144186</v>
      </c>
      <c r="O60" s="204">
        <f t="shared" si="78"/>
        <v>715.76875431441863</v>
      </c>
      <c r="P60" s="204">
        <f t="shared" si="78"/>
        <v>375.50875431441858</v>
      </c>
      <c r="Q60" s="204">
        <f t="shared" si="78"/>
        <v>369.11711594310935</v>
      </c>
      <c r="R60" s="204">
        <f t="shared" si="78"/>
        <v>362.72547757180007</v>
      </c>
      <c r="S60" s="204">
        <f t="shared" si="78"/>
        <v>356.33383920049084</v>
      </c>
      <c r="T60" s="204">
        <f t="shared" si="78"/>
        <v>349.94220082918156</v>
      </c>
      <c r="U60" s="204">
        <f t="shared" si="78"/>
        <v>343.55056245787233</v>
      </c>
      <c r="V60" s="204">
        <f t="shared" si="78"/>
        <v>337.15892408656305</v>
      </c>
      <c r="W60" s="204">
        <f t="shared" si="78"/>
        <v>330.76728571525382</v>
      </c>
      <c r="X60" s="204">
        <f t="shared" si="78"/>
        <v>324.37564734394459</v>
      </c>
      <c r="Y60" s="204">
        <f t="shared" si="78"/>
        <v>317.98400897263531</v>
      </c>
      <c r="Z60" s="204">
        <f t="shared" si="78"/>
        <v>311.59237060132608</v>
      </c>
      <c r="AA60" s="204">
        <f t="shared" si="78"/>
        <v>305.2007322300168</v>
      </c>
      <c r="AB60" s="204">
        <f t="shared" si="78"/>
        <v>298.80909385870757</v>
      </c>
      <c r="AC60" s="204">
        <f t="shared" si="78"/>
        <v>292.41745548739834</v>
      </c>
      <c r="AD60" s="204">
        <f t="shared" si="78"/>
        <v>286.02581711608906</v>
      </c>
      <c r="AE60" s="204">
        <f t="shared" si="78"/>
        <v>279.63417874477983</v>
      </c>
      <c r="AF60" s="204">
        <f t="shared" si="78"/>
        <v>273.24254037347055</v>
      </c>
      <c r="AG60" s="204">
        <f t="shared" si="78"/>
        <v>266.85090200216132</v>
      </c>
      <c r="AH60" s="204">
        <f t="shared" si="78"/>
        <v>260.45926363085209</v>
      </c>
      <c r="AI60" s="204">
        <f t="shared" si="78"/>
        <v>254.06762525954281</v>
      </c>
      <c r="AJ60" s="204">
        <f t="shared" si="78"/>
        <v>247.67598688823355</v>
      </c>
      <c r="AK60" s="204">
        <f t="shared" si="78"/>
        <v>241.2843485169243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234.89271014561504</v>
      </c>
      <c r="AM60" s="204">
        <f t="shared" si="79"/>
        <v>228.50107177430581</v>
      </c>
      <c r="AN60" s="204">
        <f t="shared" si="79"/>
        <v>221.83901793344114</v>
      </c>
      <c r="AO60" s="204">
        <f t="shared" si="79"/>
        <v>214.90654862302111</v>
      </c>
      <c r="AP60" s="204">
        <f t="shared" si="79"/>
        <v>207.97407931260108</v>
      </c>
      <c r="AQ60" s="204">
        <f t="shared" si="79"/>
        <v>201.04161000218105</v>
      </c>
      <c r="AR60" s="204">
        <f t="shared" si="79"/>
        <v>194.10914069176101</v>
      </c>
      <c r="AS60" s="204">
        <f t="shared" si="79"/>
        <v>187.17667138134098</v>
      </c>
      <c r="AT60" s="204">
        <f t="shared" si="79"/>
        <v>180.24420207092095</v>
      </c>
      <c r="AU60" s="204">
        <f t="shared" si="79"/>
        <v>173.31173276050089</v>
      </c>
      <c r="AV60" s="204">
        <f t="shared" si="79"/>
        <v>166.37926345008088</v>
      </c>
      <c r="AW60" s="204">
        <f t="shared" si="79"/>
        <v>159.44679413966082</v>
      </c>
      <c r="AX60" s="204">
        <f t="shared" si="79"/>
        <v>152.51432482924079</v>
      </c>
      <c r="AY60" s="204">
        <f t="shared" si="79"/>
        <v>145.58185551882076</v>
      </c>
      <c r="AZ60" s="204">
        <f t="shared" si="79"/>
        <v>138.64938620840073</v>
      </c>
      <c r="BA60" s="204">
        <f t="shared" si="79"/>
        <v>131.7169168979807</v>
      </c>
      <c r="BB60" s="204">
        <f t="shared" si="79"/>
        <v>124.78444758756065</v>
      </c>
      <c r="BC60" s="204">
        <f t="shared" si="79"/>
        <v>117.85197827714062</v>
      </c>
      <c r="BD60" s="204">
        <f t="shared" si="79"/>
        <v>110.91950896672058</v>
      </c>
      <c r="BE60" s="204">
        <f t="shared" si="79"/>
        <v>103.98703965630055</v>
      </c>
      <c r="BF60" s="204">
        <f t="shared" si="79"/>
        <v>97.054570345880506</v>
      </c>
      <c r="BG60" s="204">
        <f t="shared" si="79"/>
        <v>90.122101035460474</v>
      </c>
      <c r="BH60" s="204">
        <f t="shared" si="79"/>
        <v>83.189631725040442</v>
      </c>
      <c r="BI60" s="204">
        <f t="shared" si="79"/>
        <v>76.25716241462041</v>
      </c>
      <c r="BJ60" s="204">
        <f t="shared" si="79"/>
        <v>69.324693104200378</v>
      </c>
      <c r="BK60" s="204">
        <f t="shared" si="79"/>
        <v>62.392223793780346</v>
      </c>
      <c r="BL60" s="204">
        <f t="shared" si="79"/>
        <v>55.459754483360285</v>
      </c>
      <c r="BM60" s="204">
        <f t="shared" si="79"/>
        <v>48.527285172940253</v>
      </c>
      <c r="BN60" s="204">
        <f t="shared" si="79"/>
        <v>41.594815862520221</v>
      </c>
      <c r="BO60" s="204">
        <f t="shared" si="79"/>
        <v>34.662346552100189</v>
      </c>
      <c r="BP60" s="204">
        <f t="shared" si="79"/>
        <v>27.729877241680157</v>
      </c>
      <c r="BQ60" s="204">
        <f t="shared" si="79"/>
        <v>20.797407931260125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13.864938620840093</v>
      </c>
      <c r="BS60" s="204">
        <f t="shared" si="80"/>
        <v>6.9324693104200605</v>
      </c>
      <c r="BT60" s="204">
        <f t="shared" si="80"/>
        <v>0</v>
      </c>
      <c r="BU60" s="204">
        <f t="shared" si="80"/>
        <v>1025.9182570703365</v>
      </c>
      <c r="BV60" s="204">
        <f t="shared" si="80"/>
        <v>2051.836514140673</v>
      </c>
      <c r="BW60" s="204">
        <f t="shared" si="80"/>
        <v>3077.7547712110095</v>
      </c>
      <c r="BX60" s="204">
        <f t="shared" si="80"/>
        <v>4103.673028281346</v>
      </c>
      <c r="BY60" s="204">
        <f t="shared" si="80"/>
        <v>5129.591285351682</v>
      </c>
      <c r="BZ60" s="204">
        <f t="shared" si="80"/>
        <v>6155.509542422019</v>
      </c>
      <c r="CA60" s="204">
        <f t="shared" si="80"/>
        <v>7181.4277994923559</v>
      </c>
      <c r="CB60" s="204">
        <f t="shared" si="80"/>
        <v>8207.346056562692</v>
      </c>
      <c r="CC60" s="204">
        <f t="shared" si="80"/>
        <v>9233.264313633028</v>
      </c>
      <c r="CD60" s="204">
        <f t="shared" si="80"/>
        <v>10259.182570703364</v>
      </c>
      <c r="CE60" s="204">
        <f t="shared" si="80"/>
        <v>11285.100827773702</v>
      </c>
      <c r="CF60" s="204">
        <f t="shared" si="80"/>
        <v>12311.019084844038</v>
      </c>
      <c r="CG60" s="204">
        <f t="shared" si="80"/>
        <v>13336.937341914374</v>
      </c>
      <c r="CH60" s="204">
        <f t="shared" si="80"/>
        <v>14362.855598984712</v>
      </c>
      <c r="CI60" s="204">
        <f t="shared" si="80"/>
        <v>15388.773856055048</v>
      </c>
      <c r="CJ60" s="204">
        <f t="shared" si="80"/>
        <v>16414.692113125384</v>
      </c>
      <c r="CK60" s="204">
        <f t="shared" si="80"/>
        <v>17440.610370195722</v>
      </c>
      <c r="CL60" s="204">
        <f t="shared" si="80"/>
        <v>18466.528627266056</v>
      </c>
      <c r="CM60" s="204">
        <f t="shared" si="80"/>
        <v>19492.446884336394</v>
      </c>
      <c r="CN60" s="204">
        <f t="shared" si="80"/>
        <v>20518.365141406728</v>
      </c>
      <c r="CO60" s="204">
        <f t="shared" si="80"/>
        <v>21544.283398477066</v>
      </c>
      <c r="CP60" s="204">
        <f t="shared" si="80"/>
        <v>22570.201655547404</v>
      </c>
      <c r="CQ60" s="204">
        <f t="shared" si="80"/>
        <v>23596.119912617738</v>
      </c>
      <c r="CR60" s="204">
        <f t="shared" si="80"/>
        <v>24622.038169688076</v>
      </c>
      <c r="CS60" s="204">
        <f t="shared" si="80"/>
        <v>25647.956426758414</v>
      </c>
      <c r="CT60" s="204">
        <f t="shared" si="80"/>
        <v>26673.874683828748</v>
      </c>
      <c r="CU60" s="204">
        <f t="shared" si="80"/>
        <v>27549.263812363919</v>
      </c>
      <c r="CV60" s="204">
        <f t="shared" si="80"/>
        <v>28274.12381236392</v>
      </c>
      <c r="CW60" s="204">
        <f t="shared" si="80"/>
        <v>28998.98381236392</v>
      </c>
      <c r="CX60" s="204">
        <f t="shared" si="80"/>
        <v>29723.843812363921</v>
      </c>
      <c r="CY60" s="204">
        <f t="shared" si="80"/>
        <v>30448.703812363921</v>
      </c>
      <c r="CZ60" s="204">
        <f t="shared" si="80"/>
        <v>31173.563812363918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31898.423812363919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1109.0987819386903</v>
      </c>
      <c r="G61" s="204">
        <f t="shared" si="81"/>
        <v>1109.0987819386903</v>
      </c>
      <c r="H61" s="204">
        <f t="shared" si="81"/>
        <v>1109.0987819386903</v>
      </c>
      <c r="I61" s="204">
        <f t="shared" si="81"/>
        <v>1109.0987819386903</v>
      </c>
      <c r="J61" s="204">
        <f t="shared" si="81"/>
        <v>1109.0987819386903</v>
      </c>
      <c r="K61" s="204">
        <f t="shared" si="81"/>
        <v>1109.0987819386903</v>
      </c>
      <c r="L61" s="204">
        <f t="shared" si="81"/>
        <v>1109.0987819386903</v>
      </c>
      <c r="M61" s="204">
        <f t="shared" si="81"/>
        <v>1109.0987819386903</v>
      </c>
      <c r="N61" s="204">
        <f t="shared" si="81"/>
        <v>1109.0987819386903</v>
      </c>
      <c r="O61" s="204">
        <f t="shared" si="81"/>
        <v>1109.0987819386903</v>
      </c>
      <c r="P61" s="204">
        <f t="shared" si="81"/>
        <v>1109.0987819386903</v>
      </c>
      <c r="Q61" s="204">
        <f t="shared" si="81"/>
        <v>1119.371213444743</v>
      </c>
      <c r="R61" s="204">
        <f t="shared" si="81"/>
        <v>1129.6436449507958</v>
      </c>
      <c r="S61" s="204">
        <f t="shared" si="81"/>
        <v>1139.9160764568485</v>
      </c>
      <c r="T61" s="204">
        <f t="shared" si="81"/>
        <v>1150.1885079629012</v>
      </c>
      <c r="U61" s="204">
        <f t="shared" si="81"/>
        <v>1160.4609394689539</v>
      </c>
      <c r="V61" s="204">
        <f t="shared" si="81"/>
        <v>1170.7333709750067</v>
      </c>
      <c r="W61" s="204">
        <f t="shared" si="81"/>
        <v>1181.0058024810594</v>
      </c>
      <c r="X61" s="204">
        <f t="shared" si="81"/>
        <v>1191.2782339871121</v>
      </c>
      <c r="Y61" s="204">
        <f t="shared" si="81"/>
        <v>1201.5506654931648</v>
      </c>
      <c r="Z61" s="204">
        <f t="shared" si="81"/>
        <v>1211.8230969992176</v>
      </c>
      <c r="AA61" s="204">
        <f t="shared" si="81"/>
        <v>1222.0955285052703</v>
      </c>
      <c r="AB61" s="204">
        <f t="shared" si="81"/>
        <v>1232.3679600113232</v>
      </c>
      <c r="AC61" s="204">
        <f t="shared" si="81"/>
        <v>1242.640391517376</v>
      </c>
      <c r="AD61" s="204">
        <f t="shared" si="81"/>
        <v>1252.9128230234287</v>
      </c>
      <c r="AE61" s="204">
        <f t="shared" si="81"/>
        <v>1263.1852545294814</v>
      </c>
      <c r="AF61" s="204">
        <f t="shared" si="81"/>
        <v>1273.4576860355342</v>
      </c>
      <c r="AG61" s="204">
        <f t="shared" si="81"/>
        <v>1283.7301175415869</v>
      </c>
      <c r="AH61" s="204">
        <f t="shared" si="81"/>
        <v>1294.0025490476396</v>
      </c>
      <c r="AI61" s="204">
        <f t="shared" si="81"/>
        <v>1304.2749805536923</v>
      </c>
      <c r="AJ61" s="204">
        <f t="shared" si="81"/>
        <v>1314.5474120597451</v>
      </c>
      <c r="AK61" s="204">
        <f t="shared" si="81"/>
        <v>1324.8198435657978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1335.0922750718505</v>
      </c>
      <c r="AM61" s="204">
        <f t="shared" si="82"/>
        <v>1345.3647065779032</v>
      </c>
      <c r="AN61" s="204">
        <f t="shared" si="82"/>
        <v>1391.0071312435336</v>
      </c>
      <c r="AO61" s="204">
        <f t="shared" si="82"/>
        <v>1472.0195490687415</v>
      </c>
      <c r="AP61" s="204">
        <f t="shared" si="82"/>
        <v>1553.0319668939496</v>
      </c>
      <c r="AQ61" s="204">
        <f t="shared" si="82"/>
        <v>1634.0443847191577</v>
      </c>
      <c r="AR61" s="204">
        <f t="shared" si="82"/>
        <v>1715.0568025443656</v>
      </c>
      <c r="AS61" s="204">
        <f t="shared" si="82"/>
        <v>1796.0692203695737</v>
      </c>
      <c r="AT61" s="204">
        <f t="shared" si="82"/>
        <v>1877.0816381947816</v>
      </c>
      <c r="AU61" s="204">
        <f t="shared" si="82"/>
        <v>1958.0940560199897</v>
      </c>
      <c r="AV61" s="204">
        <f t="shared" si="82"/>
        <v>2039.1064738451978</v>
      </c>
      <c r="AW61" s="204">
        <f t="shared" si="82"/>
        <v>2120.1188916704059</v>
      </c>
      <c r="AX61" s="204">
        <f t="shared" si="82"/>
        <v>2201.131309495614</v>
      </c>
      <c r="AY61" s="204">
        <f t="shared" si="82"/>
        <v>2282.1437273208217</v>
      </c>
      <c r="AZ61" s="204">
        <f t="shared" si="82"/>
        <v>2363.1561451460298</v>
      </c>
      <c r="BA61" s="204">
        <f t="shared" si="82"/>
        <v>2444.1685629712379</v>
      </c>
      <c r="BB61" s="204">
        <f t="shared" si="82"/>
        <v>2525.180980796446</v>
      </c>
      <c r="BC61" s="204">
        <f t="shared" si="82"/>
        <v>2606.1933986216536</v>
      </c>
      <c r="BD61" s="204">
        <f t="shared" si="82"/>
        <v>2687.2058164468617</v>
      </c>
      <c r="BE61" s="204">
        <f t="shared" si="82"/>
        <v>2768.2182342720698</v>
      </c>
      <c r="BF61" s="204">
        <f t="shared" si="82"/>
        <v>2849.2306520972779</v>
      </c>
      <c r="BG61" s="204">
        <f t="shared" si="82"/>
        <v>2930.243069922486</v>
      </c>
      <c r="BH61" s="204">
        <f t="shared" si="82"/>
        <v>3011.2554877476941</v>
      </c>
      <c r="BI61" s="204">
        <f t="shared" si="82"/>
        <v>3092.2679055729022</v>
      </c>
      <c r="BJ61" s="204">
        <f t="shared" si="82"/>
        <v>3173.2803233981103</v>
      </c>
      <c r="BK61" s="204">
        <f t="shared" si="82"/>
        <v>3254.292741223318</v>
      </c>
      <c r="BL61" s="204">
        <f t="shared" si="82"/>
        <v>3335.3051590485261</v>
      </c>
      <c r="BM61" s="204">
        <f t="shared" si="82"/>
        <v>3416.3175768737337</v>
      </c>
      <c r="BN61" s="204">
        <f t="shared" si="82"/>
        <v>3497.3299946989418</v>
      </c>
      <c r="BO61" s="204">
        <f t="shared" si="82"/>
        <v>3578.3424125241499</v>
      </c>
      <c r="BP61" s="204">
        <f t="shared" si="82"/>
        <v>3659.3548303493581</v>
      </c>
      <c r="BQ61" s="204">
        <f t="shared" si="82"/>
        <v>3740.3672481745662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3821.3796659997743</v>
      </c>
      <c r="BS61" s="204">
        <f t="shared" si="83"/>
        <v>3902.3920838249824</v>
      </c>
      <c r="BT61" s="204">
        <f t="shared" si="83"/>
        <v>3983.4045016501905</v>
      </c>
      <c r="BU61" s="204">
        <f t="shared" si="83"/>
        <v>4109.2494175715183</v>
      </c>
      <c r="BV61" s="204">
        <f t="shared" si="83"/>
        <v>4235.094333492847</v>
      </c>
      <c r="BW61" s="204">
        <f t="shared" si="83"/>
        <v>4360.9392494141748</v>
      </c>
      <c r="BX61" s="204">
        <f t="shared" si="83"/>
        <v>4486.7841653355026</v>
      </c>
      <c r="BY61" s="204">
        <f t="shared" si="83"/>
        <v>4612.6290812568313</v>
      </c>
      <c r="BZ61" s="204">
        <f t="shared" si="83"/>
        <v>4738.4739971781592</v>
      </c>
      <c r="CA61" s="204">
        <f t="shared" si="83"/>
        <v>4864.318913099487</v>
      </c>
      <c r="CB61" s="204">
        <f t="shared" si="83"/>
        <v>4990.1638290208157</v>
      </c>
      <c r="CC61" s="204">
        <f t="shared" si="83"/>
        <v>5116.0087449421435</v>
      </c>
      <c r="CD61" s="204">
        <f t="shared" si="83"/>
        <v>5241.8536608634713</v>
      </c>
      <c r="CE61" s="204">
        <f t="shared" si="83"/>
        <v>5367.6985767848</v>
      </c>
      <c r="CF61" s="204">
        <f t="shared" si="83"/>
        <v>5493.5434927061278</v>
      </c>
      <c r="CG61" s="204">
        <f t="shared" si="83"/>
        <v>5619.3884086274556</v>
      </c>
      <c r="CH61" s="204">
        <f t="shared" si="83"/>
        <v>5745.2333245487844</v>
      </c>
      <c r="CI61" s="204">
        <f t="shared" si="83"/>
        <v>5871.0782404701122</v>
      </c>
      <c r="CJ61" s="204">
        <f t="shared" si="83"/>
        <v>5996.92315639144</v>
      </c>
      <c r="CK61" s="204">
        <f t="shared" si="83"/>
        <v>6122.7680723127687</v>
      </c>
      <c r="CL61" s="204">
        <f t="shared" si="83"/>
        <v>6248.6129882340965</v>
      </c>
      <c r="CM61" s="204">
        <f t="shared" si="83"/>
        <v>6374.4579041554243</v>
      </c>
      <c r="CN61" s="204">
        <f t="shared" si="83"/>
        <v>6500.3028200767531</v>
      </c>
      <c r="CO61" s="204">
        <f t="shared" si="83"/>
        <v>6626.1477359980809</v>
      </c>
      <c r="CP61" s="204">
        <f t="shared" si="83"/>
        <v>6751.9926519194087</v>
      </c>
      <c r="CQ61" s="204">
        <f t="shared" si="83"/>
        <v>6877.8375678407374</v>
      </c>
      <c r="CR61" s="204">
        <f t="shared" si="83"/>
        <v>7003.6824837620652</v>
      </c>
      <c r="CS61" s="204">
        <f t="shared" si="83"/>
        <v>7129.527399683393</v>
      </c>
      <c r="CT61" s="204">
        <f t="shared" si="83"/>
        <v>7255.3723156047217</v>
      </c>
      <c r="CU61" s="204">
        <f t="shared" si="83"/>
        <v>7322.5102735653854</v>
      </c>
      <c r="CV61" s="204">
        <f t="shared" si="83"/>
        <v>7330.941273565385</v>
      </c>
      <c r="CW61" s="204">
        <f t="shared" si="83"/>
        <v>7339.3722735653855</v>
      </c>
      <c r="CX61" s="204">
        <f t="shared" si="83"/>
        <v>7347.8032735653851</v>
      </c>
      <c r="CY61" s="204">
        <f t="shared" si="83"/>
        <v>7356.2342735653856</v>
      </c>
      <c r="CZ61" s="204">
        <f t="shared" si="83"/>
        <v>7364.6652735653852</v>
      </c>
      <c r="DA61" s="204">
        <f t="shared" si="83"/>
        <v>7373.0962735653848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1408.15782867907</v>
      </c>
      <c r="G63" s="204">
        <f t="shared" si="87"/>
        <v>1408.15782867907</v>
      </c>
      <c r="H63" s="204">
        <f t="shared" si="87"/>
        <v>1408.15782867907</v>
      </c>
      <c r="I63" s="204">
        <f t="shared" si="87"/>
        <v>1408.15782867907</v>
      </c>
      <c r="J63" s="204">
        <f t="shared" si="87"/>
        <v>1408.15782867907</v>
      </c>
      <c r="K63" s="204">
        <f t="shared" si="87"/>
        <v>1408.15782867907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1408.15782867907</v>
      </c>
      <c r="M63" s="204">
        <f t="shared" si="87"/>
        <v>1408.15782867907</v>
      </c>
      <c r="N63" s="204">
        <f t="shared" si="87"/>
        <v>1408.15782867907</v>
      </c>
      <c r="O63" s="204">
        <f t="shared" si="87"/>
        <v>1408.15782867907</v>
      </c>
      <c r="P63" s="204">
        <f t="shared" si="87"/>
        <v>1408.15782867907</v>
      </c>
      <c r="Q63" s="204">
        <f t="shared" si="87"/>
        <v>1603.9017538004159</v>
      </c>
      <c r="R63" s="204">
        <f t="shared" si="87"/>
        <v>1799.6456789217618</v>
      </c>
      <c r="S63" s="204">
        <f t="shared" si="87"/>
        <v>1995.3896040431077</v>
      </c>
      <c r="T63" s="204">
        <f t="shared" si="87"/>
        <v>2191.1335291644536</v>
      </c>
      <c r="U63" s="204">
        <f t="shared" si="87"/>
        <v>2386.8774542857996</v>
      </c>
      <c r="V63" s="204">
        <f t="shared" si="87"/>
        <v>2582.6213794071455</v>
      </c>
      <c r="W63" s="204">
        <f t="shared" si="87"/>
        <v>2778.3653045284909</v>
      </c>
      <c r="X63" s="204">
        <f t="shared" si="87"/>
        <v>2974.1092296498373</v>
      </c>
      <c r="Y63" s="204">
        <f t="shared" si="87"/>
        <v>3169.8531547711827</v>
      </c>
      <c r="Z63" s="204">
        <f t="shared" si="87"/>
        <v>3365.5970798925291</v>
      </c>
      <c r="AA63" s="204">
        <f t="shared" si="87"/>
        <v>3561.3410050138746</v>
      </c>
      <c r="AB63" s="204">
        <f t="shared" si="87"/>
        <v>3757.0849301352205</v>
      </c>
      <c r="AC63" s="204">
        <f t="shared" si="87"/>
        <v>3952.8288552565664</v>
      </c>
      <c r="AD63" s="204">
        <f t="shared" si="87"/>
        <v>4148.5727803779118</v>
      </c>
      <c r="AE63" s="204">
        <f t="shared" si="87"/>
        <v>4344.3167054992582</v>
      </c>
      <c r="AF63" s="204">
        <f t="shared" si="87"/>
        <v>4540.0606306206046</v>
      </c>
      <c r="AG63" s="204">
        <f t="shared" si="87"/>
        <v>4735.80455574195</v>
      </c>
      <c r="AH63" s="204">
        <f t="shared" si="87"/>
        <v>4931.5484808632955</v>
      </c>
      <c r="AI63" s="204">
        <f t="shared" si="87"/>
        <v>5127.2924059846418</v>
      </c>
      <c r="AJ63" s="204">
        <f t="shared" si="87"/>
        <v>5323.0363311059882</v>
      </c>
      <c r="AK63" s="204">
        <f t="shared" si="87"/>
        <v>5518.7802562273337</v>
      </c>
      <c r="AL63" s="204">
        <f t="shared" si="87"/>
        <v>5714.5241813486791</v>
      </c>
      <c r="AM63" s="204">
        <f t="shared" si="87"/>
        <v>5910.2681064700255</v>
      </c>
      <c r="AN63" s="204">
        <f t="shared" si="87"/>
        <v>6166.0463144347104</v>
      </c>
      <c r="AO63" s="204">
        <f t="shared" si="87"/>
        <v>6481.858805242734</v>
      </c>
      <c r="AP63" s="204">
        <f t="shared" si="87"/>
        <v>6797.6712960507575</v>
      </c>
      <c r="AQ63" s="204">
        <f t="shared" si="87"/>
        <v>7113.483786858782</v>
      </c>
      <c r="AR63" s="204">
        <f t="shared" si="87"/>
        <v>7429.2962776668055</v>
      </c>
      <c r="AS63" s="204">
        <f t="shared" si="87"/>
        <v>7745.108768474829</v>
      </c>
      <c r="AT63" s="204">
        <f t="shared" si="87"/>
        <v>8060.9212592828535</v>
      </c>
      <c r="AU63" s="204">
        <f t="shared" si="87"/>
        <v>8376.7337500908779</v>
      </c>
      <c r="AV63" s="204">
        <f t="shared" si="87"/>
        <v>8692.5462408989006</v>
      </c>
      <c r="AW63" s="204">
        <f t="shared" si="87"/>
        <v>9008.358731706925</v>
      </c>
      <c r="AX63" s="204">
        <f t="shared" si="87"/>
        <v>9324.1712225149495</v>
      </c>
      <c r="AY63" s="204">
        <f t="shared" si="87"/>
        <v>9639.9837133229739</v>
      </c>
      <c r="AZ63" s="204">
        <f t="shared" si="87"/>
        <v>9955.7962041309966</v>
      </c>
      <c r="BA63" s="204">
        <f t="shared" si="87"/>
        <v>10271.608694939021</v>
      </c>
      <c r="BB63" s="204">
        <f t="shared" si="87"/>
        <v>10587.421185747044</v>
      </c>
      <c r="BC63" s="204">
        <f t="shared" si="87"/>
        <v>10903.233676555068</v>
      </c>
      <c r="BD63" s="204">
        <f t="shared" si="87"/>
        <v>11219.046167363093</v>
      </c>
      <c r="BE63" s="204">
        <f t="shared" si="87"/>
        <v>11534.858658171117</v>
      </c>
      <c r="BF63" s="204">
        <f t="shared" si="87"/>
        <v>11850.67114897914</v>
      </c>
      <c r="BG63" s="204">
        <f t="shared" si="87"/>
        <v>12166.483639787164</v>
      </c>
      <c r="BH63" s="204">
        <f t="shared" si="87"/>
        <v>12482.296130595187</v>
      </c>
      <c r="BI63" s="204">
        <f t="shared" si="87"/>
        <v>12798.108621403211</v>
      </c>
      <c r="BJ63" s="204">
        <f t="shared" si="87"/>
        <v>13113.921112211236</v>
      </c>
      <c r="BK63" s="204">
        <f t="shared" si="87"/>
        <v>13429.73360301926</v>
      </c>
      <c r="BL63" s="204">
        <f t="shared" si="87"/>
        <v>13745.546093827284</v>
      </c>
      <c r="BM63" s="204">
        <f t="shared" si="87"/>
        <v>14061.358584635307</v>
      </c>
      <c r="BN63" s="204">
        <f t="shared" si="87"/>
        <v>14377.171075443332</v>
      </c>
      <c r="BO63" s="204">
        <f t="shared" si="87"/>
        <v>14692.983566251354</v>
      </c>
      <c r="BP63" s="204">
        <f t="shared" si="87"/>
        <v>15008.796057059379</v>
      </c>
      <c r="BQ63" s="204">
        <f t="shared" si="87"/>
        <v>15324.608547867403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15640.421038675426</v>
      </c>
      <c r="BS63" s="204">
        <f t="shared" si="89"/>
        <v>15956.23352948345</v>
      </c>
      <c r="BT63" s="204">
        <f t="shared" si="89"/>
        <v>16272.046020291475</v>
      </c>
      <c r="BU63" s="204">
        <f t="shared" si="89"/>
        <v>17585.145815252585</v>
      </c>
      <c r="BV63" s="204">
        <f t="shared" si="89"/>
        <v>18898.245610213697</v>
      </c>
      <c r="BW63" s="204">
        <f t="shared" si="89"/>
        <v>20211.345405174809</v>
      </c>
      <c r="BX63" s="204">
        <f t="shared" si="89"/>
        <v>21524.44520013592</v>
      </c>
      <c r="BY63" s="204">
        <f t="shared" si="89"/>
        <v>22837.544995097032</v>
      </c>
      <c r="BZ63" s="204">
        <f t="shared" si="89"/>
        <v>24150.644790058144</v>
      </c>
      <c r="CA63" s="204">
        <f t="shared" si="89"/>
        <v>25463.744585019256</v>
      </c>
      <c r="CB63" s="204">
        <f t="shared" si="89"/>
        <v>26776.844379980368</v>
      </c>
      <c r="CC63" s="204">
        <f t="shared" si="89"/>
        <v>28089.94417494148</v>
      </c>
      <c r="CD63" s="204">
        <f t="shared" si="89"/>
        <v>29403.043969902592</v>
      </c>
      <c r="CE63" s="204">
        <f t="shared" si="89"/>
        <v>30716.143764863704</v>
      </c>
      <c r="CF63" s="204">
        <f t="shared" si="89"/>
        <v>32029.243559824812</v>
      </c>
      <c r="CG63" s="204">
        <f t="shared" si="89"/>
        <v>33342.343354785924</v>
      </c>
      <c r="CH63" s="204">
        <f t="shared" si="89"/>
        <v>34655.443149747036</v>
      </c>
      <c r="CI63" s="204">
        <f t="shared" si="89"/>
        <v>35968.542944708148</v>
      </c>
      <c r="CJ63" s="204">
        <f t="shared" si="89"/>
        <v>37281.64273966926</v>
      </c>
      <c r="CK63" s="204">
        <f t="shared" si="89"/>
        <v>38594.742534630372</v>
      </c>
      <c r="CL63" s="204">
        <f t="shared" si="89"/>
        <v>39907.842329591484</v>
      </c>
      <c r="CM63" s="204">
        <f t="shared" si="89"/>
        <v>41220.942124552595</v>
      </c>
      <c r="CN63" s="204">
        <f t="shared" si="89"/>
        <v>42534.041919513707</v>
      </c>
      <c r="CO63" s="204">
        <f t="shared" si="89"/>
        <v>43847.141714474819</v>
      </c>
      <c r="CP63" s="204">
        <f t="shared" si="89"/>
        <v>45160.241509435931</v>
      </c>
      <c r="CQ63" s="204">
        <f t="shared" si="89"/>
        <v>46473.341304397043</v>
      </c>
      <c r="CR63" s="204">
        <f t="shared" si="89"/>
        <v>47786.441099358155</v>
      </c>
      <c r="CS63" s="204">
        <f t="shared" si="89"/>
        <v>49099.540894319267</v>
      </c>
      <c r="CT63" s="204">
        <f t="shared" si="89"/>
        <v>50412.640689280379</v>
      </c>
      <c r="CU63" s="204">
        <f t="shared" si="89"/>
        <v>51069.190586760938</v>
      </c>
      <c r="CV63" s="204">
        <f t="shared" si="89"/>
        <v>51069.190586760938</v>
      </c>
      <c r="CW63" s="204">
        <f t="shared" si="89"/>
        <v>51069.190586760938</v>
      </c>
      <c r="CX63" s="204">
        <f t="shared" si="89"/>
        <v>51069.190586760938</v>
      </c>
      <c r="CY63" s="204">
        <f t="shared" si="89"/>
        <v>51069.190586760938</v>
      </c>
      <c r="CZ63" s="204">
        <f t="shared" si="89"/>
        <v>51069.190586760938</v>
      </c>
      <c r="DA63" s="204">
        <f t="shared" si="89"/>
        <v>51069.190586760938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1351.8315155319069</v>
      </c>
      <c r="G64" s="204">
        <f t="shared" si="90"/>
        <v>1351.8315155319069</v>
      </c>
      <c r="H64" s="204">
        <f t="shared" si="90"/>
        <v>1351.8315155319069</v>
      </c>
      <c r="I64" s="204">
        <f t="shared" si="90"/>
        <v>1351.8315155319069</v>
      </c>
      <c r="J64" s="204">
        <f t="shared" si="90"/>
        <v>1351.8315155319069</v>
      </c>
      <c r="K64" s="204">
        <f t="shared" si="90"/>
        <v>1351.8315155319069</v>
      </c>
      <c r="L64" s="204">
        <f t="shared" si="88"/>
        <v>1351.8315155319069</v>
      </c>
      <c r="M64" s="204">
        <f t="shared" si="90"/>
        <v>1351.8315155319069</v>
      </c>
      <c r="N64" s="204">
        <f t="shared" si="90"/>
        <v>1351.8315155319069</v>
      </c>
      <c r="O64" s="204">
        <f t="shared" si="90"/>
        <v>1351.8315155319069</v>
      </c>
      <c r="P64" s="204">
        <f t="shared" si="90"/>
        <v>1351.8315155319069</v>
      </c>
      <c r="Q64" s="204">
        <f t="shared" si="90"/>
        <v>1370.3893823672372</v>
      </c>
      <c r="R64" s="204">
        <f t="shared" si="90"/>
        <v>1388.9472492025673</v>
      </c>
      <c r="S64" s="204">
        <f t="shared" si="90"/>
        <v>1407.5051160378976</v>
      </c>
      <c r="T64" s="204">
        <f t="shared" si="90"/>
        <v>1426.0629828732276</v>
      </c>
      <c r="U64" s="204">
        <f t="shared" si="90"/>
        <v>1444.6208497085579</v>
      </c>
      <c r="V64" s="204">
        <f t="shared" si="90"/>
        <v>1463.1787165438882</v>
      </c>
      <c r="W64" s="204">
        <f t="shared" si="90"/>
        <v>1481.7365833792182</v>
      </c>
      <c r="X64" s="204">
        <f t="shared" si="90"/>
        <v>1500.2944502145485</v>
      </c>
      <c r="Y64" s="204">
        <f t="shared" si="90"/>
        <v>1518.8523170498786</v>
      </c>
      <c r="Z64" s="204">
        <f t="shared" si="90"/>
        <v>1537.4101838852089</v>
      </c>
      <c r="AA64" s="204">
        <f t="shared" si="90"/>
        <v>1555.9680507205389</v>
      </c>
      <c r="AB64" s="204">
        <f t="shared" si="90"/>
        <v>1574.5259175558692</v>
      </c>
      <c r="AC64" s="204">
        <f t="shared" si="90"/>
        <v>1593.0837843911995</v>
      </c>
      <c r="AD64" s="204">
        <f t="shared" si="90"/>
        <v>1611.6416512265296</v>
      </c>
      <c r="AE64" s="204">
        <f t="shared" si="90"/>
        <v>1630.1995180618599</v>
      </c>
      <c r="AF64" s="204">
        <f t="shared" si="90"/>
        <v>1648.7573848971901</v>
      </c>
      <c r="AG64" s="204">
        <f t="shared" si="90"/>
        <v>1667.3152517325202</v>
      </c>
      <c r="AH64" s="204">
        <f t="shared" si="90"/>
        <v>1685.8731185678505</v>
      </c>
      <c r="AI64" s="204">
        <f t="shared" si="90"/>
        <v>1704.4309854031806</v>
      </c>
      <c r="AJ64" s="204">
        <f t="shared" si="90"/>
        <v>1722.9888522385108</v>
      </c>
      <c r="AK64" s="204">
        <f t="shared" si="90"/>
        <v>1741.5467190738409</v>
      </c>
      <c r="AL64" s="204">
        <f t="shared" si="90"/>
        <v>1760.1045859091712</v>
      </c>
      <c r="AM64" s="204">
        <f t="shared" si="90"/>
        <v>1778.6624527445015</v>
      </c>
      <c r="AN64" s="204">
        <f t="shared" si="90"/>
        <v>1766.076400758915</v>
      </c>
      <c r="AO64" s="204">
        <f t="shared" si="90"/>
        <v>1722.3464299524119</v>
      </c>
      <c r="AP64" s="204">
        <f t="shared" si="90"/>
        <v>1678.6164591459087</v>
      </c>
      <c r="AQ64" s="204">
        <f t="shared" si="90"/>
        <v>1634.8864883394056</v>
      </c>
      <c r="AR64" s="204">
        <f t="shared" si="90"/>
        <v>1591.1565175329024</v>
      </c>
      <c r="AS64" s="204">
        <f t="shared" si="90"/>
        <v>1547.4265467263992</v>
      </c>
      <c r="AT64" s="204">
        <f t="shared" si="90"/>
        <v>1503.6965759198961</v>
      </c>
      <c r="AU64" s="204">
        <f t="shared" si="90"/>
        <v>1459.9666051133931</v>
      </c>
      <c r="AV64" s="204">
        <f t="shared" si="90"/>
        <v>1416.23663430689</v>
      </c>
      <c r="AW64" s="204">
        <f t="shared" si="90"/>
        <v>1372.5066635003868</v>
      </c>
      <c r="AX64" s="204">
        <f t="shared" si="90"/>
        <v>1328.7766926938837</v>
      </c>
      <c r="AY64" s="204">
        <f t="shared" si="90"/>
        <v>1285.0467218873805</v>
      </c>
      <c r="AZ64" s="204">
        <f t="shared" si="90"/>
        <v>1241.3167510808776</v>
      </c>
      <c r="BA64" s="204">
        <f t="shared" si="90"/>
        <v>1197.5867802743742</v>
      </c>
      <c r="BB64" s="204">
        <f t="shared" si="90"/>
        <v>1153.8568094678712</v>
      </c>
      <c r="BC64" s="204">
        <f t="shared" si="90"/>
        <v>1110.1268386613681</v>
      </c>
      <c r="BD64" s="204">
        <f t="shared" si="90"/>
        <v>1066.3968678548649</v>
      </c>
      <c r="BE64" s="204">
        <f t="shared" si="90"/>
        <v>1022.6668970483618</v>
      </c>
      <c r="BF64" s="204">
        <f t="shared" si="90"/>
        <v>978.93692624185871</v>
      </c>
      <c r="BG64" s="204">
        <f t="shared" si="90"/>
        <v>935.20695543535555</v>
      </c>
      <c r="BH64" s="204">
        <f t="shared" si="90"/>
        <v>891.47698462885239</v>
      </c>
      <c r="BI64" s="204">
        <f t="shared" si="90"/>
        <v>847.74701382234934</v>
      </c>
      <c r="BJ64" s="204">
        <f t="shared" si="90"/>
        <v>804.01704301584618</v>
      </c>
      <c r="BK64" s="204">
        <f t="shared" si="90"/>
        <v>760.28707220934302</v>
      </c>
      <c r="BL64" s="204">
        <f t="shared" si="90"/>
        <v>716.55710140283986</v>
      </c>
      <c r="BM64" s="204">
        <f t="shared" si="90"/>
        <v>672.8271305963367</v>
      </c>
      <c r="BN64" s="204">
        <f t="shared" si="90"/>
        <v>629.09715978983377</v>
      </c>
      <c r="BO64" s="204">
        <f t="shared" si="90"/>
        <v>585.36718898333061</v>
      </c>
      <c r="BP64" s="204">
        <f t="shared" si="90"/>
        <v>541.63721817682745</v>
      </c>
      <c r="BQ64" s="204">
        <f t="shared" si="90"/>
        <v>497.90724737032428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454.17727656382112</v>
      </c>
      <c r="BS64" s="204">
        <f t="shared" si="91"/>
        <v>410.44730575731796</v>
      </c>
      <c r="BT64" s="204">
        <f t="shared" si="91"/>
        <v>366.71733495081503</v>
      </c>
      <c r="BU64" s="204">
        <f t="shared" si="91"/>
        <v>352.87894495267108</v>
      </c>
      <c r="BV64" s="204">
        <f t="shared" si="91"/>
        <v>339.04055495452712</v>
      </c>
      <c r="BW64" s="204">
        <f t="shared" si="91"/>
        <v>325.20216495638317</v>
      </c>
      <c r="BX64" s="204">
        <f t="shared" si="91"/>
        <v>311.36377495823916</v>
      </c>
      <c r="BY64" s="204">
        <f t="shared" si="91"/>
        <v>297.52538496009521</v>
      </c>
      <c r="BZ64" s="204">
        <f t="shared" si="91"/>
        <v>283.68699496195126</v>
      </c>
      <c r="CA64" s="204">
        <f t="shared" si="91"/>
        <v>269.8486049638073</v>
      </c>
      <c r="CB64" s="204">
        <f t="shared" si="91"/>
        <v>256.01021496566329</v>
      </c>
      <c r="CC64" s="204">
        <f t="shared" si="91"/>
        <v>242.17182496751934</v>
      </c>
      <c r="CD64" s="204">
        <f t="shared" si="91"/>
        <v>228.33343496937539</v>
      </c>
      <c r="CE64" s="204">
        <f t="shared" si="91"/>
        <v>214.49504497123144</v>
      </c>
      <c r="CF64" s="204">
        <f t="shared" si="91"/>
        <v>200.65665497308748</v>
      </c>
      <c r="CG64" s="204">
        <f t="shared" si="91"/>
        <v>186.8182649749435</v>
      </c>
      <c r="CH64" s="204">
        <f t="shared" si="91"/>
        <v>172.97987497679955</v>
      </c>
      <c r="CI64" s="204">
        <f t="shared" si="91"/>
        <v>159.14148497865557</v>
      </c>
      <c r="CJ64" s="204">
        <f t="shared" si="91"/>
        <v>145.30309498051162</v>
      </c>
      <c r="CK64" s="204">
        <f t="shared" si="91"/>
        <v>131.46470498236766</v>
      </c>
      <c r="CL64" s="204">
        <f t="shared" si="91"/>
        <v>117.62631498422368</v>
      </c>
      <c r="CM64" s="204">
        <f t="shared" si="91"/>
        <v>103.7879249860797</v>
      </c>
      <c r="CN64" s="204">
        <f t="shared" si="91"/>
        <v>89.949534987935749</v>
      </c>
      <c r="CO64" s="204">
        <f t="shared" si="91"/>
        <v>76.111144989791796</v>
      </c>
      <c r="CP64" s="204">
        <f t="shared" si="91"/>
        <v>62.272754991647844</v>
      </c>
      <c r="CQ64" s="204">
        <f t="shared" si="91"/>
        <v>48.434364993503891</v>
      </c>
      <c r="CR64" s="204">
        <f t="shared" si="91"/>
        <v>34.595974995359938</v>
      </c>
      <c r="CS64" s="204">
        <f t="shared" si="91"/>
        <v>20.757584997215929</v>
      </c>
      <c r="CT64" s="204">
        <f t="shared" si="91"/>
        <v>6.9191949990719763</v>
      </c>
      <c r="CU64" s="204">
        <f t="shared" si="91"/>
        <v>26.094999999999942</v>
      </c>
      <c r="CV64" s="204">
        <f t="shared" si="91"/>
        <v>78.284999999999826</v>
      </c>
      <c r="CW64" s="204">
        <f t="shared" si="91"/>
        <v>130.47499999999971</v>
      </c>
      <c r="CX64" s="204">
        <f t="shared" si="91"/>
        <v>182.66499999999959</v>
      </c>
      <c r="CY64" s="204">
        <f t="shared" si="91"/>
        <v>234.85499999999948</v>
      </c>
      <c r="CZ64" s="204">
        <f t="shared" si="91"/>
        <v>287.04499999999939</v>
      </c>
      <c r="DA64" s="204">
        <f t="shared" si="91"/>
        <v>339.23499999999922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3591.2807054130667</v>
      </c>
      <c r="BV65" s="204">
        <f t="shared" si="93"/>
        <v>7182.5614108261334</v>
      </c>
      <c r="BW65" s="204">
        <f t="shared" si="93"/>
        <v>10773.842116239201</v>
      </c>
      <c r="BX65" s="204">
        <f t="shared" si="93"/>
        <v>14365.122821652267</v>
      </c>
      <c r="BY65" s="204">
        <f t="shared" si="93"/>
        <v>17956.403527065333</v>
      </c>
      <c r="BZ65" s="204">
        <f t="shared" si="93"/>
        <v>21547.684232478401</v>
      </c>
      <c r="CA65" s="204">
        <f t="shared" si="93"/>
        <v>25138.964937891466</v>
      </c>
      <c r="CB65" s="204">
        <f t="shared" si="93"/>
        <v>28730.245643304534</v>
      </c>
      <c r="CC65" s="204">
        <f t="shared" si="93"/>
        <v>32321.526348717602</v>
      </c>
      <c r="CD65" s="204">
        <f t="shared" si="93"/>
        <v>35912.807054130666</v>
      </c>
      <c r="CE65" s="204">
        <f t="shared" si="93"/>
        <v>39504.087759543734</v>
      </c>
      <c r="CF65" s="204">
        <f t="shared" si="93"/>
        <v>43095.368464956802</v>
      </c>
      <c r="CG65" s="204">
        <f t="shared" si="93"/>
        <v>46686.64917036987</v>
      </c>
      <c r="CH65" s="204">
        <f t="shared" si="93"/>
        <v>50277.929875782931</v>
      </c>
      <c r="CI65" s="204">
        <f t="shared" si="93"/>
        <v>53869.210581195999</v>
      </c>
      <c r="CJ65" s="204">
        <f t="shared" si="93"/>
        <v>57460.491286609067</v>
      </c>
      <c r="CK65" s="204">
        <f t="shared" si="93"/>
        <v>61051.771992022135</v>
      </c>
      <c r="CL65" s="204">
        <f t="shared" si="93"/>
        <v>64643.052697435203</v>
      </c>
      <c r="CM65" s="204">
        <f t="shared" si="93"/>
        <v>68234.333402848264</v>
      </c>
      <c r="CN65" s="204">
        <f t="shared" si="93"/>
        <v>71825.614108261332</v>
      </c>
      <c r="CO65" s="204">
        <f t="shared" si="93"/>
        <v>75416.8948136744</v>
      </c>
      <c r="CP65" s="204">
        <f t="shared" si="93"/>
        <v>79008.175519087468</v>
      </c>
      <c r="CQ65" s="204">
        <f t="shared" si="93"/>
        <v>82599.456224500536</v>
      </c>
      <c r="CR65" s="204">
        <f t="shared" si="93"/>
        <v>86190.736929913604</v>
      </c>
      <c r="CS65" s="204">
        <f t="shared" si="93"/>
        <v>89782.017635326672</v>
      </c>
      <c r="CT65" s="204">
        <f t="shared" si="93"/>
        <v>93373.298340739741</v>
      </c>
      <c r="CU65" s="204">
        <f t="shared" si="93"/>
        <v>95168.938693446267</v>
      </c>
      <c r="CV65" s="204">
        <f t="shared" si="93"/>
        <v>95168.938693446267</v>
      </c>
      <c r="CW65" s="204">
        <f t="shared" si="93"/>
        <v>95168.938693446267</v>
      </c>
      <c r="CX65" s="204">
        <f t="shared" si="93"/>
        <v>95168.938693446267</v>
      </c>
      <c r="CY65" s="204">
        <f t="shared" si="93"/>
        <v>95168.938693446267</v>
      </c>
      <c r="CZ65" s="204">
        <f t="shared" si="93"/>
        <v>95168.938693446267</v>
      </c>
      <c r="DA65" s="204">
        <f t="shared" si="93"/>
        <v>95168.938693446267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924.32924138933811</v>
      </c>
      <c r="AO66" s="204">
        <f t="shared" si="94"/>
        <v>2772.9877241680142</v>
      </c>
      <c r="AP66" s="204">
        <f t="shared" si="94"/>
        <v>4621.6462069466907</v>
      </c>
      <c r="AQ66" s="204">
        <f t="shared" si="94"/>
        <v>6470.3046897253671</v>
      </c>
      <c r="AR66" s="204">
        <f t="shared" si="94"/>
        <v>8318.9631725040435</v>
      </c>
      <c r="AS66" s="204">
        <f t="shared" si="94"/>
        <v>10167.621655282719</v>
      </c>
      <c r="AT66" s="204">
        <f t="shared" si="94"/>
        <v>12016.280138061395</v>
      </c>
      <c r="AU66" s="204">
        <f t="shared" si="94"/>
        <v>13864.938620840072</v>
      </c>
      <c r="AV66" s="204">
        <f t="shared" si="94"/>
        <v>15713.597103618747</v>
      </c>
      <c r="AW66" s="204">
        <f t="shared" si="94"/>
        <v>17562.255586397423</v>
      </c>
      <c r="AX66" s="204">
        <f t="shared" si="94"/>
        <v>19410.914069176099</v>
      </c>
      <c r="AY66" s="204">
        <f t="shared" si="94"/>
        <v>21259.572551954778</v>
      </c>
      <c r="AZ66" s="204">
        <f t="shared" si="94"/>
        <v>23108.231034733453</v>
      </c>
      <c r="BA66" s="204">
        <f t="shared" si="94"/>
        <v>24956.889517512129</v>
      </c>
      <c r="BB66" s="204">
        <f t="shared" si="94"/>
        <v>26805.548000290804</v>
      </c>
      <c r="BC66" s="204">
        <f t="shared" si="94"/>
        <v>28654.20648306948</v>
      </c>
      <c r="BD66" s="204">
        <f t="shared" si="94"/>
        <v>30502.864965848159</v>
      </c>
      <c r="BE66" s="204">
        <f t="shared" si="94"/>
        <v>32351.523448626835</v>
      </c>
      <c r="BF66" s="204">
        <f t="shared" si="94"/>
        <v>34200.18193140551</v>
      </c>
      <c r="BG66" s="204">
        <f t="shared" si="94"/>
        <v>36048.840414184189</v>
      </c>
      <c r="BH66" s="204">
        <f t="shared" si="94"/>
        <v>37897.498896962861</v>
      </c>
      <c r="BI66" s="204">
        <f t="shared" si="94"/>
        <v>39746.15737974154</v>
      </c>
      <c r="BJ66" s="204">
        <f t="shared" si="94"/>
        <v>41594.815862520212</v>
      </c>
      <c r="BK66" s="204">
        <f t="shared" si="94"/>
        <v>43443.474345298891</v>
      </c>
      <c r="BL66" s="204">
        <f t="shared" si="94"/>
        <v>45292.132828077571</v>
      </c>
      <c r="BM66" s="204">
        <f t="shared" si="94"/>
        <v>47140.791310856242</v>
      </c>
      <c r="BN66" s="204">
        <f t="shared" si="94"/>
        <v>48989.449793634922</v>
      </c>
      <c r="BO66" s="204">
        <f t="shared" si="94"/>
        <v>50838.108276413594</v>
      </c>
      <c r="BP66" s="204">
        <f t="shared" si="94"/>
        <v>52686.766759192273</v>
      </c>
      <c r="BQ66" s="204">
        <f t="shared" si="94"/>
        <v>54535.425241970952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56384.083724749624</v>
      </c>
      <c r="BS66" s="204">
        <f t="shared" si="95"/>
        <v>58232.742207528303</v>
      </c>
      <c r="BT66" s="204">
        <f t="shared" si="95"/>
        <v>60081.400690306975</v>
      </c>
      <c r="BU66" s="204">
        <f t="shared" si="95"/>
        <v>57814.178022748223</v>
      </c>
      <c r="BV66" s="204">
        <f t="shared" si="95"/>
        <v>55546.955355189464</v>
      </c>
      <c r="BW66" s="204">
        <f t="shared" si="95"/>
        <v>53279.732687630712</v>
      </c>
      <c r="BX66" s="204">
        <f t="shared" si="95"/>
        <v>51012.510020071961</v>
      </c>
      <c r="BY66" s="204">
        <f t="shared" si="95"/>
        <v>48745.287352513202</v>
      </c>
      <c r="BZ66" s="204">
        <f t="shared" si="95"/>
        <v>46478.06468495445</v>
      </c>
      <c r="CA66" s="204">
        <f t="shared" si="95"/>
        <v>44210.842017395698</v>
      </c>
      <c r="CB66" s="204">
        <f t="shared" si="95"/>
        <v>41943.619349836939</v>
      </c>
      <c r="CC66" s="204">
        <f t="shared" si="95"/>
        <v>39676.396682278188</v>
      </c>
      <c r="CD66" s="204">
        <f t="shared" si="95"/>
        <v>37409.174014719436</v>
      </c>
      <c r="CE66" s="204">
        <f t="shared" si="95"/>
        <v>35141.951347160677</v>
      </c>
      <c r="CF66" s="204">
        <f t="shared" si="95"/>
        <v>32874.728679601925</v>
      </c>
      <c r="CG66" s="204">
        <f t="shared" si="95"/>
        <v>30607.506012043174</v>
      </c>
      <c r="CH66" s="204">
        <f t="shared" si="95"/>
        <v>28340.283344484418</v>
      </c>
      <c r="CI66" s="204">
        <f t="shared" si="95"/>
        <v>26073.060676925663</v>
      </c>
      <c r="CJ66" s="204">
        <f t="shared" si="95"/>
        <v>23805.838009366911</v>
      </c>
      <c r="CK66" s="204">
        <f t="shared" si="95"/>
        <v>21538.615341808159</v>
      </c>
      <c r="CL66" s="204">
        <f t="shared" si="95"/>
        <v>19271.3926742494</v>
      </c>
      <c r="CM66" s="204">
        <f t="shared" si="95"/>
        <v>17004.170006690649</v>
      </c>
      <c r="CN66" s="204">
        <f t="shared" si="95"/>
        <v>14736.947339131897</v>
      </c>
      <c r="CO66" s="204">
        <f t="shared" si="95"/>
        <v>12469.724671573138</v>
      </c>
      <c r="CP66" s="204">
        <f t="shared" si="95"/>
        <v>10202.502004014386</v>
      </c>
      <c r="CQ66" s="204">
        <f t="shared" si="95"/>
        <v>7935.2793364556346</v>
      </c>
      <c r="CR66" s="204">
        <f t="shared" si="95"/>
        <v>5668.0566688968756</v>
      </c>
      <c r="CS66" s="204">
        <f t="shared" si="95"/>
        <v>3400.8340013381239</v>
      </c>
      <c r="CT66" s="204">
        <f t="shared" si="95"/>
        <v>1133.6113337793722</v>
      </c>
      <c r="CU66" s="204">
        <f t="shared" si="95"/>
        <v>1335.85</v>
      </c>
      <c r="CV66" s="204">
        <f t="shared" si="95"/>
        <v>4007.5499999999997</v>
      </c>
      <c r="CW66" s="204">
        <f t="shared" si="95"/>
        <v>6679.25</v>
      </c>
      <c r="CX66" s="204">
        <f t="shared" si="95"/>
        <v>9350.9499999999989</v>
      </c>
      <c r="CY66" s="204">
        <f t="shared" si="95"/>
        <v>12022.65</v>
      </c>
      <c r="CZ66" s="204">
        <f t="shared" si="95"/>
        <v>14694.349999999999</v>
      </c>
      <c r="DA66" s="204">
        <f t="shared" si="95"/>
        <v>17366.05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414.76499999999999</v>
      </c>
      <c r="CV67" s="204">
        <f t="shared" si="97"/>
        <v>1244.2950000000001</v>
      </c>
      <c r="CW67" s="204">
        <f t="shared" si="97"/>
        <v>2073.8249999999998</v>
      </c>
      <c r="CX67" s="204">
        <f t="shared" si="97"/>
        <v>2903.355</v>
      </c>
      <c r="CY67" s="204">
        <f t="shared" si="97"/>
        <v>3732.8849999999998</v>
      </c>
      <c r="CZ67" s="204">
        <f t="shared" si="97"/>
        <v>4562.415</v>
      </c>
      <c r="DA67" s="204">
        <f t="shared" si="97"/>
        <v>5391.9449999999997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41343.513850017487</v>
      </c>
      <c r="G68" s="204">
        <f t="shared" si="98"/>
        <v>41343.513850017487</v>
      </c>
      <c r="H68" s="204">
        <f t="shared" si="98"/>
        <v>41343.513850017487</v>
      </c>
      <c r="I68" s="204">
        <f t="shared" si="98"/>
        <v>41343.513850017487</v>
      </c>
      <c r="J68" s="204">
        <f t="shared" si="98"/>
        <v>41343.513850017487</v>
      </c>
      <c r="K68" s="204">
        <f t="shared" si="98"/>
        <v>41343.513850017487</v>
      </c>
      <c r="L68" s="204">
        <f t="shared" si="88"/>
        <v>41343.513850017487</v>
      </c>
      <c r="M68" s="204">
        <f t="shared" si="98"/>
        <v>41343.513850017487</v>
      </c>
      <c r="N68" s="204">
        <f t="shared" si="98"/>
        <v>41343.513850017487</v>
      </c>
      <c r="O68" s="204">
        <f t="shared" si="98"/>
        <v>41343.513850017487</v>
      </c>
      <c r="P68" s="204">
        <f t="shared" si="98"/>
        <v>41343.513850017487</v>
      </c>
      <c r="Q68" s="204">
        <f t="shared" si="98"/>
        <v>41336.802629727616</v>
      </c>
      <c r="R68" s="204">
        <f t="shared" si="98"/>
        <v>41330.091409437737</v>
      </c>
      <c r="S68" s="204">
        <f t="shared" si="98"/>
        <v>41323.380189147865</v>
      </c>
      <c r="T68" s="204">
        <f t="shared" si="98"/>
        <v>41316.668968857986</v>
      </c>
      <c r="U68" s="204">
        <f t="shared" si="98"/>
        <v>41309.957748568115</v>
      </c>
      <c r="V68" s="204">
        <f t="shared" si="98"/>
        <v>41303.246528278243</v>
      </c>
      <c r="W68" s="204">
        <f t="shared" si="98"/>
        <v>41296.535307988364</v>
      </c>
      <c r="X68" s="204">
        <f t="shared" si="98"/>
        <v>41289.824087698493</v>
      </c>
      <c r="Y68" s="204">
        <f t="shared" si="98"/>
        <v>41283.112867408621</v>
      </c>
      <c r="Z68" s="204">
        <f t="shared" si="98"/>
        <v>41276.401647118742</v>
      </c>
      <c r="AA68" s="204">
        <f t="shared" si="98"/>
        <v>41269.690426828871</v>
      </c>
      <c r="AB68" s="204">
        <f t="shared" si="98"/>
        <v>41262.979206538992</v>
      </c>
      <c r="AC68" s="204">
        <f t="shared" si="98"/>
        <v>41256.26798624912</v>
      </c>
      <c r="AD68" s="204">
        <f t="shared" si="98"/>
        <v>41249.556765959249</v>
      </c>
      <c r="AE68" s="204">
        <f t="shared" si="98"/>
        <v>41242.84554566937</v>
      </c>
      <c r="AF68" s="204">
        <f t="shared" si="98"/>
        <v>41236.134325379498</v>
      </c>
      <c r="AG68" s="204">
        <f t="shared" si="98"/>
        <v>41229.42310508962</v>
      </c>
      <c r="AH68" s="204">
        <f t="shared" si="98"/>
        <v>41222.711884799748</v>
      </c>
      <c r="AI68" s="204">
        <f t="shared" si="98"/>
        <v>41216.000664509877</v>
      </c>
      <c r="AJ68" s="204">
        <f t="shared" si="98"/>
        <v>41209.289444219998</v>
      </c>
      <c r="AK68" s="204">
        <f t="shared" si="98"/>
        <v>41202.578223930126</v>
      </c>
      <c r="AL68" s="204">
        <f t="shared" si="98"/>
        <v>41195.867003640255</v>
      </c>
      <c r="AM68" s="204">
        <f t="shared" si="98"/>
        <v>41189.155783350376</v>
      </c>
      <c r="AN68" s="204">
        <f t="shared" si="98"/>
        <v>41256.203250424594</v>
      </c>
      <c r="AO68" s="204">
        <f t="shared" si="98"/>
        <v>41397.009404862903</v>
      </c>
      <c r="AP68" s="204">
        <f t="shared" si="98"/>
        <v>41537.815559301212</v>
      </c>
      <c r="AQ68" s="204">
        <f t="shared" si="98"/>
        <v>41678.621713739522</v>
      </c>
      <c r="AR68" s="204">
        <f t="shared" si="98"/>
        <v>41819.427868177831</v>
      </c>
      <c r="AS68" s="204">
        <f t="shared" si="98"/>
        <v>41960.23402261614</v>
      </c>
      <c r="AT68" s="204">
        <f t="shared" si="98"/>
        <v>42101.040177054449</v>
      </c>
      <c r="AU68" s="204">
        <f t="shared" si="98"/>
        <v>42241.846331492758</v>
      </c>
      <c r="AV68" s="204">
        <f t="shared" si="98"/>
        <v>42382.652485931067</v>
      </c>
      <c r="AW68" s="204">
        <f t="shared" si="98"/>
        <v>42523.458640369376</v>
      </c>
      <c r="AX68" s="204">
        <f t="shared" si="98"/>
        <v>42664.264794807685</v>
      </c>
      <c r="AY68" s="204">
        <f t="shared" si="98"/>
        <v>42805.070949245994</v>
      </c>
      <c r="AZ68" s="204">
        <f t="shared" si="98"/>
        <v>42945.877103684303</v>
      </c>
      <c r="BA68" s="204">
        <f t="shared" si="98"/>
        <v>43086.683258122612</v>
      </c>
      <c r="BB68" s="204">
        <f t="shared" si="98"/>
        <v>43227.489412560921</v>
      </c>
      <c r="BC68" s="204">
        <f t="shared" si="98"/>
        <v>43368.29556699923</v>
      </c>
      <c r="BD68" s="204">
        <f t="shared" si="98"/>
        <v>43509.101721437539</v>
      </c>
      <c r="BE68" s="204">
        <f t="shared" si="98"/>
        <v>43649.907875875848</v>
      </c>
      <c r="BF68" s="204">
        <f t="shared" si="98"/>
        <v>43790.714030314157</v>
      </c>
      <c r="BG68" s="204">
        <f t="shared" si="98"/>
        <v>43931.520184752466</v>
      </c>
      <c r="BH68" s="204">
        <f t="shared" si="98"/>
        <v>44072.326339190775</v>
      </c>
      <c r="BI68" s="204">
        <f t="shared" si="98"/>
        <v>44213.132493629084</v>
      </c>
      <c r="BJ68" s="204">
        <f t="shared" si="98"/>
        <v>44353.938648067393</v>
      </c>
      <c r="BK68" s="204">
        <f t="shared" si="98"/>
        <v>44494.744802505702</v>
      </c>
      <c r="BL68" s="204">
        <f t="shared" si="98"/>
        <v>44635.550956944011</v>
      </c>
      <c r="BM68" s="204">
        <f t="shared" si="98"/>
        <v>44776.35711138232</v>
      </c>
      <c r="BN68" s="204">
        <f t="shared" si="98"/>
        <v>44917.163265820629</v>
      </c>
      <c r="BO68" s="204">
        <f t="shared" si="98"/>
        <v>45057.969420258938</v>
      </c>
      <c r="BP68" s="204">
        <f t="shared" si="98"/>
        <v>45198.775574697247</v>
      </c>
      <c r="BQ68" s="204">
        <f t="shared" si="98"/>
        <v>45339.581729135556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45480.387883573865</v>
      </c>
      <c r="BS68" s="204">
        <f t="shared" si="99"/>
        <v>45621.194038012174</v>
      </c>
      <c r="BT68" s="204">
        <f t="shared" si="99"/>
        <v>45762.000192450483</v>
      </c>
      <c r="BU68" s="204">
        <f t="shared" si="99"/>
        <v>44511.929187647504</v>
      </c>
      <c r="BV68" s="204">
        <f t="shared" si="99"/>
        <v>43261.858182844524</v>
      </c>
      <c r="BW68" s="204">
        <f t="shared" si="99"/>
        <v>42011.787178041544</v>
      </c>
      <c r="BX68" s="204">
        <f t="shared" si="99"/>
        <v>40761.716173238572</v>
      </c>
      <c r="BY68" s="204">
        <f t="shared" si="99"/>
        <v>39511.645168435592</v>
      </c>
      <c r="BZ68" s="204">
        <f t="shared" si="99"/>
        <v>38261.574163632613</v>
      </c>
      <c r="CA68" s="204">
        <f t="shared" si="99"/>
        <v>37011.503158829633</v>
      </c>
      <c r="CB68" s="204">
        <f t="shared" si="99"/>
        <v>35761.432154026654</v>
      </c>
      <c r="CC68" s="204">
        <f t="shared" si="99"/>
        <v>34511.361149223681</v>
      </c>
      <c r="CD68" s="204">
        <f t="shared" si="99"/>
        <v>33261.290144420695</v>
      </c>
      <c r="CE68" s="204">
        <f t="shared" si="99"/>
        <v>32011.219139617722</v>
      </c>
      <c r="CF68" s="204">
        <f t="shared" si="99"/>
        <v>30761.148134814743</v>
      </c>
      <c r="CG68" s="204">
        <f t="shared" si="99"/>
        <v>29511.077130011763</v>
      </c>
      <c r="CH68" s="204">
        <f t="shared" si="99"/>
        <v>28261.006125208783</v>
      </c>
      <c r="CI68" s="204">
        <f t="shared" si="99"/>
        <v>27010.935120405808</v>
      </c>
      <c r="CJ68" s="204">
        <f t="shared" si="99"/>
        <v>25760.864115602828</v>
      </c>
      <c r="CK68" s="204">
        <f t="shared" si="99"/>
        <v>24510.793110799848</v>
      </c>
      <c r="CL68" s="204">
        <f t="shared" si="99"/>
        <v>23260.722105996872</v>
      </c>
      <c r="CM68" s="204">
        <f t="shared" si="99"/>
        <v>22010.651101193893</v>
      </c>
      <c r="CN68" s="204">
        <f t="shared" si="99"/>
        <v>20760.580096390913</v>
      </c>
      <c r="CO68" s="204">
        <f t="shared" si="99"/>
        <v>19510.509091587937</v>
      </c>
      <c r="CP68" s="204">
        <f t="shared" si="99"/>
        <v>18260.438086784958</v>
      </c>
      <c r="CQ68" s="204">
        <f t="shared" si="99"/>
        <v>17010.367081981978</v>
      </c>
      <c r="CR68" s="204">
        <f t="shared" si="99"/>
        <v>15760.296077179002</v>
      </c>
      <c r="CS68" s="204">
        <f t="shared" si="99"/>
        <v>14510.225072376023</v>
      </c>
      <c r="CT68" s="204">
        <f t="shared" si="99"/>
        <v>13260.154067573043</v>
      </c>
      <c r="CU68" s="204">
        <f t="shared" si="99"/>
        <v>15736.868565171559</v>
      </c>
      <c r="CV68" s="204">
        <f t="shared" si="99"/>
        <v>21940.368565171557</v>
      </c>
      <c r="CW68" s="204">
        <f t="shared" si="99"/>
        <v>28143.868565171557</v>
      </c>
      <c r="CX68" s="204">
        <f t="shared" si="99"/>
        <v>34347.368565171557</v>
      </c>
      <c r="CY68" s="204">
        <f t="shared" si="99"/>
        <v>40550.868565171557</v>
      </c>
      <c r="CZ68" s="204">
        <f t="shared" si="99"/>
        <v>46754.368565171557</v>
      </c>
      <c r="DA68" s="204">
        <f t="shared" si="99"/>
        <v>52957.868565171557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2937.9244499650813</v>
      </c>
      <c r="G69" s="204">
        <f t="shared" si="100"/>
        <v>2937.9244499650813</v>
      </c>
      <c r="H69" s="204">
        <f t="shared" si="100"/>
        <v>2937.9244499650813</v>
      </c>
      <c r="I69" s="204">
        <f t="shared" si="100"/>
        <v>2937.9244499650813</v>
      </c>
      <c r="J69" s="204">
        <f t="shared" si="100"/>
        <v>2937.9244499650813</v>
      </c>
      <c r="K69" s="204">
        <f t="shared" si="100"/>
        <v>2937.9244499650813</v>
      </c>
      <c r="L69" s="204">
        <f t="shared" si="88"/>
        <v>2937.9244499650813</v>
      </c>
      <c r="M69" s="204">
        <f t="shared" si="100"/>
        <v>2937.9244499650813</v>
      </c>
      <c r="N69" s="204">
        <f t="shared" si="100"/>
        <v>2937.9244499650813</v>
      </c>
      <c r="O69" s="204">
        <f t="shared" si="100"/>
        <v>2937.9244499650813</v>
      </c>
      <c r="P69" s="204">
        <f t="shared" si="100"/>
        <v>2937.9244499650813</v>
      </c>
      <c r="Q69" s="204">
        <f t="shared" si="100"/>
        <v>2950.4262561351456</v>
      </c>
      <c r="R69" s="204">
        <f t="shared" si="100"/>
        <v>2962.92806230521</v>
      </c>
      <c r="S69" s="204">
        <f t="shared" si="100"/>
        <v>2975.4298684752739</v>
      </c>
      <c r="T69" s="204">
        <f t="shared" si="100"/>
        <v>2987.9316746453383</v>
      </c>
      <c r="U69" s="204">
        <f t="shared" si="100"/>
        <v>3000.4334808154026</v>
      </c>
      <c r="V69" s="204">
        <f t="shared" si="100"/>
        <v>3012.935286985467</v>
      </c>
      <c r="W69" s="204">
        <f t="shared" si="100"/>
        <v>3025.4370931555309</v>
      </c>
      <c r="X69" s="204">
        <f t="shared" si="100"/>
        <v>3037.9388993255952</v>
      </c>
      <c r="Y69" s="204">
        <f t="shared" si="100"/>
        <v>3050.4407054956596</v>
      </c>
      <c r="Z69" s="204">
        <f t="shared" si="100"/>
        <v>3062.9425116657239</v>
      </c>
      <c r="AA69" s="204">
        <f t="shared" si="100"/>
        <v>3075.4443178357878</v>
      </c>
      <c r="AB69" s="204">
        <f t="shared" si="100"/>
        <v>3087.9461240058522</v>
      </c>
      <c r="AC69" s="204">
        <f t="shared" si="100"/>
        <v>3100.4479301759166</v>
      </c>
      <c r="AD69" s="204">
        <f t="shared" si="100"/>
        <v>3112.9497363459809</v>
      </c>
      <c r="AE69" s="204">
        <f t="shared" si="100"/>
        <v>3125.4515425160453</v>
      </c>
      <c r="AF69" s="204">
        <f t="shared" si="100"/>
        <v>3137.9533486861092</v>
      </c>
      <c r="AG69" s="204">
        <f t="shared" si="100"/>
        <v>3150.4551548561735</v>
      </c>
      <c r="AH69" s="204">
        <f t="shared" si="100"/>
        <v>3162.9569610262379</v>
      </c>
      <c r="AI69" s="204">
        <f t="shared" si="100"/>
        <v>3175.4587671963022</v>
      </c>
      <c r="AJ69" s="204">
        <f t="shared" si="100"/>
        <v>3187.9605733663661</v>
      </c>
      <c r="AK69" s="204">
        <f t="shared" si="100"/>
        <v>3200.4623795364305</v>
      </c>
      <c r="AL69" s="204">
        <f t="shared" si="100"/>
        <v>3212.9641857064948</v>
      </c>
      <c r="AM69" s="204">
        <f t="shared" si="100"/>
        <v>3225.4659918765592</v>
      </c>
      <c r="AN69" s="204">
        <f t="shared" si="100"/>
        <v>3237.2411973461408</v>
      </c>
      <c r="AO69" s="204">
        <f t="shared" si="100"/>
        <v>3248.2898021152405</v>
      </c>
      <c r="AP69" s="204">
        <f t="shared" si="100"/>
        <v>3259.3384068843397</v>
      </c>
      <c r="AQ69" s="204">
        <f t="shared" si="100"/>
        <v>3270.387011653439</v>
      </c>
      <c r="AR69" s="204">
        <f t="shared" si="100"/>
        <v>3281.4356164225387</v>
      </c>
      <c r="AS69" s="204">
        <f t="shared" si="100"/>
        <v>3292.484221191638</v>
      </c>
      <c r="AT69" s="204">
        <f t="shared" si="100"/>
        <v>3303.5328259607377</v>
      </c>
      <c r="AU69" s="204">
        <f t="shared" si="100"/>
        <v>3314.5814307298369</v>
      </c>
      <c r="AV69" s="204">
        <f t="shared" si="100"/>
        <v>3325.6300354989366</v>
      </c>
      <c r="AW69" s="204">
        <f t="shared" si="100"/>
        <v>3336.6786402680359</v>
      </c>
      <c r="AX69" s="204">
        <f t="shared" si="100"/>
        <v>3347.7272450371356</v>
      </c>
      <c r="AY69" s="204">
        <f t="shared" si="100"/>
        <v>3358.7758498062349</v>
      </c>
      <c r="AZ69" s="204">
        <f t="shared" si="100"/>
        <v>3369.8244545753341</v>
      </c>
      <c r="BA69" s="204">
        <f t="shared" si="100"/>
        <v>3380.8730593444338</v>
      </c>
      <c r="BB69" s="204">
        <f t="shared" si="100"/>
        <v>3391.9216641135331</v>
      </c>
      <c r="BC69" s="204">
        <f t="shared" si="100"/>
        <v>3402.9702688826328</v>
      </c>
      <c r="BD69" s="204">
        <f t="shared" si="100"/>
        <v>3414.0188736517321</v>
      </c>
      <c r="BE69" s="204">
        <f t="shared" si="100"/>
        <v>3425.0674784208313</v>
      </c>
      <c r="BF69" s="204">
        <f t="shared" si="100"/>
        <v>3436.116083189931</v>
      </c>
      <c r="BG69" s="204">
        <f t="shared" si="100"/>
        <v>3447.1646879590303</v>
      </c>
      <c r="BH69" s="204">
        <f t="shared" si="100"/>
        <v>3458.21329272813</v>
      </c>
      <c r="BI69" s="204">
        <f t="shared" si="100"/>
        <v>3469.2618974972293</v>
      </c>
      <c r="BJ69" s="204">
        <f t="shared" si="100"/>
        <v>3480.310502266329</v>
      </c>
      <c r="BK69" s="204">
        <f t="shared" si="100"/>
        <v>3491.3591070354282</v>
      </c>
      <c r="BL69" s="204">
        <f t="shared" si="100"/>
        <v>3502.4077118045279</v>
      </c>
      <c r="BM69" s="204">
        <f t="shared" si="100"/>
        <v>3513.4563165736272</v>
      </c>
      <c r="BN69" s="204">
        <f t="shared" si="100"/>
        <v>3524.5049213427264</v>
      </c>
      <c r="BO69" s="204">
        <f t="shared" si="100"/>
        <v>3535.5535261118262</v>
      </c>
      <c r="BP69" s="204">
        <f t="shared" si="100"/>
        <v>3546.6021308809254</v>
      </c>
      <c r="BQ69" s="204">
        <f t="shared" si="100"/>
        <v>3557.6507356500251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3568.6993404191244</v>
      </c>
      <c r="BS69" s="204">
        <f t="shared" si="101"/>
        <v>3579.7479451882236</v>
      </c>
      <c r="BT69" s="204">
        <f t="shared" si="101"/>
        <v>3590.7965499573234</v>
      </c>
      <c r="BU69" s="204">
        <f t="shared" si="101"/>
        <v>3577.2463742971072</v>
      </c>
      <c r="BV69" s="204">
        <f t="shared" si="101"/>
        <v>3563.6961986368906</v>
      </c>
      <c r="BW69" s="204">
        <f t="shared" si="101"/>
        <v>3550.1460229766744</v>
      </c>
      <c r="BX69" s="204">
        <f t="shared" si="101"/>
        <v>3536.5958473164583</v>
      </c>
      <c r="BY69" s="204">
        <f t="shared" si="101"/>
        <v>3523.0456716562417</v>
      </c>
      <c r="BZ69" s="204">
        <f t="shared" si="101"/>
        <v>3509.4954959960255</v>
      </c>
      <c r="CA69" s="204">
        <f t="shared" si="101"/>
        <v>3495.9453203358094</v>
      </c>
      <c r="CB69" s="204">
        <f t="shared" si="101"/>
        <v>3482.3951446755927</v>
      </c>
      <c r="CC69" s="204">
        <f t="shared" si="101"/>
        <v>3468.8449690153766</v>
      </c>
      <c r="CD69" s="204">
        <f t="shared" si="101"/>
        <v>3455.2947933551604</v>
      </c>
      <c r="CE69" s="204">
        <f t="shared" si="101"/>
        <v>3441.7446176949438</v>
      </c>
      <c r="CF69" s="204">
        <f t="shared" si="101"/>
        <v>3428.1944420347277</v>
      </c>
      <c r="CG69" s="204">
        <f t="shared" si="101"/>
        <v>3414.6442663745115</v>
      </c>
      <c r="CH69" s="204">
        <f t="shared" si="101"/>
        <v>3401.0940907142949</v>
      </c>
      <c r="CI69" s="204">
        <f t="shared" si="101"/>
        <v>3387.5439150540788</v>
      </c>
      <c r="CJ69" s="204">
        <f t="shared" si="101"/>
        <v>3373.9937393938626</v>
      </c>
      <c r="CK69" s="204">
        <f t="shared" si="101"/>
        <v>3360.443563733646</v>
      </c>
      <c r="CL69" s="204">
        <f t="shared" si="101"/>
        <v>3346.8933880734298</v>
      </c>
      <c r="CM69" s="204">
        <f t="shared" si="101"/>
        <v>3333.3432124132132</v>
      </c>
      <c r="CN69" s="204">
        <f t="shared" si="101"/>
        <v>3319.7930367529971</v>
      </c>
      <c r="CO69" s="204">
        <f t="shared" si="101"/>
        <v>3306.2428610927809</v>
      </c>
      <c r="CP69" s="204">
        <f t="shared" si="101"/>
        <v>3292.6926854325648</v>
      </c>
      <c r="CQ69" s="204">
        <f t="shared" si="101"/>
        <v>3279.1425097723481</v>
      </c>
      <c r="CR69" s="204">
        <f t="shared" si="101"/>
        <v>3265.592334112132</v>
      </c>
      <c r="CS69" s="204">
        <f t="shared" si="101"/>
        <v>3252.0421584519154</v>
      </c>
      <c r="CT69" s="204">
        <f t="shared" si="101"/>
        <v>3238.4919827916992</v>
      </c>
      <c r="CU69" s="204">
        <f t="shared" si="101"/>
        <v>3239.0818949615909</v>
      </c>
      <c r="CV69" s="204">
        <f t="shared" si="101"/>
        <v>3253.811894961591</v>
      </c>
      <c r="CW69" s="204">
        <f t="shared" si="101"/>
        <v>3268.541894961591</v>
      </c>
      <c r="CX69" s="204">
        <f t="shared" si="101"/>
        <v>3283.271894961591</v>
      </c>
      <c r="CY69" s="204">
        <f t="shared" si="101"/>
        <v>3298.001894961591</v>
      </c>
      <c r="CZ69" s="204">
        <f t="shared" si="101"/>
        <v>3312.731894961591</v>
      </c>
      <c r="DA69" s="204">
        <f t="shared" si="101"/>
        <v>3327.461894961591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348.98345507348523</v>
      </c>
      <c r="R70" s="204">
        <f t="shared" si="100"/>
        <v>697.96691014697046</v>
      </c>
      <c r="S70" s="204">
        <f t="shared" si="100"/>
        <v>1046.9503652204558</v>
      </c>
      <c r="T70" s="204">
        <f t="shared" si="100"/>
        <v>1395.9338202939409</v>
      </c>
      <c r="U70" s="204">
        <f t="shared" si="100"/>
        <v>1744.9172753674261</v>
      </c>
      <c r="V70" s="204">
        <f t="shared" si="100"/>
        <v>2093.9007304409115</v>
      </c>
      <c r="W70" s="204">
        <f t="shared" si="100"/>
        <v>2442.8841855143964</v>
      </c>
      <c r="X70" s="204">
        <f t="shared" si="100"/>
        <v>2791.8676405878819</v>
      </c>
      <c r="Y70" s="204">
        <f t="shared" si="100"/>
        <v>3140.8510956613673</v>
      </c>
      <c r="Z70" s="204">
        <f t="shared" si="100"/>
        <v>3489.8345507348522</v>
      </c>
      <c r="AA70" s="204">
        <f t="shared" si="100"/>
        <v>3838.8180058083376</v>
      </c>
      <c r="AB70" s="204">
        <f t="shared" si="100"/>
        <v>4187.801460881823</v>
      </c>
      <c r="AC70" s="204">
        <f t="shared" si="100"/>
        <v>4536.784915955308</v>
      </c>
      <c r="AD70" s="204">
        <f t="shared" si="100"/>
        <v>4885.7683710287929</v>
      </c>
      <c r="AE70" s="204">
        <f t="shared" si="100"/>
        <v>5234.7518261022788</v>
      </c>
      <c r="AF70" s="204">
        <f t="shared" si="100"/>
        <v>5583.7352811757637</v>
      </c>
      <c r="AG70" s="204">
        <f t="shared" si="100"/>
        <v>5932.7187362492486</v>
      </c>
      <c r="AH70" s="204">
        <f t="shared" si="100"/>
        <v>6281.7021913227345</v>
      </c>
      <c r="AI70" s="204">
        <f t="shared" si="100"/>
        <v>6630.6856463962195</v>
      </c>
      <c r="AJ70" s="204">
        <f t="shared" si="100"/>
        <v>6979.6691014697044</v>
      </c>
      <c r="AK70" s="204">
        <f t="shared" si="100"/>
        <v>7328.6525565431903</v>
      </c>
      <c r="AL70" s="204">
        <f t="shared" si="100"/>
        <v>7677.6360116166752</v>
      </c>
      <c r="AM70" s="204">
        <f t="shared" si="100"/>
        <v>8026.6194666901602</v>
      </c>
      <c r="AN70" s="204">
        <f t="shared" si="100"/>
        <v>8435.4286569191008</v>
      </c>
      <c r="AO70" s="204">
        <f t="shared" si="100"/>
        <v>8904.0635823034954</v>
      </c>
      <c r="AP70" s="204">
        <f t="shared" si="100"/>
        <v>9372.69850768789</v>
      </c>
      <c r="AQ70" s="204">
        <f t="shared" si="100"/>
        <v>9841.3334330722846</v>
      </c>
      <c r="AR70" s="204">
        <f t="shared" si="100"/>
        <v>10309.968358456677</v>
      </c>
      <c r="AS70" s="204">
        <f t="shared" si="100"/>
        <v>10778.603283841072</v>
      </c>
      <c r="AT70" s="204">
        <f t="shared" si="100"/>
        <v>11247.238209225467</v>
      </c>
      <c r="AU70" s="204">
        <f t="shared" si="100"/>
        <v>11715.873134609861</v>
      </c>
      <c r="AV70" s="204">
        <f t="shared" si="100"/>
        <v>12184.508059994256</v>
      </c>
      <c r="AW70" s="204">
        <f t="shared" si="100"/>
        <v>12653.14298537865</v>
      </c>
      <c r="AX70" s="204">
        <f t="shared" si="100"/>
        <v>13121.777910763045</v>
      </c>
      <c r="AY70" s="204">
        <f t="shared" si="100"/>
        <v>13590.41283614744</v>
      </c>
      <c r="AZ70" s="204">
        <f t="shared" si="100"/>
        <v>14059.047761531834</v>
      </c>
      <c r="BA70" s="204">
        <f t="shared" si="100"/>
        <v>14527.682686916229</v>
      </c>
      <c r="BB70" s="204">
        <f t="shared" si="100"/>
        <v>14996.317612300623</v>
      </c>
      <c r="BC70" s="204">
        <f t="shared" si="100"/>
        <v>15464.952537685018</v>
      </c>
      <c r="BD70" s="204">
        <f t="shared" si="100"/>
        <v>15933.587463069412</v>
      </c>
      <c r="BE70" s="204">
        <f t="shared" si="100"/>
        <v>16402.222388453803</v>
      </c>
      <c r="BF70" s="204">
        <f t="shared" si="100"/>
        <v>16870.857313838198</v>
      </c>
      <c r="BG70" s="204">
        <f t="shared" si="100"/>
        <v>17339.492239222593</v>
      </c>
      <c r="BH70" s="204">
        <f t="shared" si="100"/>
        <v>17808.127164606987</v>
      </c>
      <c r="BI70" s="204">
        <f t="shared" si="100"/>
        <v>18276.762089991382</v>
      </c>
      <c r="BJ70" s="204">
        <f t="shared" si="100"/>
        <v>18745.397015375776</v>
      </c>
      <c r="BK70" s="204">
        <f t="shared" si="100"/>
        <v>19214.031940760171</v>
      </c>
      <c r="BL70" s="204">
        <f t="shared" si="100"/>
        <v>19682.666866144566</v>
      </c>
      <c r="BM70" s="204">
        <f t="shared" si="100"/>
        <v>20151.30179152896</v>
      </c>
      <c r="BN70" s="204">
        <f t="shared" si="100"/>
        <v>20619.936716913355</v>
      </c>
      <c r="BO70" s="204">
        <f t="shared" si="100"/>
        <v>21088.571642297749</v>
      </c>
      <c r="BP70" s="204">
        <f t="shared" si="100"/>
        <v>21557.206567682144</v>
      </c>
      <c r="BQ70" s="204">
        <f t="shared" si="100"/>
        <v>22025.841493066539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22494.476418450933</v>
      </c>
      <c r="BS70" s="204">
        <f t="shared" si="102"/>
        <v>22963.111343835328</v>
      </c>
      <c r="BT70" s="204">
        <f t="shared" si="102"/>
        <v>23431.746269219722</v>
      </c>
      <c r="BU70" s="204">
        <f t="shared" si="102"/>
        <v>22547.529428871807</v>
      </c>
      <c r="BV70" s="204">
        <f t="shared" si="102"/>
        <v>21663.312588523895</v>
      </c>
      <c r="BW70" s="204">
        <f t="shared" si="102"/>
        <v>20779.09574817598</v>
      </c>
      <c r="BX70" s="204">
        <f t="shared" si="102"/>
        <v>19894.878907828068</v>
      </c>
      <c r="BY70" s="204">
        <f t="shared" si="102"/>
        <v>19010.662067480152</v>
      </c>
      <c r="BZ70" s="204">
        <f t="shared" si="102"/>
        <v>18126.445227132237</v>
      </c>
      <c r="CA70" s="204">
        <f t="shared" si="102"/>
        <v>17242.228386784322</v>
      </c>
      <c r="CB70" s="204">
        <f t="shared" si="102"/>
        <v>16358.01154643641</v>
      </c>
      <c r="CC70" s="204">
        <f t="shared" si="102"/>
        <v>15473.794706088496</v>
      </c>
      <c r="CD70" s="204">
        <f t="shared" si="102"/>
        <v>14589.577865740583</v>
      </c>
      <c r="CE70" s="204">
        <f t="shared" si="102"/>
        <v>13705.361025392667</v>
      </c>
      <c r="CF70" s="204">
        <f t="shared" si="102"/>
        <v>12821.144185044754</v>
      </c>
      <c r="CG70" s="204">
        <f t="shared" si="102"/>
        <v>11936.92734469684</v>
      </c>
      <c r="CH70" s="204">
        <f t="shared" si="102"/>
        <v>11052.710504348925</v>
      </c>
      <c r="CI70" s="204">
        <f t="shared" si="102"/>
        <v>10168.493664001011</v>
      </c>
      <c r="CJ70" s="204">
        <f t="shared" si="102"/>
        <v>9284.2768236530974</v>
      </c>
      <c r="CK70" s="204">
        <f t="shared" si="102"/>
        <v>8400.0599833051838</v>
      </c>
      <c r="CL70" s="204">
        <f t="shared" si="102"/>
        <v>7515.8431429572702</v>
      </c>
      <c r="CM70" s="204">
        <f t="shared" si="102"/>
        <v>6631.6263026093548</v>
      </c>
      <c r="CN70" s="204">
        <f t="shared" si="102"/>
        <v>5747.409462261443</v>
      </c>
      <c r="CO70" s="204">
        <f t="shared" si="102"/>
        <v>4863.1926219135275</v>
      </c>
      <c r="CP70" s="204">
        <f t="shared" si="102"/>
        <v>3978.9757815656121</v>
      </c>
      <c r="CQ70" s="204">
        <f t="shared" si="102"/>
        <v>3094.7589412177003</v>
      </c>
      <c r="CR70" s="204">
        <f t="shared" si="102"/>
        <v>2210.5421008697849</v>
      </c>
      <c r="CS70" s="204">
        <f t="shared" si="102"/>
        <v>1326.3252605218695</v>
      </c>
      <c r="CT70" s="204">
        <f t="shared" si="102"/>
        <v>442.10842017395771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148.16499999999999</v>
      </c>
      <c r="CV71" s="204">
        <f t="shared" si="104"/>
        <v>444.495</v>
      </c>
      <c r="CW71" s="204">
        <f t="shared" si="104"/>
        <v>740.82499999999993</v>
      </c>
      <c r="CX71" s="204">
        <f t="shared" si="104"/>
        <v>1037.155</v>
      </c>
      <c r="CY71" s="204">
        <f t="shared" si="104"/>
        <v>1333.4849999999999</v>
      </c>
      <c r="CZ71" s="204">
        <f t="shared" si="104"/>
        <v>1629.8149999999998</v>
      </c>
      <c r="DA71" s="204">
        <f t="shared" si="104"/>
        <v>1926.145</v>
      </c>
    </row>
    <row r="72" spans="1:105" s="204" customFormat="1">
      <c r="A72" s="204" t="str">
        <f>Income!A88</f>
        <v>TOTAL</v>
      </c>
      <c r="F72" s="204">
        <f>SUM(F59:F71)</f>
        <v>55687.748812117847</v>
      </c>
      <c r="G72" s="204">
        <f t="shared" ref="G72:BR72" si="105">SUM(G59:G71)</f>
        <v>55347.488812117845</v>
      </c>
      <c r="H72" s="204">
        <f t="shared" si="105"/>
        <v>55007.228812117843</v>
      </c>
      <c r="I72" s="204">
        <f t="shared" si="105"/>
        <v>54666.968812117848</v>
      </c>
      <c r="J72" s="204">
        <f t="shared" si="105"/>
        <v>54326.708812117846</v>
      </c>
      <c r="K72" s="204">
        <f t="shared" si="105"/>
        <v>53986.448812117844</v>
      </c>
      <c r="L72" s="204">
        <f t="shared" si="105"/>
        <v>53646.188812117842</v>
      </c>
      <c r="M72" s="204">
        <f t="shared" si="105"/>
        <v>53305.92881211784</v>
      </c>
      <c r="N72" s="204">
        <f t="shared" si="105"/>
        <v>52965.668812117845</v>
      </c>
      <c r="O72" s="204">
        <f t="shared" si="105"/>
        <v>52625.408812117843</v>
      </c>
      <c r="P72" s="204">
        <f t="shared" si="105"/>
        <v>52285.148812117841</v>
      </c>
      <c r="Q72" s="204">
        <f t="shared" si="105"/>
        <v>52850.618073939884</v>
      </c>
      <c r="R72" s="204">
        <f t="shared" si="105"/>
        <v>53416.087335761913</v>
      </c>
      <c r="S72" s="204">
        <f t="shared" si="105"/>
        <v>53981.556597583942</v>
      </c>
      <c r="T72" s="204">
        <f t="shared" si="105"/>
        <v>54547.025859405978</v>
      </c>
      <c r="U72" s="204">
        <f t="shared" si="105"/>
        <v>55112.495121228014</v>
      </c>
      <c r="V72" s="204">
        <f t="shared" si="105"/>
        <v>55677.96438305005</v>
      </c>
      <c r="W72" s="204">
        <f t="shared" si="105"/>
        <v>56243.433644872079</v>
      </c>
      <c r="X72" s="204">
        <f t="shared" si="105"/>
        <v>56808.902906694108</v>
      </c>
      <c r="Y72" s="204">
        <f t="shared" si="105"/>
        <v>57374.372168516151</v>
      </c>
      <c r="Z72" s="204">
        <f t="shared" si="105"/>
        <v>57939.841430338172</v>
      </c>
      <c r="AA72" s="204">
        <f t="shared" si="105"/>
        <v>58505.310692160216</v>
      </c>
      <c r="AB72" s="204">
        <f t="shared" si="105"/>
        <v>59070.779953982244</v>
      </c>
      <c r="AC72" s="204">
        <f t="shared" si="105"/>
        <v>59636.249215804281</v>
      </c>
      <c r="AD72" s="204">
        <f t="shared" si="105"/>
        <v>60201.718477626317</v>
      </c>
      <c r="AE72" s="204">
        <f t="shared" si="105"/>
        <v>60767.187739448338</v>
      </c>
      <c r="AF72" s="204">
        <f t="shared" si="105"/>
        <v>61332.657001270389</v>
      </c>
      <c r="AG72" s="204">
        <f t="shared" si="105"/>
        <v>61898.12626309241</v>
      </c>
      <c r="AH72" s="204">
        <f t="shared" si="105"/>
        <v>62463.595524914454</v>
      </c>
      <c r="AI72" s="204">
        <f t="shared" si="105"/>
        <v>63029.064786736482</v>
      </c>
      <c r="AJ72" s="204">
        <f t="shared" si="105"/>
        <v>63594.534048558511</v>
      </c>
      <c r="AK72" s="204">
        <f t="shared" si="105"/>
        <v>64160.003310380547</v>
      </c>
      <c r="AL72" s="204">
        <f t="shared" si="105"/>
        <v>64725.472572202583</v>
      </c>
      <c r="AM72" s="204">
        <f t="shared" si="105"/>
        <v>65290.941834024612</v>
      </c>
      <c r="AN72" s="204">
        <f t="shared" si="105"/>
        <v>67011.99305128993</v>
      </c>
      <c r="AO72" s="204">
        <f t="shared" si="105"/>
        <v>69888.626223998523</v>
      </c>
      <c r="AP72" s="204">
        <f t="shared" si="105"/>
        <v>72765.25939670713</v>
      </c>
      <c r="AQ72" s="204">
        <f t="shared" si="105"/>
        <v>75641.892569415737</v>
      </c>
      <c r="AR72" s="204">
        <f t="shared" si="105"/>
        <v>78518.52574212433</v>
      </c>
      <c r="AS72" s="204">
        <f t="shared" si="105"/>
        <v>81395.158914832922</v>
      </c>
      <c r="AT72" s="204">
        <f t="shared" si="105"/>
        <v>84271.792087541529</v>
      </c>
      <c r="AU72" s="204">
        <f t="shared" si="105"/>
        <v>87148.425260250136</v>
      </c>
      <c r="AV72" s="204">
        <f t="shared" si="105"/>
        <v>90025.058432958729</v>
      </c>
      <c r="AW72" s="204">
        <f t="shared" si="105"/>
        <v>92901.691605667307</v>
      </c>
      <c r="AX72" s="204">
        <f t="shared" si="105"/>
        <v>95778.324778375929</v>
      </c>
      <c r="AY72" s="204">
        <f t="shared" si="105"/>
        <v>98654.957951084521</v>
      </c>
      <c r="AZ72" s="204">
        <f t="shared" si="105"/>
        <v>101531.59112379313</v>
      </c>
      <c r="BA72" s="204">
        <f t="shared" si="105"/>
        <v>104408.22429650172</v>
      </c>
      <c r="BB72" s="204">
        <f t="shared" si="105"/>
        <v>107284.85746921031</v>
      </c>
      <c r="BC72" s="204">
        <f t="shared" si="105"/>
        <v>110161.49064191891</v>
      </c>
      <c r="BD72" s="204">
        <f t="shared" si="105"/>
        <v>113038.12381462751</v>
      </c>
      <c r="BE72" s="204">
        <f t="shared" si="105"/>
        <v>115914.75698733612</v>
      </c>
      <c r="BF72" s="204">
        <f t="shared" si="105"/>
        <v>118791.39016004471</v>
      </c>
      <c r="BG72" s="204">
        <f t="shared" si="105"/>
        <v>121668.02333275331</v>
      </c>
      <c r="BH72" s="204">
        <f t="shared" si="105"/>
        <v>124544.6565054619</v>
      </c>
      <c r="BI72" s="204">
        <f t="shared" si="105"/>
        <v>127421.28967817052</v>
      </c>
      <c r="BJ72" s="204">
        <f t="shared" si="105"/>
        <v>130297.92285087908</v>
      </c>
      <c r="BK72" s="204">
        <f t="shared" si="105"/>
        <v>133174.55602358771</v>
      </c>
      <c r="BL72" s="204">
        <f t="shared" si="105"/>
        <v>136051.1891962963</v>
      </c>
      <c r="BM72" s="204">
        <f t="shared" si="105"/>
        <v>138927.82236900492</v>
      </c>
      <c r="BN72" s="204">
        <f t="shared" si="105"/>
        <v>141804.45554171348</v>
      </c>
      <c r="BO72" s="204">
        <f t="shared" si="105"/>
        <v>144681.08871442211</v>
      </c>
      <c r="BP72" s="204">
        <f t="shared" si="105"/>
        <v>147557.7218871307</v>
      </c>
      <c r="BQ72" s="204">
        <f t="shared" si="105"/>
        <v>150434.35505983929</v>
      </c>
      <c r="BR72" s="204">
        <f t="shared" si="105"/>
        <v>153310.98823254788</v>
      </c>
      <c r="BS72" s="204">
        <f t="shared" ref="BS72:DA72" si="106">SUM(BS59:BS71)</f>
        <v>156187.6214052565</v>
      </c>
      <c r="BT72" s="204">
        <f t="shared" si="106"/>
        <v>159064.2545779651</v>
      </c>
      <c r="BU72" s="204">
        <f t="shared" si="106"/>
        <v>160830.10242018735</v>
      </c>
      <c r="BV72" s="204">
        <f t="shared" si="106"/>
        <v>162595.95026240966</v>
      </c>
      <c r="BW72" s="204">
        <f t="shared" si="106"/>
        <v>164361.79810463195</v>
      </c>
      <c r="BX72" s="204">
        <f t="shared" si="106"/>
        <v>166127.64594685423</v>
      </c>
      <c r="BY72" s="204">
        <f t="shared" si="106"/>
        <v>167893.49378907648</v>
      </c>
      <c r="BZ72" s="204">
        <f t="shared" si="106"/>
        <v>169659.34163129877</v>
      </c>
      <c r="CA72" s="204">
        <f t="shared" si="106"/>
        <v>171425.18947352105</v>
      </c>
      <c r="CB72" s="204">
        <f t="shared" si="106"/>
        <v>173191.03731574334</v>
      </c>
      <c r="CC72" s="204">
        <f t="shared" si="106"/>
        <v>174956.88515796562</v>
      </c>
      <c r="CD72" s="204">
        <f t="shared" si="106"/>
        <v>176722.7330001879</v>
      </c>
      <c r="CE72" s="204">
        <f t="shared" si="106"/>
        <v>178488.58084241016</v>
      </c>
      <c r="CF72" s="204">
        <f t="shared" si="106"/>
        <v>180254.42868463244</v>
      </c>
      <c r="CG72" s="204">
        <f t="shared" si="106"/>
        <v>182020.27652685472</v>
      </c>
      <c r="CH72" s="204">
        <f t="shared" si="106"/>
        <v>183786.12436907701</v>
      </c>
      <c r="CI72" s="204">
        <f t="shared" si="106"/>
        <v>185551.97221129929</v>
      </c>
      <c r="CJ72" s="204">
        <f t="shared" si="106"/>
        <v>187317.8200535216</v>
      </c>
      <c r="CK72" s="204">
        <f t="shared" si="106"/>
        <v>189083.66789574389</v>
      </c>
      <c r="CL72" s="204">
        <f t="shared" si="106"/>
        <v>190849.51573796614</v>
      </c>
      <c r="CM72" s="204">
        <f t="shared" si="106"/>
        <v>192615.36358018845</v>
      </c>
      <c r="CN72" s="204">
        <f t="shared" si="106"/>
        <v>194381.21142241074</v>
      </c>
      <c r="CO72" s="204">
        <f t="shared" si="106"/>
        <v>196147.05926463299</v>
      </c>
      <c r="CP72" s="204">
        <f t="shared" si="106"/>
        <v>197912.90710685527</v>
      </c>
      <c r="CQ72" s="204">
        <f t="shared" si="106"/>
        <v>199678.75494907756</v>
      </c>
      <c r="CR72" s="204">
        <f t="shared" si="106"/>
        <v>201444.60279129984</v>
      </c>
      <c r="CS72" s="204">
        <f t="shared" si="106"/>
        <v>203210.45063352215</v>
      </c>
      <c r="CT72" s="204">
        <f t="shared" si="106"/>
        <v>204976.29847574441</v>
      </c>
      <c r="CU72" s="204">
        <f t="shared" si="106"/>
        <v>211313.03789685556</v>
      </c>
      <c r="CV72" s="204">
        <f t="shared" si="106"/>
        <v>222220.66889685555</v>
      </c>
      <c r="CW72" s="204">
        <f t="shared" si="106"/>
        <v>233128.29989685558</v>
      </c>
      <c r="CX72" s="204">
        <f t="shared" si="106"/>
        <v>244035.93089685557</v>
      </c>
      <c r="CY72" s="204">
        <f t="shared" si="106"/>
        <v>254943.56189685551</v>
      </c>
      <c r="CZ72" s="204">
        <f t="shared" si="106"/>
        <v>265851.19289685559</v>
      </c>
      <c r="DA72" s="204">
        <f t="shared" si="106"/>
        <v>276758.82389685558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20</v>
      </c>
      <c r="D107" s="214">
        <f>C23</f>
        <v>47</v>
      </c>
      <c r="E107" s="214">
        <f>D23</f>
        <v>85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-7.4873642230611832</v>
      </c>
      <c r="D108" s="212">
        <f>BU42</f>
        <v>138.60324722444503</v>
      </c>
      <c r="E108" s="212">
        <f>CR42</f>
        <v>138.60324722444503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-6.3916383713092513</v>
      </c>
      <c r="D109" s="212">
        <f t="shared" ref="D109:D120" si="108">BU43</f>
        <v>1025.9182570703365</v>
      </c>
      <c r="E109" s="212">
        <f t="shared" ref="E109:E120" si="109">CR43</f>
        <v>1025.9182570703365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10.272431506052735</v>
      </c>
      <c r="D110" s="212">
        <f t="shared" si="108"/>
        <v>125.84491592132811</v>
      </c>
      <c r="E110" s="212">
        <f t="shared" si="109"/>
        <v>125.84491592132811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110535.53754236887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0.1207814420760103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195.74392512134588</v>
      </c>
      <c r="D112" s="212">
        <f t="shared" si="108"/>
        <v>1313.0997949611117</v>
      </c>
      <c r="E112" s="212">
        <f t="shared" si="109"/>
        <v>1313.0997949611117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18.557866835330195</v>
      </c>
      <c r="D113" s="212">
        <f t="shared" si="108"/>
        <v>-13.838389998143963</v>
      </c>
      <c r="E113" s="212">
        <f t="shared" si="109"/>
        <v>-13.838389998143963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3591.2807054130667</v>
      </c>
      <c r="E114" s="212">
        <f t="shared" si="109"/>
        <v>3591.2807054130667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-2267.222667558754</v>
      </c>
      <c r="E115" s="212">
        <f t="shared" si="109"/>
        <v>-2267.222667558754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-6.7112202898743485</v>
      </c>
      <c r="D117" s="212">
        <f t="shared" si="108"/>
        <v>-1250.0710048029785</v>
      </c>
      <c r="E117" s="212">
        <f t="shared" si="109"/>
        <v>-1250.0710048029785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12.501806170064249</v>
      </c>
      <c r="D118" s="212">
        <f t="shared" si="108"/>
        <v>-13.550175660216309</v>
      </c>
      <c r="E118" s="212">
        <f t="shared" si="109"/>
        <v>-13.550175660216309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348.98345507348523</v>
      </c>
      <c r="D119" s="212">
        <f t="shared" si="108"/>
        <v>-884.21684034791406</v>
      </c>
      <c r="E119" s="212">
        <f t="shared" si="109"/>
        <v>-884.21684034791406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2016-06-04T22:59:00Z</dcterms:modified>
  <cp:category/>
</cp:coreProperties>
</file>