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<sst xmlns="http://schemas.openxmlformats.org/spreadsheetml/2006/main" count="790" uniqueCount="145">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</sst>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0.00111931843201453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0.407171584711519</c:v>
                </c:pt>
                <c:pt idx="2" formatCode="0.0%">
                  <c:v>0.409873868160027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328888"/>
        <c:axId val="-2039804632"/>
      </c:barChart>
      <c:catAx>
        <c:axId val="-204432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80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80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32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0.0579712873069175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0.0043911830592304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0.00408628089292163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0.00217506726908962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0.00299910524251129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0.000642665409109562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87400"/>
        <c:axId val="-2018984408"/>
      </c:barChart>
      <c:catAx>
        <c:axId val="-201898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8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8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8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0.0435017587092699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0.00781146775763211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0.00106779071833433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03144"/>
        <c:axId val="-2108892136"/>
      </c:barChart>
      <c:catAx>
        <c:axId val="-204010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89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89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550760"/>
        <c:axId val="-2039141048"/>
      </c:barChart>
      <c:catAx>
        <c:axId val="-201855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4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4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55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2748.931478030488</c:v>
                </c:pt>
                <c:pt idx="7">
                  <c:v>2361.287032669538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1469.509653442277</c:v>
                </c:pt>
                <c:pt idx="7">
                  <c:v>47991.8077515195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9361.763602675022</c:v>
                </c:pt>
                <c:pt idx="7">
                  <c:v>17752.0775250024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923.6077364205726</c:v>
                </c:pt>
                <c:pt idx="5">
                  <c:v>487.314780573946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4395.6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726872"/>
        <c:axId val="-20186783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26872"/>
        <c:axId val="-2018678312"/>
      </c:lineChart>
      <c:catAx>
        <c:axId val="-203972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7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7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2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826584"/>
        <c:axId val="-20194440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826584"/>
        <c:axId val="-2019444072"/>
      </c:lineChart>
      <c:catAx>
        <c:axId val="-201882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4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4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2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979144"/>
        <c:axId val="-20189451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79144"/>
        <c:axId val="-2018945160"/>
      </c:lineChart>
      <c:catAx>
        <c:axId val="-2038979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4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4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979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0.326427802123412</c:v>
                </c:pt>
                <c:pt idx="2">
                  <c:v>0.328594211764782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-0.10349810286726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83240"/>
        <c:axId val="-2107155416"/>
      </c:barChart>
      <c:catAx>
        <c:axId val="-201928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15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15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28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0.370225162490263</c:v>
                </c:pt>
                <c:pt idx="2">
                  <c:v>0.365578997870154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9133896"/>
        <c:axId val="-2039831256"/>
      </c:barChart>
      <c:catAx>
        <c:axId val="20291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83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83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13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0.627637900772476</c:v>
                </c:pt>
                <c:pt idx="2">
                  <c:v>0.641484599595276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732424"/>
        <c:axId val="-2018721272"/>
      </c:barChart>
      <c:catAx>
        <c:axId val="-20957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2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2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3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0.474529702269093</c:v>
                </c:pt>
                <c:pt idx="2">
                  <c:v>0.474529702269093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0.345451976998657</c:v>
                </c:pt>
                <c:pt idx="2">
                  <c:v>0.474529702269093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714632"/>
        <c:axId val="-2039124024"/>
      </c:barChart>
      <c:catAx>
        <c:axId val="-210671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2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2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71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0.0179267641576446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0.0226710134472298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0.0145442715585172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0.00387394970909847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0.042952159141918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0.281812092691957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0.410792870415563</c:v>
                </c:pt>
                <c:pt idx="2" formatCode="0.0%">
                  <c:v>0.430152344943433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548376"/>
        <c:axId val="-2018715368"/>
      </c:barChart>
      <c:catAx>
        <c:axId val="-204454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1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1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54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983288"/>
        <c:axId val="21199413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83288"/>
        <c:axId val="21199413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3288"/>
        <c:axId val="2119941368"/>
      </c:scatterChart>
      <c:catAx>
        <c:axId val="2119983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941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941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983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64136"/>
        <c:axId val="21195291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64136"/>
        <c:axId val="2119529112"/>
      </c:lineChart>
      <c:catAx>
        <c:axId val="21195641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29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529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641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98536"/>
        <c:axId val="2119691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88648"/>
        <c:axId val="2119687240"/>
      </c:scatterChart>
      <c:valAx>
        <c:axId val="21196985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691928"/>
        <c:crosses val="autoZero"/>
        <c:crossBetween val="midCat"/>
      </c:valAx>
      <c:valAx>
        <c:axId val="2119691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698536"/>
        <c:crosses val="autoZero"/>
        <c:crossBetween val="midCat"/>
      </c:valAx>
      <c:valAx>
        <c:axId val="211968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9687240"/>
        <c:crosses val="autoZero"/>
        <c:crossBetween val="midCat"/>
      </c:valAx>
      <c:valAx>
        <c:axId val="21196872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68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38584"/>
        <c:axId val="21195236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38584"/>
        <c:axId val="2119523608"/>
      </c:lineChart>
      <c:catAx>
        <c:axId val="211953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23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523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385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0.00202442948801111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0.0602693878180043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0.412537851411272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0.509783589829726</c:v>
                </c:pt>
                <c:pt idx="2" formatCode="0.0%">
                  <c:v>0.367444935874126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38056"/>
        <c:axId val="2074633784"/>
      </c:barChart>
      <c:catAx>
        <c:axId val="-204013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63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63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3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0.31995760602931</c:v>
                </c:pt>
                <c:pt idx="2" formatCode="0.0%">
                  <c:v>0.439509389545079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9476904"/>
        <c:axId val="-2109473608"/>
      </c:barChart>
      <c:catAx>
        <c:axId val="-210947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94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4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947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0.0914892211468628</c:v>
                </c:pt>
                <c:pt idx="1">
                  <c:v>-0.518401121195941</c:v>
                </c:pt>
                <c:pt idx="2">
                  <c:v>-0.520476281723679</c:v>
                </c:pt>
                <c:pt idx="3">
                  <c:v>-0.520476281723679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165192"/>
        <c:axId val="-2106727544"/>
      </c:barChart>
      <c:catAx>
        <c:axId val="-2039165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727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72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6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0.190395965794035</c:v>
                </c:pt>
                <c:pt idx="1">
                  <c:v>0.190395965794035</c:v>
                </c:pt>
                <c:pt idx="2">
                  <c:v>0.190395965794035</c:v>
                </c:pt>
                <c:pt idx="3">
                  <c:v>0.190395965794035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380824"/>
        <c:axId val="-2044533256"/>
      </c:barChart>
      <c:catAx>
        <c:axId val="-2095380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33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53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38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0.0717070566305784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0.0906840537889194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0.0581770862340687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0.0154957988363939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0.281812092691957</c:v>
                </c:pt>
                <c:pt idx="1">
                  <c:v>0.281812092691957</c:v>
                </c:pt>
                <c:pt idx="2">
                  <c:v>0.281812092691957</c:v>
                </c:pt>
                <c:pt idx="3">
                  <c:v>0.281812092691957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0.264078709102699</c:v>
                </c:pt>
                <c:pt idx="1">
                  <c:v>0.498964307418004</c:v>
                </c:pt>
                <c:pt idx="2">
                  <c:v>0.488650969090192</c:v>
                </c:pt>
                <c:pt idx="3">
                  <c:v>0.468915394162837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68136"/>
        <c:axId val="-2018764824"/>
      </c:barChart>
      <c:catAx>
        <c:axId val="-2018768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4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76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0.00809771795204444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0.412537851411272</c:v>
                </c:pt>
                <c:pt idx="1">
                  <c:v>0.412537851411272</c:v>
                </c:pt>
                <c:pt idx="2">
                  <c:v>0.412537851411272</c:v>
                </c:pt>
                <c:pt idx="3">
                  <c:v>0.412537851411272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0.251363294732633</c:v>
                </c:pt>
                <c:pt idx="1">
                  <c:v>0.438983400729509</c:v>
                </c:pt>
                <c:pt idx="2">
                  <c:v>0.397198093132996</c:v>
                </c:pt>
                <c:pt idx="3">
                  <c:v>0.382234954901365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863480"/>
        <c:axId val="-2038668008"/>
      </c:barChart>
      <c:catAx>
        <c:axId val="-210686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68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66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86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47384"/>
        <c:axId val="-2019379064"/>
      </c:barChart>
      <c:catAx>
        <c:axId val="-20186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7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7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4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894.28618913645812</v>
      </c>
      <c r="T12" s="222">
        <f>IF($B$81=0,0,(SUMIF($N$6:$N$28,$U12,M$6:M$28)+SUMIF($N$91:$N$118,$U12,M$91:M$118))*$I$83*Poor!$B$81/$B$81)</f>
        <v>923.60773642057268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4395.6000000000004</v>
      </c>
      <c r="T13" s="222">
        <f>IF($B$81=0,0,(SUMIF($N$6:$N$28,$U13,M$6:M$28)+SUMIF($N$91:$N$118,$U13,M$91:M$118))*$I$83*Poor!$B$81/$B$81)</f>
        <v>4395.6000000000004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44610.105267031249</v>
      </c>
      <c r="T23" s="179">
        <f>SUM(T7:T22)</f>
        <v>44639.42681431536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0.43950938954507901</v>
      </c>
      <c r="J30" s="231">
        <f>IF(I$32&lt;=1,I30,1-SUM(J6:J29))</f>
        <v>0.43950938954507901</v>
      </c>
      <c r="K30" s="22">
        <f t="shared" si="4"/>
        <v>0.5826586550435866</v>
      </c>
      <c r="L30" s="22">
        <f>IF(L124=L119,0,IF(K30="",0,(L119-L124)/(B119-B124)*K30))</f>
        <v>0.31995760602931023</v>
      </c>
      <c r="M30" s="175">
        <f t="shared" si="6"/>
        <v>0.43950938954507901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2884.7825851027301</v>
      </c>
      <c r="T30" s="234">
        <f t="shared" si="24"/>
        <v>2855.4610378186189</v>
      </c>
      <c r="U30" s="56"/>
      <c r="V30" s="56"/>
      <c r="W30" s="110"/>
      <c r="X30" s="118"/>
      <c r="Y30" s="184">
        <f>M30*4</f>
        <v>1.758037558180316</v>
      </c>
      <c r="Z30" s="122">
        <f>IF($Y30=0,0,AA30/($Y$30))</f>
        <v>0.10830028340868146</v>
      </c>
      <c r="AA30" s="188">
        <f>IF(AA79*4/$I$83+SUM(AA6:AA29)&lt;1,AA79*4/$I$83,1-SUM(AA6:AA29))</f>
        <v>0.19039596579403456</v>
      </c>
      <c r="AB30" s="122">
        <f>IF($Y30=0,0,AC30/($Y$30))</f>
        <v>0.10830028340868146</v>
      </c>
      <c r="AC30" s="188">
        <f>IF(AC79*4/$I$83+SUM(AC6:AC29)&lt;1,AC79*4/$I$83,1-SUM(AC6:AC29))</f>
        <v>0.19039596579403456</v>
      </c>
      <c r="AD30" s="122">
        <f>IF($Y30=0,0,AE30/($Y$30))</f>
        <v>0.10830028340868146</v>
      </c>
      <c r="AE30" s="188">
        <f>IF(AE79*4/$I$83+SUM(AE6:AE29)&lt;1,AE79*4/$I$83,1-SUM(AE6:AE29))</f>
        <v>0.19039596579403456</v>
      </c>
      <c r="AF30" s="122">
        <f>IF($Y30=0,0,AG30/($Y$30))</f>
        <v>0.10830028340868146</v>
      </c>
      <c r="AG30" s="188">
        <f>IF(AG79*4/$I$83+SUM(AG6:AG29)&lt;1,AG79*4/$I$83,1-SUM(AG6:AG29))</f>
        <v>0.19039596579403456</v>
      </c>
      <c r="AH30" s="123">
        <f t="shared" si="12"/>
        <v>0.43320113363472584</v>
      </c>
      <c r="AI30" s="184">
        <f t="shared" si="13"/>
        <v>0.19039596579403456</v>
      </c>
      <c r="AJ30" s="120">
        <f t="shared" si="14"/>
        <v>0.19039596579403456</v>
      </c>
      <c r="AK30" s="119">
        <f t="shared" si="15"/>
        <v>0.19039596579403456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8.3725715103425857E-2</v>
      </c>
      <c r="K31" s="22" t="str">
        <f t="shared" si="4"/>
        <v/>
      </c>
      <c r="L31" s="22">
        <f>(1-SUM(L6:L30))</f>
        <v>0.1758018081070547</v>
      </c>
      <c r="M31" s="241">
        <f t="shared" si="6"/>
        <v>8.3725715103425857E-2</v>
      </c>
      <c r="N31" s="167">
        <f>M31*I83</f>
        <v>2855.4610378186153</v>
      </c>
      <c r="P31" s="22"/>
      <c r="Q31" s="238" t="s">
        <v>142</v>
      </c>
      <c r="R31" s="234">
        <f t="shared" si="24"/>
        <v>7777.2506387823814</v>
      </c>
      <c r="S31" s="234">
        <f t="shared" si="24"/>
        <v>19308.809251769402</v>
      </c>
      <c r="T31" s="234">
        <f>IF(T25&gt;T$23,T25-T$23,0)</f>
        <v>19279.487704485291</v>
      </c>
      <c r="U31" s="242">
        <f>T31/$B$81</f>
        <v>2409.9359630606614</v>
      </c>
      <c r="V31" s="56"/>
      <c r="W31" s="129" t="s">
        <v>84</v>
      </c>
      <c r="X31" s="130"/>
      <c r="Y31" s="121">
        <f>M31*4</f>
        <v>0.33490286041370343</v>
      </c>
      <c r="Z31" s="131"/>
      <c r="AA31" s="132">
        <f>1-AA32+IF($Y32&lt;0,$Y32/4,0)</f>
        <v>0.1868276148818675</v>
      </c>
      <c r="AB31" s="131"/>
      <c r="AC31" s="133">
        <f>1-AC32+IF($Y32&lt;0,$Y32/4,0)</f>
        <v>0.39780458250328721</v>
      </c>
      <c r="AD31" s="134"/>
      <c r="AE31" s="133">
        <f>1-AE32+IF($Y32&lt;0,$Y32/4,0)</f>
        <v>0.39123391002508057</v>
      </c>
      <c r="AF31" s="134"/>
      <c r="AG31" s="133">
        <f>1-AG32+IF($Y32&lt;0,$Y32/4,0)</f>
        <v>0.37456828113342433</v>
      </c>
      <c r="AH31" s="123"/>
      <c r="AI31" s="183">
        <f>SUM(AA31,AC31,AE31,AG31)/4</f>
        <v>0.3376085971359149</v>
      </c>
      <c r="AJ31" s="135">
        <f t="shared" si="14"/>
        <v>0.29231609869257735</v>
      </c>
      <c r="AK31" s="136">
        <f t="shared" si="15"/>
        <v>0.38290109557925245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0.91627428489657414</v>
      </c>
      <c r="J32" s="17"/>
      <c r="L32" s="22">
        <f>SUM(L6:L30)</f>
        <v>0.8241981918929453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52046.7292517694</v>
      </c>
      <c r="T32" s="234">
        <f t="shared" si="24"/>
        <v>52017.407704485289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0.8131723851181325</v>
      </c>
      <c r="AB32" s="137"/>
      <c r="AC32" s="139">
        <f>SUM(AC6:AC30)</f>
        <v>0.60219541749671279</v>
      </c>
      <c r="AD32" s="137"/>
      <c r="AE32" s="139">
        <f>SUM(AE6:AE30)</f>
        <v>0.60876608997491943</v>
      </c>
      <c r="AF32" s="137"/>
      <c r="AG32" s="139">
        <f>SUM(AG6:AG30)</f>
        <v>0.62543171886657567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2.7021767842707858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36051.96</v>
      </c>
      <c r="J65" s="39">
        <f>SUM(J37:J64)</f>
        <v>36051.96</v>
      </c>
      <c r="K65" s="40">
        <f>SUM(K37:K64)</f>
        <v>1</v>
      </c>
      <c r="L65" s="22">
        <f>SUM(L37:L64)</f>
        <v>1.1413182221096618</v>
      </c>
      <c r="M65" s="24">
        <f>SUM(M37:M64)</f>
        <v>1.1413182221096618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6888.99</v>
      </c>
      <c r="AB65" s="137"/>
      <c r="AC65" s="153">
        <f>SUM(AC37:AC64)</f>
        <v>6888.99</v>
      </c>
      <c r="AD65" s="137"/>
      <c r="AE65" s="153">
        <f>SUM(AE37:AE64)</f>
        <v>6888.99</v>
      </c>
      <c r="AF65" s="137"/>
      <c r="AG65" s="153">
        <f>SUM(AG37:AG64)</f>
        <v>6888.99</v>
      </c>
      <c r="AH65" s="137"/>
      <c r="AI65" s="153">
        <f>SUM(AI37:AI64)</f>
        <v>27555.96</v>
      </c>
      <c r="AJ65" s="153">
        <f>SUM(AJ37:AJ64)</f>
        <v>13777.98</v>
      </c>
      <c r="AK65" s="153">
        <f>SUM(AK37:AK64)</f>
        <v>13777.98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14989.44423527612</v>
      </c>
      <c r="J71" s="51">
        <f t="shared" si="44"/>
        <v>14989.44423527612</v>
      </c>
      <c r="K71" s="40">
        <f t="shared" ref="K71:K72" si="47">B71/B$76</f>
        <v>0.44063146342492931</v>
      </c>
      <c r="L71" s="22">
        <f t="shared" si="45"/>
        <v>0.47452970226909336</v>
      </c>
      <c r="M71" s="24">
        <f t="shared" ref="M71:M72" si="48">J71/B$76</f>
        <v>0.4745297022690933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14989.44423527612</v>
      </c>
      <c r="J74" s="51">
        <f t="shared" si="44"/>
        <v>14989.44423527612</v>
      </c>
      <c r="K74" s="40">
        <f>B74/B$76</f>
        <v>0.3812637381029424</v>
      </c>
      <c r="L74" s="22">
        <f t="shared" si="45"/>
        <v>0.34545197699865704</v>
      </c>
      <c r="M74" s="24">
        <f>J74/B$76</f>
        <v>0.4745297022690933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1623.3610588190304</v>
      </c>
      <c r="AB74" s="156"/>
      <c r="AC74" s="147">
        <f>AC30*$I$83/4</f>
        <v>1623.3610588190304</v>
      </c>
      <c r="AD74" s="156"/>
      <c r="AE74" s="147">
        <f>AE30*$I$83/4</f>
        <v>1623.3610588190304</v>
      </c>
      <c r="AF74" s="156"/>
      <c r="AG74" s="147">
        <f>AG30*$I$83/4</f>
        <v>1623.3610588190304</v>
      </c>
      <c r="AH74" s="155"/>
      <c r="AI74" s="147">
        <f>SUM(AA74,AC74,AE74,AG74)</f>
        <v>6493.4442352761216</v>
      </c>
      <c r="AJ74" s="148">
        <f>(AA74+AC74)</f>
        <v>3246.7221176380608</v>
      </c>
      <c r="AK74" s="147">
        <f>(AE74+AG74)</f>
        <v>3246.7221176380608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36051.96</v>
      </c>
      <c r="J76" s="51">
        <f t="shared" si="44"/>
        <v>36051.96</v>
      </c>
      <c r="K76" s="40">
        <f>SUM(K70:K75)</f>
        <v>2.2432784520552844</v>
      </c>
      <c r="L76" s="22">
        <f>SUM(L70:L75)</f>
        <v>1.4867701991083191</v>
      </c>
      <c r="M76" s="24">
        <f>SUM(M70:M75)</f>
        <v>1.6158479243787551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6888.99</v>
      </c>
      <c r="AB76" s="137"/>
      <c r="AC76" s="153">
        <f>AC65</f>
        <v>6888.99</v>
      </c>
      <c r="AD76" s="137"/>
      <c r="AE76" s="153">
        <f>AE65</f>
        <v>6888.99</v>
      </c>
      <c r="AF76" s="137"/>
      <c r="AG76" s="153">
        <f>AG65</f>
        <v>6888.99</v>
      </c>
      <c r="AH76" s="137"/>
      <c r="AI76" s="153">
        <f>SUM(AA76,AC76,AE76,AG76)</f>
        <v>27555.96</v>
      </c>
      <c r="AJ76" s="154">
        <f>SUM(AA76,AC76)</f>
        <v>13777.98</v>
      </c>
      <c r="AK76" s="154">
        <f>SUM(AE76,AG76)</f>
        <v>13777.98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44"/>
        <v>16424.026666666668</v>
      </c>
      <c r="K77" s="40"/>
      <c r="L77" s="22">
        <f>-(L131*G$37*F$9/F$7)/B$130</f>
        <v>-0.51994512684141669</v>
      </c>
      <c r="M77" s="24">
        <f>-J77/B$76</f>
        <v>-0.51994512684141658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1592.9364545431195</v>
      </c>
      <c r="AB77" s="112"/>
      <c r="AC77" s="111">
        <f>AC31*$I$83/4</f>
        <v>3391.776005139664</v>
      </c>
      <c r="AD77" s="112"/>
      <c r="AE77" s="111">
        <f>AE31*$I$83/4</f>
        <v>3335.7528967356056</v>
      </c>
      <c r="AF77" s="112"/>
      <c r="AG77" s="111">
        <f>AG31*$I$83/4</f>
        <v>3193.657801124647</v>
      </c>
      <c r="AH77" s="110"/>
      <c r="AI77" s="154">
        <f>SUM(AA77,AC77,AE77,AG77)</f>
        <v>11514.123157543037</v>
      </c>
      <c r="AJ77" s="153">
        <f>SUM(AA77,AC77)</f>
        <v>4984.7124596827834</v>
      </c>
      <c r="AK77" s="160">
        <f>SUM(AE77,AG77)</f>
        <v>6529.4106978602522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1623.3610588190304</v>
      </c>
      <c r="AB79" s="112"/>
      <c r="AC79" s="112">
        <f>AA79-AA74+AC65-AC70</f>
        <v>1623.3610588190304</v>
      </c>
      <c r="AD79" s="112"/>
      <c r="AE79" s="112">
        <f>AC79-AC74+AE65-AE70</f>
        <v>1623.3610588190304</v>
      </c>
      <c r="AF79" s="112"/>
      <c r="AG79" s="112">
        <f>AE79-AE74+AG65-AG70</f>
        <v>1623.3610588190304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1.0570888875395135</v>
      </c>
      <c r="J119" s="24">
        <f>SUM(J91:J118)</f>
        <v>1.0570888875395135</v>
      </c>
      <c r="K119" s="22">
        <f>SUM(K91:K118)</f>
        <v>1.5282299280354505</v>
      </c>
      <c r="L119" s="22">
        <f>SUM(L91:L118)</f>
        <v>1.0570888875395135</v>
      </c>
      <c r="M119" s="57">
        <f t="shared" si="49"/>
        <v>1.0570888875395135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0.43950938954507901</v>
      </c>
      <c r="J125" s="237">
        <f>IF(SUMPRODUCT($B$124:$B125,$H$124:$H125)&lt;J$119,($B125*$H125),IF(SUMPRODUCT($B$124:$B124,$H$124:$H124)&lt;J$119,J$119-SUMPRODUCT($B$124:$B124,$H$124:$H124),0))</f>
        <v>0.43950938954507901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0.43950938954507901</v>
      </c>
      <c r="M125" s="240">
        <f t="shared" si="66"/>
        <v>0.43950938954507901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0.43950938954507901</v>
      </c>
      <c r="J128" s="228">
        <f>(J30)</f>
        <v>0.43950938954507901</v>
      </c>
      <c r="K128" s="29">
        <f>(B128)</f>
        <v>0.5826586550435866</v>
      </c>
      <c r="L128" s="29">
        <f>IF(L124=L119,0,(L119-L124)/(B119-B124)*K128)</f>
        <v>0.31995760602931023</v>
      </c>
      <c r="M128" s="240">
        <f t="shared" si="66"/>
        <v>0.43950938954507901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1.0570888875395135</v>
      </c>
      <c r="J130" s="228">
        <f>(J119)</f>
        <v>1.0570888875395135</v>
      </c>
      <c r="K130" s="29">
        <f>(B130)</f>
        <v>1.5282299280354505</v>
      </c>
      <c r="L130" s="29">
        <f>(L119)</f>
        <v>1.0570888875395135</v>
      </c>
      <c r="M130" s="240">
        <f t="shared" si="66"/>
        <v>1.0570888875395135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0.48157315380317667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487.314780573946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1.119318432014529E-3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1.119318432014529E-3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4.4772737280581159E-3</v>
      </c>
      <c r="Z18" s="116">
        <v>1.2941</v>
      </c>
      <c r="AA18" s="121">
        <f t="shared" ref="AA18:AA20" si="25">$M18*Z18*4</f>
        <v>5.7940399314800077E-3</v>
      </c>
      <c r="AB18" s="116">
        <v>1.1765000000000001</v>
      </c>
      <c r="AC18" s="121">
        <f t="shared" ref="AC18:AC20" si="26">$M18*AB18*4</f>
        <v>5.2675125410603738E-3</v>
      </c>
      <c r="AD18" s="116">
        <v>1.2353000000000001</v>
      </c>
      <c r="AE18" s="121">
        <f t="shared" ref="AE18:AE20" si="27">$M18*AD18*4</f>
        <v>5.5307762362701912E-3</v>
      </c>
      <c r="AF18" s="122">
        <f t="shared" ref="AF18:AF20" si="28">1-SUM(Z18,AB18,AD18)</f>
        <v>-2.7059000000000002</v>
      </c>
      <c r="AG18" s="121">
        <f t="shared" ref="AG18:AG20" si="29">$M18*AF18*4</f>
        <v>-1.2115054980752457E-2</v>
      </c>
      <c r="AH18" s="123">
        <f t="shared" ref="AH18:AH20" si="30">SUM(Z18,AB18,AD18,AF18)</f>
        <v>1</v>
      </c>
      <c r="AI18" s="184">
        <f t="shared" ref="AI18:AI20" si="31">SUM(AA18,AC18,AE18,AG18)/4</f>
        <v>1.119318432014529E-3</v>
      </c>
      <c r="AJ18" s="120">
        <f t="shared" ref="AJ18:AJ20" si="32">(AA18+AC18)/2</f>
        <v>5.5307762362701903E-3</v>
      </c>
      <c r="AK18" s="119">
        <f t="shared" ref="AK18:AK20" si="33">(AE18+AG18)/2</f>
        <v>-3.2921393722411328E-3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60048.227450186991</v>
      </c>
      <c r="T23" s="179">
        <f>SUM(T7:T22)</f>
        <v>59516.00172472452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0.7623480717972928</v>
      </c>
      <c r="J30" s="231">
        <f>IF(I$32&lt;=1,I30,1-SUM(J6:J29))</f>
        <v>0.40987386816002702</v>
      </c>
      <c r="K30" s="22">
        <f t="shared" si="4"/>
        <v>0.66125891656288927</v>
      </c>
      <c r="L30" s="22">
        <f>IF(L124=L119,0,IF(K30="",0,(L119-L124)/(B119-B124)*K30))</f>
        <v>0.40717158471151921</v>
      </c>
      <c r="M30" s="175">
        <f t="shared" si="6"/>
        <v>0.40987386816002702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1.6394954726401081</v>
      </c>
      <c r="Z30" s="122">
        <f>IF($Y30=0,0,AA30/($Y$30))</f>
        <v>5.5803277699532881E-2</v>
      </c>
      <c r="AA30" s="188">
        <f>IF(AA79*4/$I$83+SUM(AA6:AA29)&lt;1,AA79*4/$I$83,1-SUM(AA6:AA29))</f>
        <v>9.1489221146862865E-2</v>
      </c>
      <c r="AB30" s="122">
        <f>IF($Y30=0,0,AC30/($Y$30))</f>
        <v>-0.31619551858911243</v>
      </c>
      <c r="AC30" s="188">
        <f>IF(AC79*4/$I$83+SUM(AC6:AC29)&lt;1,AC79*4/$I$83,1-SUM(AC6:AC29))</f>
        <v>-0.51840112119594095</v>
      </c>
      <c r="AD30" s="122">
        <f>IF($Y30=0,0,AE30/($Y$30))</f>
        <v>-0.31746124976212797</v>
      </c>
      <c r="AE30" s="188">
        <f>IF(AE79*4/$I$83+SUM(AE6:AE29)&lt;1,AE79*4/$I$83,1-SUM(AE6:AE29))</f>
        <v>-0.52047628172367943</v>
      </c>
      <c r="AF30" s="122">
        <f>IF($Y30=0,0,AG30/($Y$30))</f>
        <v>-0.31746124976212797</v>
      </c>
      <c r="AG30" s="188">
        <f>IF(AG79*4/$I$83+SUM(AG6:AG29)&lt;1,AG79*4/$I$83,1-SUM(AG6:AG29))</f>
        <v>-0.52047628172367943</v>
      </c>
      <c r="AH30" s="123">
        <f t="shared" si="12"/>
        <v>-0.89531474041383552</v>
      </c>
      <c r="AI30" s="184">
        <f t="shared" si="13"/>
        <v>-0.36696611587410921</v>
      </c>
      <c r="AJ30" s="120">
        <f t="shared" si="14"/>
        <v>-0.21345595002453904</v>
      </c>
      <c r="AK30" s="119">
        <f t="shared" si="15"/>
        <v>-0.52047628172367943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1.745578597921682E-2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3870.6870686136608</v>
      </c>
      <c r="T31" s="234">
        <f>IF(T25&gt;T$23,T25-T$23,0)</f>
        <v>4402.9127940761318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1.0494104005551412</v>
      </c>
      <c r="AD31" s="134"/>
      <c r="AE31" s="133">
        <f>1-AE32+IF($Y32&lt;0,$Y32/4,0)</f>
        <v>1.0288304729792017</v>
      </c>
      <c r="AF31" s="134"/>
      <c r="AG31" s="133">
        <f>1-AG32+IF($Y32&lt;0,$Y32/4,0)</f>
        <v>1.029119062602202</v>
      </c>
      <c r="AH31" s="123"/>
      <c r="AI31" s="183">
        <f>SUM(AA31,AC31,AE31,AG31)/4</f>
        <v>0.77683998403413623</v>
      </c>
      <c r="AJ31" s="135">
        <f t="shared" si="14"/>
        <v>0.52470520027757062</v>
      </c>
      <c r="AK31" s="136">
        <f t="shared" si="15"/>
        <v>1.028974767790702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1.3526297918055004</v>
      </c>
      <c r="J32" s="17"/>
      <c r="L32" s="22">
        <f>SUM(L6:L30)</f>
        <v>0.98254421402078318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36608.607068613659</v>
      </c>
      <c r="T32" s="234">
        <f t="shared" si="50"/>
        <v>37140.83279407613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-4.9410400555141287E-2</v>
      </c>
      <c r="AD32" s="137"/>
      <c r="AE32" s="139">
        <f>SUM(AE6:AE30)</f>
        <v>-2.8830472979201716E-2</v>
      </c>
      <c r="AF32" s="137"/>
      <c r="AG32" s="139">
        <f>SUM(AG6:AG30)</f>
        <v>-2.9119062602201984E-2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0.38980562103866528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4402.91279407612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0.99592545373150665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3760.6145132901693</v>
      </c>
      <c r="AB37" s="122">
        <f>IF($J37=0,0,AC37/($J37))</f>
        <v>4.0745462684933075E-3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15.38548670983073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0.99592545373150654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564.0921769935253</v>
      </c>
      <c r="AB38" s="122">
        <f>IF($J38=0,0,AC38/($J38))</f>
        <v>4.0745462684934281E-3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2.3078230064746776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47062.356</v>
      </c>
      <c r="J65" s="39">
        <f>SUM(J37:J64)</f>
        <v>47062.356</v>
      </c>
      <c r="K65" s="40">
        <f>SUM(K37:K64)</f>
        <v>1</v>
      </c>
      <c r="L65" s="22">
        <f>SUM(L37:L64)</f>
        <v>1.1517960555699205</v>
      </c>
      <c r="M65" s="24">
        <f>SUM(M37:M64)</f>
        <v>1.1062823158835007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6045.6876902836939</v>
      </c>
      <c r="AB65" s="137"/>
      <c r="AC65" s="153">
        <f>SUM(AC37:AC64)</f>
        <v>845.61830971630548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25999.84023527613</v>
      </c>
      <c r="J74" s="51">
        <f t="shared" si="75"/>
        <v>13978.726362685578</v>
      </c>
      <c r="K74" s="40">
        <f>B74/B$76</f>
        <v>0.32129004959921026</v>
      </c>
      <c r="L74" s="22">
        <f t="shared" si="76"/>
        <v>0.32642780212341177</v>
      </c>
      <c r="M74" s="24">
        <f>J74/B$76</f>
        <v>0.32859421176478171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780.05874910272451</v>
      </c>
      <c r="AB74" s="156"/>
      <c r="AC74" s="147">
        <f>AC30*$I$83/4</f>
        <v>-4420.0106314646637</v>
      </c>
      <c r="AD74" s="156"/>
      <c r="AE74" s="147">
        <f>AE30*$I$83/4</f>
        <v>-4437.7039411809692</v>
      </c>
      <c r="AF74" s="156"/>
      <c r="AG74" s="147">
        <f>AG30*$I$83/4</f>
        <v>-4437.7039411809692</v>
      </c>
      <c r="AH74" s="155"/>
      <c r="AI74" s="147">
        <f>SUM(AA74,AC74,AE74,AG74)</f>
        <v>-12515.359764723878</v>
      </c>
      <c r="AJ74" s="148">
        <f>(AA74+AC74)</f>
        <v>-3639.9518823619392</v>
      </c>
      <c r="AK74" s="147">
        <f>(AE74+AG74)</f>
        <v>-8875.4078823619384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47062.356000000007</v>
      </c>
      <c r="J76" s="51">
        <f t="shared" si="75"/>
        <v>47062.356000000007</v>
      </c>
      <c r="K76" s="40">
        <f>SUM(K70:K75)</f>
        <v>1.7404461762611736</v>
      </c>
      <c r="L76" s="22">
        <f>SUM(L70:L75)</f>
        <v>1.207614009109391</v>
      </c>
      <c r="M76" s="24">
        <f>SUM(M70:M75)</f>
        <v>1.209780418750761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6045.6876902836939</v>
      </c>
      <c r="AB76" s="137"/>
      <c r="AC76" s="153">
        <f>AC65</f>
        <v>845.61830971630548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8547.155999999999</v>
      </c>
      <c r="AJ76" s="154">
        <f>SUM(AA76,AC76)</f>
        <v>6891.3059999999996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4402.91279407612</v>
      </c>
      <c r="K77" s="40"/>
      <c r="L77" s="22">
        <f>-(L131*G$37*F$9/F$7)/B$130</f>
        <v>-0.38607523722213077</v>
      </c>
      <c r="M77" s="24">
        <f>-J77/B$76</f>
        <v>-0.10349810286726029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8947.5214029680483</v>
      </c>
      <c r="AD77" s="112"/>
      <c r="AE77" s="111">
        <f>AE31*$I$83/4</f>
        <v>8772.0520705125673</v>
      </c>
      <c r="AF77" s="112"/>
      <c r="AG77" s="111">
        <f>AG31*$I$83/4</f>
        <v>8774.5126539288394</v>
      </c>
      <c r="AH77" s="110"/>
      <c r="AI77" s="154">
        <f>SUM(AA77,AC77,AE77,AG77)</f>
        <v>26494.086127409457</v>
      </c>
      <c r="AJ77" s="153">
        <f>SUM(AA77,AC77)</f>
        <v>8947.5214029680483</v>
      </c>
      <c r="AK77" s="160">
        <f>SUM(AE77,AG77)</f>
        <v>17546.564724441407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780.05874910272451</v>
      </c>
      <c r="AB79" s="112"/>
      <c r="AC79" s="112">
        <f>AA79-AA74+AC65-AC70</f>
        <v>-4420.0106314646637</v>
      </c>
      <c r="AD79" s="112"/>
      <c r="AE79" s="112">
        <f>AC79-AC74+AE65-AE70</f>
        <v>-4437.7039411809692</v>
      </c>
      <c r="AF79" s="112"/>
      <c r="AG79" s="112">
        <f>AE79-AE74+AG65-AG70</f>
        <v>-4437.7039411809692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1.3799275697917273</v>
      </c>
      <c r="J119" s="24">
        <f>SUM(J91:J118)</f>
        <v>1.3799275697917273</v>
      </c>
      <c r="K119" s="22">
        <f>SUM(K91:K118)</f>
        <v>2.0581369307507953</v>
      </c>
      <c r="L119" s="22">
        <f>SUM(L91:L118)</f>
        <v>1.4366993931282117</v>
      </c>
      <c r="M119" s="57">
        <f t="shared" si="80"/>
        <v>1.3799275697917273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0.7623480717972928</v>
      </c>
      <c r="J128" s="228">
        <f>(J30)</f>
        <v>0.40987386816002702</v>
      </c>
      <c r="K128" s="29">
        <f>(B128)</f>
        <v>0.66125891656288927</v>
      </c>
      <c r="L128" s="29">
        <f>IF(L124=L119,0,(L119-L124)/(B119-B124)*K128)</f>
        <v>0.40717158471151921</v>
      </c>
      <c r="M128" s="240">
        <f t="shared" si="93"/>
        <v>0.40987386816002702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1.3799275697917273</v>
      </c>
      <c r="J130" s="228">
        <f>(J119)</f>
        <v>1.3799275697917273</v>
      </c>
      <c r="K130" s="29">
        <f>(B130)</f>
        <v>2.0581369307507953</v>
      </c>
      <c r="L130" s="29">
        <f>(L119)</f>
        <v>1.4366993931282117</v>
      </c>
      <c r="M130" s="240">
        <f t="shared" si="93"/>
        <v>1.3799275697917273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0.129098950165911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2748.9314780304885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1.7926764157644607E-2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1.7926764157644607E-2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1469.5096534422767</v>
      </c>
      <c r="U8" s="223">
        <v>2</v>
      </c>
      <c r="V8" s="56"/>
      <c r="W8" s="115"/>
      <c r="X8" s="118">
        <f>Poor!X8</f>
        <v>1</v>
      </c>
      <c r="Y8" s="184">
        <f t="shared" si="9"/>
        <v>7.1707056630578428E-2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7.1707056630578428E-2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1.7926764157644607E-2</v>
      </c>
      <c r="AJ8" s="120">
        <f t="shared" si="14"/>
        <v>3.5853528315289214E-2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2.2671013447229847E-2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2.2671013447229847E-2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9.0684053788919389E-2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9.0684053788919389E-2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2.2671013447229847E-2</v>
      </c>
      <c r="AJ10" s="120">
        <f t="shared" si="14"/>
        <v>4.5342026894459694E-2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1.454427155851719E-2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1.454427155851719E-2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9361.7636026750224</v>
      </c>
      <c r="U11" s="223">
        <v>5</v>
      </c>
      <c r="V11" s="56"/>
      <c r="W11" s="115"/>
      <c r="X11" s="118">
        <f>Poor!X11</f>
        <v>1</v>
      </c>
      <c r="Y11" s="184">
        <f t="shared" si="9"/>
        <v>5.817708623406876E-2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5.817708623406876E-2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1.454427155851719E-2</v>
      </c>
      <c r="AJ11" s="120">
        <f t="shared" si="14"/>
        <v>2.908854311703438E-2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116516.57142857143</v>
      </c>
      <c r="T13" s="222">
        <f>IF($B$81=0,0,(SUMIF($N$6:$N$28,$U13,M$6:M$28)+SUMIF($N$91:$N$118,$U13,M$91:M$118))*$I$83*Poor!$B$81/$B$81)</f>
        <v>116516.57142857143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3.8739497090984711E-3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3.8739497090984711E-3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1.5495798836393885E-2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1.5495798836393885E-2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3.8739497090984711E-3</v>
      </c>
      <c r="AJ14" s="120">
        <f t="shared" si="14"/>
        <v>7.7478994181969423E-3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151622.5675306179</v>
      </c>
      <c r="T23" s="179">
        <f>SUM(T7:T22)</f>
        <v>151604.11533571917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4.2952159141917974E-2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4.2952159141917974E-2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0.1718086365676719</v>
      </c>
      <c r="Z27" s="156">
        <f>Poor!Z27</f>
        <v>0.25</v>
      </c>
      <c r="AA27" s="121">
        <f t="shared" si="16"/>
        <v>4.2952159141917974E-2</v>
      </c>
      <c r="AB27" s="156">
        <f>Poor!AB27</f>
        <v>0.25</v>
      </c>
      <c r="AC27" s="121">
        <f t="shared" si="7"/>
        <v>4.2952159141917974E-2</v>
      </c>
      <c r="AD27" s="156">
        <f>Poor!AD27</f>
        <v>0.25</v>
      </c>
      <c r="AE27" s="121">
        <f t="shared" si="8"/>
        <v>4.2952159141917974E-2</v>
      </c>
      <c r="AF27" s="122">
        <f t="shared" si="10"/>
        <v>0.25</v>
      </c>
      <c r="AG27" s="121">
        <f t="shared" si="11"/>
        <v>4.2952159141917974E-2</v>
      </c>
      <c r="AH27" s="123">
        <f t="shared" si="12"/>
        <v>1</v>
      </c>
      <c r="AI27" s="184">
        <f t="shared" si="13"/>
        <v>4.2952159141917974E-2</v>
      </c>
      <c r="AJ27" s="120">
        <f t="shared" si="14"/>
        <v>4.2952159141917974E-2</v>
      </c>
      <c r="AK27" s="119">
        <f t="shared" si="15"/>
        <v>4.2952159141917974E-2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0.28181209269195701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0.28181209269195701</v>
      </c>
      <c r="N29" s="229"/>
      <c r="P29" s="22"/>
      <c r="V29" s="56"/>
      <c r="W29" s="110"/>
      <c r="X29" s="118"/>
      <c r="Y29" s="184">
        <f t="shared" si="9"/>
        <v>1.127248370767828</v>
      </c>
      <c r="Z29" s="156">
        <f>Poor!Z29</f>
        <v>0.25</v>
      </c>
      <c r="AA29" s="121">
        <f t="shared" si="16"/>
        <v>0.28181209269195701</v>
      </c>
      <c r="AB29" s="156">
        <f>Poor!AB29</f>
        <v>0.25</v>
      </c>
      <c r="AC29" s="121">
        <f t="shared" si="7"/>
        <v>0.28181209269195701</v>
      </c>
      <c r="AD29" s="156">
        <f>Poor!AD29</f>
        <v>0.25</v>
      </c>
      <c r="AE29" s="121">
        <f t="shared" si="8"/>
        <v>0.28181209269195701</v>
      </c>
      <c r="AF29" s="122">
        <f t="shared" si="10"/>
        <v>0.25</v>
      </c>
      <c r="AG29" s="121">
        <f t="shared" si="11"/>
        <v>0.28181209269195701</v>
      </c>
      <c r="AH29" s="123">
        <f t="shared" si="12"/>
        <v>1</v>
      </c>
      <c r="AI29" s="184">
        <f t="shared" si="13"/>
        <v>0.28181209269195701</v>
      </c>
      <c r="AJ29" s="120">
        <f t="shared" si="14"/>
        <v>0.28181209269195701</v>
      </c>
      <c r="AK29" s="119">
        <f t="shared" si="15"/>
        <v>0.28181209269195701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3.4542119179273154</v>
      </c>
      <c r="J30" s="231">
        <f>IF(I$32&lt;=1,I30,1-SUM(J6:J29))</f>
        <v>0.43015234494343302</v>
      </c>
      <c r="K30" s="22">
        <f t="shared" si="4"/>
        <v>0.7395463412204234</v>
      </c>
      <c r="L30" s="22">
        <f>IF(L124=L119,0,IF(K30="",0,(L119-L124)/(B119-B124)*K30))</f>
        <v>0.41079287041556295</v>
      </c>
      <c r="M30" s="175">
        <f t="shared" si="6"/>
        <v>0.43015234494343302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1.7206093797737321</v>
      </c>
      <c r="Z30" s="122">
        <f>IF($Y30=0,0,AA30/($Y$30))</f>
        <v>0.15347975676932954</v>
      </c>
      <c r="AA30" s="188">
        <f>IF(AA79*4/$I$84+SUM(AA6:AA29)&lt;1,AA79*4/$I$84,1-SUM(AA6:AA29))</f>
        <v>0.26407870910269937</v>
      </c>
      <c r="AB30" s="122">
        <f>IF($Y30=0,0,AC30/($Y$30))</f>
        <v>0.28999278586033295</v>
      </c>
      <c r="AC30" s="188">
        <f>IF(AC79*4/$I$84+SUM(AC6:AC29)&lt;1,AC79*4/$I$84,1-SUM(AC6:AC29))</f>
        <v>0.49896430741800413</v>
      </c>
      <c r="AD30" s="122">
        <f>IF($Y30=0,0,AE30/($Y$30))</f>
        <v>0.28399878254438676</v>
      </c>
      <c r="AE30" s="188">
        <f>IF(AE79*4/$I$84+SUM(AE6:AE29)&lt;1,AE79*4/$I$84,1-SUM(AE6:AE29))</f>
        <v>0.48865096909019234</v>
      </c>
      <c r="AF30" s="122">
        <f>IF($Y30=0,0,AG30/($Y$30))</f>
        <v>0.27252867482595095</v>
      </c>
      <c r="AG30" s="188">
        <f>IF(AG79*4/$I$84+SUM(AG6:AG29)&lt;1,AG79*4/$I$84,1-SUM(AG6:AG29))</f>
        <v>0.46891539416283656</v>
      </c>
      <c r="AH30" s="123">
        <f t="shared" si="12"/>
        <v>1.0000000000000002</v>
      </c>
      <c r="AI30" s="184">
        <f t="shared" si="13"/>
        <v>0.43015234494343313</v>
      </c>
      <c r="AJ30" s="120">
        <f t="shared" si="14"/>
        <v>0.38152150826035175</v>
      </c>
      <c r="AK30" s="119">
        <f t="shared" si="15"/>
        <v>0.47878318162651445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1.9008804842845839E-2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3.971462155582314</v>
      </c>
      <c r="J32" s="17"/>
      <c r="L32" s="22">
        <f>SUM(L6:L30)</f>
        <v>0.98099119515715416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6.6228962049344319E-3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7526.9919439301684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5.7971287306917502E-2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7526.9919439301684</v>
      </c>
      <c r="AH37" s="123">
        <f>SUM(Z37,AB37,AD37,AF37)</f>
        <v>1</v>
      </c>
      <c r="AI37" s="112">
        <f>SUM(AA37,AC37,AE37,AG37)</f>
        <v>7526.9919439301684</v>
      </c>
      <c r="AJ37" s="148">
        <f>(AA37+AC37)</f>
        <v>0</v>
      </c>
      <c r="AK37" s="147">
        <f>(AE37+AG37)</f>
        <v>7526.9919439301684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570.15120841047485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4.3911830592303974E-3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570.15120841047485</v>
      </c>
      <c r="AH38" s="123">
        <f t="shared" ref="AH38:AI58" si="37">SUM(Z38,AB38,AD38,AF38)</f>
        <v>1</v>
      </c>
      <c r="AI38" s="112">
        <f t="shared" si="37"/>
        <v>570.15120841047485</v>
      </c>
      <c r="AJ38" s="148">
        <f t="shared" ref="AJ38:AJ64" si="38">(AA38+AC38)</f>
        <v>0</v>
      </c>
      <c r="AK38" s="147">
        <f t="shared" ref="AK38:AK64" si="39">(AE38+AG38)</f>
        <v>570.15120841047485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530.56271113694459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4.086280892921631E-3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530.56271113694459</v>
      </c>
      <c r="AH40" s="123">
        <f t="shared" si="37"/>
        <v>1</v>
      </c>
      <c r="AI40" s="112">
        <f t="shared" si="37"/>
        <v>530.56271113694459</v>
      </c>
      <c r="AJ40" s="148">
        <f t="shared" si="38"/>
        <v>0</v>
      </c>
      <c r="AK40" s="147">
        <f t="shared" si="39"/>
        <v>530.56271113694459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282.41073421859608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2.1750672690896188E-3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282.41073421859608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282.41073421859608</v>
      </c>
      <c r="AJ41" s="148">
        <f t="shared" si="38"/>
        <v>282.41073421859608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389.40382468766575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2.999105242511289E-3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97.350956171916437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194.70191234383287</v>
      </c>
      <c r="AF42" s="122">
        <f t="shared" si="29"/>
        <v>0.25</v>
      </c>
      <c r="AG42" s="147">
        <f t="shared" si="36"/>
        <v>97.350956171916437</v>
      </c>
      <c r="AH42" s="123">
        <f t="shared" si="37"/>
        <v>1</v>
      </c>
      <c r="AI42" s="112">
        <f t="shared" si="37"/>
        <v>389.40382468766575</v>
      </c>
      <c r="AJ42" s="148">
        <f t="shared" si="38"/>
        <v>97.350956171916437</v>
      </c>
      <c r="AK42" s="147">
        <f t="shared" si="39"/>
        <v>292.05286851574931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83.443676718785497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6.4266540910956171E-4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20.860919179696374</v>
      </c>
      <c r="AB45" s="156">
        <f>Poor!AB45</f>
        <v>0.25</v>
      </c>
      <c r="AC45" s="147">
        <f t="shared" si="41"/>
        <v>20.860919179696374</v>
      </c>
      <c r="AD45" s="156">
        <f>Poor!AD45</f>
        <v>0.25</v>
      </c>
      <c r="AE45" s="147">
        <f t="shared" si="42"/>
        <v>20.860919179696374</v>
      </c>
      <c r="AF45" s="122">
        <f t="shared" si="29"/>
        <v>0.25</v>
      </c>
      <c r="AG45" s="147">
        <f t="shared" si="36"/>
        <v>20.860919179696374</v>
      </c>
      <c r="AH45" s="123">
        <f t="shared" si="37"/>
        <v>1</v>
      </c>
      <c r="AI45" s="112">
        <f t="shared" si="37"/>
        <v>83.443676718785497</v>
      </c>
      <c r="AJ45" s="148">
        <f t="shared" si="38"/>
        <v>41.721838359392748</v>
      </c>
      <c r="AK45" s="147">
        <f t="shared" si="39"/>
        <v>41.721838359392748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121509.7</v>
      </c>
      <c r="J65" s="39">
        <f>SUM(J37:J64)</f>
        <v>125339.86409910263</v>
      </c>
      <c r="K65" s="40">
        <f>SUM(K37:K64)</f>
        <v>1.0000000000000002</v>
      </c>
      <c r="L65" s="22">
        <f>SUM(L37:L64)</f>
        <v>0.9655375847196549</v>
      </c>
      <c r="M65" s="24">
        <f>SUM(M37:M64)</f>
        <v>0.96534091265482624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28461.022609570209</v>
      </c>
      <c r="AB65" s="137"/>
      <c r="AC65" s="153">
        <f>SUM(AC37:AC64)</f>
        <v>27986.860919179697</v>
      </c>
      <c r="AD65" s="137"/>
      <c r="AE65" s="153">
        <f>SUM(AE37:AE64)</f>
        <v>28181.56283152353</v>
      </c>
      <c r="AF65" s="137"/>
      <c r="AG65" s="153">
        <f>SUM(AG37:AG64)</f>
        <v>36711.917738829201</v>
      </c>
      <c r="AH65" s="137"/>
      <c r="AI65" s="153">
        <f>SUM(AI37:AI64)</f>
        <v>121341.36409910263</v>
      </c>
      <c r="AJ65" s="153">
        <f>SUM(AJ37:AJ64)</f>
        <v>56447.883528749902</v>
      </c>
      <c r="AK65" s="153">
        <f>SUM(AK37:AK64)</f>
        <v>64893.480570352731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103079.99870586659</v>
      </c>
      <c r="J74" s="51">
        <f t="shared" si="44"/>
        <v>12836.532388175141</v>
      </c>
      <c r="K74" s="40">
        <f>B74/B$76</f>
        <v>0.10301450213208779</v>
      </c>
      <c r="L74" s="22">
        <f t="shared" si="45"/>
        <v>9.4414743336395004E-2</v>
      </c>
      <c r="M74" s="24">
        <f>J74/B$76</f>
        <v>9.886423589167545E-2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2743.647522211973</v>
      </c>
      <c r="AB74" s="156"/>
      <c r="AC74" s="147">
        <f>AC30*$I$84/4</f>
        <v>5183.9930237890831</v>
      </c>
      <c r="AD74" s="156"/>
      <c r="AE74" s="147">
        <f>AE30*$I$84/4</f>
        <v>5076.8425259508404</v>
      </c>
      <c r="AF74" s="156"/>
      <c r="AG74" s="147">
        <f>AG30*$I$84/4</f>
        <v>4871.7996376663077</v>
      </c>
      <c r="AH74" s="155"/>
      <c r="AI74" s="147">
        <f>SUM(AA74,AC74,AE74,AG74)</f>
        <v>17876.282709618205</v>
      </c>
      <c r="AJ74" s="148">
        <f>(AA74+AC74)</f>
        <v>7927.6405460010556</v>
      </c>
      <c r="AK74" s="147">
        <f>(AE74+AG74)</f>
        <v>9948.6421636171472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47466.777083460744</v>
      </c>
      <c r="K75" s="40">
        <f>B75/B$76</f>
        <v>0.49139857791808356</v>
      </c>
      <c r="L75" s="22">
        <f t="shared" si="45"/>
        <v>0.37022516249026283</v>
      </c>
      <c r="M75" s="24">
        <f>J75/B$76</f>
        <v>0.36557899787015358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21109.949763824887</v>
      </c>
      <c r="AB75" s="158"/>
      <c r="AC75" s="149">
        <f>AA75+AC65-SUM(AC70,AC74)</f>
        <v>39305.392335682154</v>
      </c>
      <c r="AD75" s="158"/>
      <c r="AE75" s="149">
        <f>AC75+AE65-SUM(AE70,AE74)</f>
        <v>57802.687317721495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85035.380095351036</v>
      </c>
      <c r="AJ75" s="151">
        <f>AJ76-SUM(AJ70,AJ74)</f>
        <v>39305.392335682154</v>
      </c>
      <c r="AK75" s="149">
        <f>AJ75+AK76-SUM(AK70,AK74)</f>
        <v>85035.380095351036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121509.69999999998</v>
      </c>
      <c r="J76" s="51">
        <f t="shared" si="44"/>
        <v>125339.86409910262</v>
      </c>
      <c r="K76" s="40">
        <f>SUM(K70:K75)</f>
        <v>1</v>
      </c>
      <c r="L76" s="22">
        <f>SUM(L70:L75)</f>
        <v>0.96553758471965478</v>
      </c>
      <c r="M76" s="24">
        <f>SUM(M70:M75)</f>
        <v>0.96534091265482602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28461.022609570209</v>
      </c>
      <c r="AB76" s="137"/>
      <c r="AC76" s="153">
        <f>AC65</f>
        <v>27986.860919179697</v>
      </c>
      <c r="AD76" s="137"/>
      <c r="AE76" s="153">
        <f>AE65</f>
        <v>28181.56283152353</v>
      </c>
      <c r="AF76" s="137"/>
      <c r="AG76" s="153">
        <f>AG65</f>
        <v>36711.917738829201</v>
      </c>
      <c r="AH76" s="137"/>
      <c r="AI76" s="153">
        <f>SUM(AA76,AC76,AE76,AG76)</f>
        <v>121341.36409910263</v>
      </c>
      <c r="AJ76" s="154">
        <f>SUM(AA76,AC76)</f>
        <v>56447.88352874991</v>
      </c>
      <c r="AK76" s="154">
        <f>SUM(AE76,AG76)</f>
        <v>64893.480570352731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21109.949763824887</v>
      </c>
      <c r="AD78" s="112"/>
      <c r="AE78" s="112">
        <f>AC75</f>
        <v>39305.392335682154</v>
      </c>
      <c r="AF78" s="112"/>
      <c r="AG78" s="112">
        <f>AE75</f>
        <v>57802.687317721495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23853.59728603686</v>
      </c>
      <c r="AB79" s="112"/>
      <c r="AC79" s="112">
        <f>AA79-AA74+AC65-AC70</f>
        <v>44489.385359471242</v>
      </c>
      <c r="AD79" s="112"/>
      <c r="AE79" s="112">
        <f>AC79-AC74+AE65-AE70</f>
        <v>62879.529843672339</v>
      </c>
      <c r="AF79" s="112"/>
      <c r="AG79" s="112">
        <f>AE79-AE74+AG65-AG70</f>
        <v>89907.179733017358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0.25222958483978669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0.25222958483978669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1.9105773417127887E-2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1.9105773417127887E-2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1.7779162427490003E-2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1.7779162427490003E-2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9.4635868852893101E-3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9.4635868852893101E-3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1.3048926552286242E-2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1.3048926552286242E-2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2.7961985469184799E-3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2.7961985469184799E-3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4.0717914159217496</v>
      </c>
      <c r="J119" s="24">
        <f>SUM(J91:J118)</f>
        <v>4.2001402580331018</v>
      </c>
      <c r="K119" s="22">
        <f>SUM(K91:K118)</f>
        <v>7.1790507735712632</v>
      </c>
      <c r="L119" s="22">
        <f>SUM(L91:L118)</f>
        <v>4.2009959663598586</v>
      </c>
      <c r="M119" s="57">
        <f t="shared" si="49"/>
        <v>4.2001402580331018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3.4542119179273154</v>
      </c>
      <c r="J128" s="228">
        <f>(J30)</f>
        <v>0.43015234494343302</v>
      </c>
      <c r="K128" s="22">
        <f>(B128)</f>
        <v>0.7395463412204234</v>
      </c>
      <c r="L128" s="22">
        <f>IF(L124=L119,0,(L119-L124)/(B119-B124)*K128)</f>
        <v>0.41079287041556295</v>
      </c>
      <c r="M128" s="57">
        <f t="shared" si="63"/>
        <v>0.43015234494343302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1.5906122348249294</v>
      </c>
      <c r="K129" s="29">
        <f>(B129)</f>
        <v>3.5277753409346362</v>
      </c>
      <c r="L129" s="60">
        <f>IF(SUM(L124:L128)&gt;L130,0,L130-SUM(L124:L128))</f>
        <v>1.6108274176795563</v>
      </c>
      <c r="M129" s="57">
        <f t="shared" si="63"/>
        <v>1.5906122348249294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4.0717914159217496</v>
      </c>
      <c r="J130" s="228">
        <f>(J119)</f>
        <v>4.2001402580331018</v>
      </c>
      <c r="K130" s="22">
        <f>(B130)</f>
        <v>7.1790507735712632</v>
      </c>
      <c r="L130" s="22">
        <f>(L119)</f>
        <v>4.2009959663598586</v>
      </c>
      <c r="M130" s="57">
        <f t="shared" si="63"/>
        <v>4.2001402580331018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2361.2870326695383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47991.807751519496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2.0244294880111106E-3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2.0244294880111106E-3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17752.077525002398</v>
      </c>
      <c r="U11" s="223">
        <v>5</v>
      </c>
      <c r="V11" s="56"/>
      <c r="W11" s="115"/>
      <c r="X11" s="118">
        <f>Poor!X11</f>
        <v>1</v>
      </c>
      <c r="Y11" s="184">
        <f t="shared" si="9"/>
        <v>8.0977179520444423E-3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8.0977179520444423E-3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2.0244294880111106E-3</v>
      </c>
      <c r="AJ11" s="120">
        <f t="shared" si="14"/>
        <v>4.0488589760222212E-3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217497.59999999995</v>
      </c>
      <c r="T13" s="222">
        <f>IF($B$81=0,0,(SUMIF($N$6:$N$28,$U13,M$6:M$28)+SUMIF($N$91:$N$118,$U13,M$91:M$118))*$I$83*Poor!$B$81/$B$81)</f>
        <v>217497.59999999995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351428.67228948342</v>
      </c>
      <c r="T23" s="179">
        <f>SUM(T7:T22)</f>
        <v>351358.47630486981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6.0269387818004297E-2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6.0269387818004297E-2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0.24107755127201719</v>
      </c>
      <c r="Z27" s="156">
        <f>Poor!Z27</f>
        <v>0.25</v>
      </c>
      <c r="AA27" s="121">
        <f t="shared" si="16"/>
        <v>6.0269387818004297E-2</v>
      </c>
      <c r="AB27" s="156">
        <f>Poor!AB27</f>
        <v>0.25</v>
      </c>
      <c r="AC27" s="121">
        <f t="shared" si="7"/>
        <v>6.0269387818004297E-2</v>
      </c>
      <c r="AD27" s="156">
        <f>Poor!AD27</f>
        <v>0.25</v>
      </c>
      <c r="AE27" s="121">
        <f t="shared" si="8"/>
        <v>6.0269387818004297E-2</v>
      </c>
      <c r="AF27" s="122">
        <f t="shared" si="10"/>
        <v>0.25</v>
      </c>
      <c r="AG27" s="121">
        <f t="shared" si="11"/>
        <v>6.0269387818004297E-2</v>
      </c>
      <c r="AH27" s="123">
        <f t="shared" si="12"/>
        <v>1</v>
      </c>
      <c r="AI27" s="184">
        <f t="shared" si="13"/>
        <v>6.0269387818004297E-2</v>
      </c>
      <c r="AJ27" s="120">
        <f t="shared" si="14"/>
        <v>6.0269387818004297E-2</v>
      </c>
      <c r="AK27" s="119">
        <f t="shared" si="15"/>
        <v>6.0269387818004297E-2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0.41253785141127203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0.41253785141127203</v>
      </c>
      <c r="N29" s="229"/>
      <c r="P29" s="22"/>
      <c r="V29" s="56"/>
      <c r="W29" s="110"/>
      <c r="X29" s="118"/>
      <c r="Y29" s="184">
        <f t="shared" si="9"/>
        <v>1.6501514056450881</v>
      </c>
      <c r="Z29" s="156">
        <f>Poor!Z29</f>
        <v>0.25</v>
      </c>
      <c r="AA29" s="121">
        <f t="shared" si="16"/>
        <v>0.41253785141127203</v>
      </c>
      <c r="AB29" s="156">
        <f>Poor!AB29</f>
        <v>0.25</v>
      </c>
      <c r="AC29" s="121">
        <f t="shared" si="7"/>
        <v>0.41253785141127203</v>
      </c>
      <c r="AD29" s="156">
        <f>Poor!AD29</f>
        <v>0.25</v>
      </c>
      <c r="AE29" s="121">
        <f t="shared" si="8"/>
        <v>0.41253785141127203</v>
      </c>
      <c r="AF29" s="122">
        <f t="shared" si="10"/>
        <v>0.25</v>
      </c>
      <c r="AG29" s="121">
        <f t="shared" si="11"/>
        <v>0.41253785141127203</v>
      </c>
      <c r="AH29" s="123">
        <f t="shared" si="12"/>
        <v>1</v>
      </c>
      <c r="AI29" s="184">
        <f t="shared" si="13"/>
        <v>0.41253785141127203</v>
      </c>
      <c r="AJ29" s="120">
        <f t="shared" si="14"/>
        <v>0.41253785141127203</v>
      </c>
      <c r="AK29" s="119">
        <f t="shared" si="15"/>
        <v>0.41253785141127203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9.6313314500528708</v>
      </c>
      <c r="J30" s="231">
        <f>IF(I$32&lt;=1,I30,1-SUM(J6:J29))</f>
        <v>0.36744493587412574</v>
      </c>
      <c r="K30" s="22">
        <f t="shared" si="4"/>
        <v>0.85667246226650062</v>
      </c>
      <c r="L30" s="22">
        <f>IF(L124=L119,0,IF(K30="",0,(L119-L124)/(B119-B124)*K30))</f>
        <v>0.50978358982972571</v>
      </c>
      <c r="M30" s="175">
        <f t="shared" si="6"/>
        <v>0.36744493587412574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1.469779743496503</v>
      </c>
      <c r="Z30" s="122">
        <f>IF($Y30=0,0,AA30/($Y$30))</f>
        <v>0.17102106342454904</v>
      </c>
      <c r="AA30" s="188">
        <f>IF(AA79*4/$I$83+SUM(AA6:AA29)&lt;1,AA79*4/$I$83,1-SUM(AA6:AA29))</f>
        <v>0.25136329473263286</v>
      </c>
      <c r="AB30" s="122">
        <f>IF($Y30=0,0,AC30/($Y$30))</f>
        <v>0.29867291522551437</v>
      </c>
      <c r="AC30" s="188">
        <f>IF(AC79*4/$I$83+SUM(AC6:AC29)&lt;1,AC79*4/$I$83,1-SUM(AC6:AC29))</f>
        <v>0.43898340072950925</v>
      </c>
      <c r="AD30" s="122">
        <f>IF($Y30=0,0,AE30/($Y$30))</f>
        <v>0.27024327617149607</v>
      </c>
      <c r="AE30" s="188">
        <f>IF(AE79*4/$I$83+SUM(AE6:AE29)&lt;1,AE79*4/$I$83,1-SUM(AE6:AE29))</f>
        <v>0.39719809313299614</v>
      </c>
      <c r="AF30" s="122">
        <f>IF($Y30=0,0,AG30/($Y$30))</f>
        <v>0.26006274517844052</v>
      </c>
      <c r="AG30" s="188">
        <f>IF(AG79*4/$I$83+SUM(AG6:AG29)&lt;1,AG79*4/$I$83,1-SUM(AG6:AG29))</f>
        <v>0.38223495490136472</v>
      </c>
      <c r="AH30" s="123">
        <f t="shared" si="12"/>
        <v>1</v>
      </c>
      <c r="AI30" s="184">
        <f t="shared" si="13"/>
        <v>0.36744493587412574</v>
      </c>
      <c r="AJ30" s="120">
        <f t="shared" si="14"/>
        <v>0.34517334773107106</v>
      </c>
      <c r="AK30" s="119">
        <f t="shared" si="15"/>
        <v>0.38971652401718043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-0.1381374598385614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10.026139463324162</v>
      </c>
      <c r="J32" s="17"/>
      <c r="L32" s="22">
        <f>SUM(L6:L30)</f>
        <v>1.1381374598385614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-1.7988733243765754E-2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9406.0372716357688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4.3501758709269957E-2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9406.0372716357688</v>
      </c>
      <c r="AH37" s="123">
        <f>SUM(Z37,AB37,AD37,AF37)</f>
        <v>1</v>
      </c>
      <c r="AI37" s="112">
        <f>SUM(AA37,AC37,AE37,AG37)</f>
        <v>9406.0372716357688</v>
      </c>
      <c r="AJ37" s="148">
        <f>(AA37+AC37)</f>
        <v>0</v>
      </c>
      <c r="AK37" s="147">
        <f>(AE37+AG37)</f>
        <v>9406.0372716357688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1689.0111814907311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7.8114677576321149E-3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1689.0111814907311</v>
      </c>
      <c r="AH38" s="123">
        <f t="shared" ref="AH38:AI58" si="35">SUM(Z38,AB38,AD38,AF38)</f>
        <v>1</v>
      </c>
      <c r="AI38" s="112">
        <f t="shared" si="35"/>
        <v>1689.0111814907311</v>
      </c>
      <c r="AJ38" s="148">
        <f t="shared" ref="AJ38:AJ64" si="36">(AA38+AC38)</f>
        <v>0</v>
      </c>
      <c r="AK38" s="147">
        <f t="shared" ref="AK38:AK64" si="37">(AE38+AG38)</f>
        <v>1689.0111814907311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230.87984469968609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1.0677907183343327E-3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57.719961174921522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115.43992234984304</v>
      </c>
      <c r="AF42" s="122">
        <f t="shared" si="31"/>
        <v>0.25</v>
      </c>
      <c r="AG42" s="147">
        <f t="shared" si="34"/>
        <v>57.719961174921522</v>
      </c>
      <c r="AH42" s="123">
        <f t="shared" si="35"/>
        <v>1</v>
      </c>
      <c r="AI42" s="112">
        <f t="shared" si="35"/>
        <v>230.87984469968609</v>
      </c>
      <c r="AJ42" s="148">
        <f t="shared" si="36"/>
        <v>57.719961174921522</v>
      </c>
      <c r="AK42" s="147">
        <f t="shared" si="37"/>
        <v>173.15988352476455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218461.6</v>
      </c>
      <c r="J65" s="39">
        <f>SUM(J37:J64)</f>
        <v>216193.92829782615</v>
      </c>
      <c r="K65" s="40">
        <f>SUM(K37:K64)</f>
        <v>1.0000000000000002</v>
      </c>
      <c r="L65" s="22">
        <f>SUM(L37:L64)</f>
        <v>1.0000554985154146</v>
      </c>
      <c r="M65" s="24">
        <f>SUM(M37:M64)</f>
        <v>0.99987017185034888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50947.719961174909</v>
      </c>
      <c r="AB65" s="137"/>
      <c r="AC65" s="153">
        <f>SUM(AC37:AC64)</f>
        <v>49125.999999999993</v>
      </c>
      <c r="AD65" s="137"/>
      <c r="AE65" s="153">
        <f>SUM(AE37:AE64)</f>
        <v>49241.439922349833</v>
      </c>
      <c r="AF65" s="137"/>
      <c r="AG65" s="153">
        <f>SUM(AG37:AG64)</f>
        <v>60278.768414301412</v>
      </c>
      <c r="AH65" s="137"/>
      <c r="AI65" s="153">
        <f>SUM(AI37:AI64)</f>
        <v>209593.92829782615</v>
      </c>
      <c r="AJ65" s="153">
        <f>SUM(AJ37:AJ64)</f>
        <v>100073.71996117491</v>
      </c>
      <c r="AK65" s="153">
        <f>SUM(AK37:AK64)</f>
        <v>109520.20833665124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205297.52764704757</v>
      </c>
      <c r="J74" s="51">
        <f>J128*I$83</f>
        <v>7832.3061845173916</v>
      </c>
      <c r="K74" s="40">
        <f>B74/B$76</f>
        <v>5.1183310562586744E-2</v>
      </c>
      <c r="L74" s="22">
        <f>(L128*G$37*F$9/F$7)/B$130</f>
        <v>5.0255472614047267E-2</v>
      </c>
      <c r="M74" s="24">
        <f>J74/B$76</f>
        <v>3.6223447126182313E-2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1339.4893327428365</v>
      </c>
      <c r="AB74" s="156"/>
      <c r="AC74" s="147">
        <f>AC30*$I$83/4</f>
        <v>2339.2977210686345</v>
      </c>
      <c r="AD74" s="156"/>
      <c r="AE74" s="147">
        <f>AE30*$I$83/4</f>
        <v>2116.6280832822504</v>
      </c>
      <c r="AF74" s="156"/>
      <c r="AG74" s="147">
        <f>AG30*$I$83/4</f>
        <v>2036.89104742367</v>
      </c>
      <c r="AH74" s="155"/>
      <c r="AI74" s="147">
        <f>SUM(AA74,AC74,AE74,AG74)</f>
        <v>7832.3061845173916</v>
      </c>
      <c r="AJ74" s="148">
        <f>(AA74+AC74)</f>
        <v>3678.7870538114712</v>
      </c>
      <c r="AK74" s="147">
        <f>(AE74+AG74)</f>
        <v>4153.5191307059204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138703.0830936897</v>
      </c>
      <c r="K75" s="40">
        <f>B75/B$76</f>
        <v>0.6839057391631389</v>
      </c>
      <c r="L75" s="22">
        <f>(L129*G$37*F$9/F$7)/B$130</f>
        <v>0.62763790077247639</v>
      </c>
      <c r="M75" s="24">
        <f>J75/B$76</f>
        <v>0.64148459959527571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46317.212540193963</v>
      </c>
      <c r="AB75" s="158"/>
      <c r="AC75" s="149">
        <f>AA75+AC65-SUM(AC70,AC74)</f>
        <v>89812.896730887209</v>
      </c>
      <c r="AD75" s="158"/>
      <c r="AE75" s="149">
        <f>AC75+AE65-SUM(AE70,AE74)</f>
        <v>133646.69048171671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188597.54976035637</v>
      </c>
      <c r="AJ75" s="151">
        <f>AJ76-SUM(AJ70,AJ74)</f>
        <v>89812.896730887223</v>
      </c>
      <c r="AK75" s="149">
        <f>AJ75+AK76-SUM(AK70,AK74)</f>
        <v>188597.54976035631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218461.6</v>
      </c>
      <c r="J76" s="51">
        <f>J130*I$83</f>
        <v>216193.92829782618</v>
      </c>
      <c r="K76" s="40">
        <f>SUM(K70:K75)</f>
        <v>0.87957207561364381</v>
      </c>
      <c r="L76" s="22">
        <f>SUM(L70:L75)</f>
        <v>0.85795054773951462</v>
      </c>
      <c r="M76" s="24">
        <f>SUM(M70:M75)</f>
        <v>0.85776522107444908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50947.719961174909</v>
      </c>
      <c r="AB76" s="137"/>
      <c r="AC76" s="153">
        <f>AC65</f>
        <v>49125.999999999993</v>
      </c>
      <c r="AD76" s="137"/>
      <c r="AE76" s="153">
        <f>AE65</f>
        <v>49241.439922349833</v>
      </c>
      <c r="AF76" s="137"/>
      <c r="AG76" s="153">
        <f>AG65</f>
        <v>60278.768414301412</v>
      </c>
      <c r="AH76" s="137"/>
      <c r="AI76" s="153">
        <f>SUM(AA76,AC76,AE76,AG76)</f>
        <v>209593.92829782618</v>
      </c>
      <c r="AJ76" s="154">
        <f>SUM(AA76,AC76)</f>
        <v>100073.71996117491</v>
      </c>
      <c r="AK76" s="154">
        <f>SUM(AE76,AG76)</f>
        <v>109520.20833665124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46317.212540193963</v>
      </c>
      <c r="AD78" s="112"/>
      <c r="AE78" s="112">
        <f>AC75</f>
        <v>89812.896730887209</v>
      </c>
      <c r="AF78" s="112"/>
      <c r="AG78" s="112">
        <f>AE75</f>
        <v>133646.69048171671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47656.701872936799</v>
      </c>
      <c r="AB79" s="112"/>
      <c r="AC79" s="112">
        <f>AA79-AA74+AC65-AC70</f>
        <v>92152.194451955846</v>
      </c>
      <c r="AD79" s="112"/>
      <c r="AE79" s="112">
        <f>AC79-AC74+AE65-AE70</f>
        <v>135763.31856499895</v>
      </c>
      <c r="AF79" s="112"/>
      <c r="AG79" s="112">
        <f>AE79-AE74+AG65-AG70</f>
        <v>190634.44080778002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0.44127498091659512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0.44127498091659512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7.9238297208089059E-2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7.9238297208089059E-2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1.0831500675752967E-2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1.0831500675752967E-2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10.248910948047305</v>
      </c>
      <c r="J119" s="24">
        <f>SUM(J91:J118)</f>
        <v>10.142525362045069</v>
      </c>
      <c r="K119" s="22">
        <f>SUM(K91:K118)</f>
        <v>16.737339825233949</v>
      </c>
      <c r="L119" s="22">
        <f>SUM(L91:L118)</f>
        <v>10.144405286512875</v>
      </c>
      <c r="M119" s="57">
        <f t="shared" si="50"/>
        <v>10.142525362045069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9.6313314500528708</v>
      </c>
      <c r="J128" s="228">
        <f>(J30)</f>
        <v>0.36744493587412574</v>
      </c>
      <c r="K128" s="22">
        <f>(B128)</f>
        <v>0.85667246226650062</v>
      </c>
      <c r="L128" s="22">
        <f>IF(L124=L119,0,(L119-L124)/(B119-B124)*K128)</f>
        <v>0.50978358982972571</v>
      </c>
      <c r="M128" s="57">
        <f t="shared" si="90"/>
        <v>0.36744493587412574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6.507118627927432</v>
      </c>
      <c r="K129" s="29">
        <f>(B129)</f>
        <v>11.446762764801267</v>
      </c>
      <c r="L129" s="60">
        <f>IF(SUM(L124:L128)&gt;L130,0,L130-SUM(L124:L128))</f>
        <v>6.3666598984396376</v>
      </c>
      <c r="M129" s="57">
        <f t="shared" si="90"/>
        <v>6.507118627927432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10.248910948047305</v>
      </c>
      <c r="J130" s="228">
        <f>(J119)</f>
        <v>10.142525362045069</v>
      </c>
      <c r="K130" s="22">
        <f>(B130)</f>
        <v>16.737339825233949</v>
      </c>
      <c r="L130" s="22">
        <f>(L119)</f>
        <v>10.144405286512875</v>
      </c>
      <c r="M130" s="57">
        <f t="shared" si="90"/>
        <v>10.142525362045069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2748.9314780304885</v>
      </c>
      <c r="I72" s="109">
        <f>Rich!T7</f>
        <v>2361.2870326695383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1469.5096534422767</v>
      </c>
      <c r="I73" s="109">
        <f>Rich!T8</f>
        <v>47991.807751519496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9361.7636026750224</v>
      </c>
      <c r="I76" s="109">
        <f>Rich!T11</f>
        <v>17752.077525002398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923.60773642057268</v>
      </c>
      <c r="G77" s="109">
        <f>Poor!T12</f>
        <v>487.314780573946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4395.6000000000004</v>
      </c>
      <c r="G78" s="109">
        <f>Poor!T13</f>
        <v>0</v>
      </c>
      <c r="H78" s="109">
        <f>Middle!T13</f>
        <v>116516.57142857143</v>
      </c>
      <c r="I78" s="109">
        <f>Rich!T13</f>
        <v>217497.59999999995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44639.42681431536</v>
      </c>
      <c r="G88" s="109">
        <f>Poor!T23</f>
        <v>59516.00172472452</v>
      </c>
      <c r="H88" s="109">
        <f>Middle!T23</f>
        <v>151604.11533571917</v>
      </c>
      <c r="I88" s="109">
        <f>Rich!T23</f>
        <v>351358.47630486981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2855.4610378186189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19279.487704485291</v>
      </c>
      <c r="G99" s="239">
        <f t="shared" si="0"/>
        <v>4402.9127940761318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52017.407704485289</v>
      </c>
      <c r="G100" s="239">
        <f t="shared" si="0"/>
        <v>37140.83279407613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2016-06-04T23:01:34Z</dcterms:modified>
  <cp:category/>
</cp:coreProperties>
</file>