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<sst xmlns="http://schemas.openxmlformats.org/spreadsheetml/2006/main" count="790" uniqueCount="145">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</sst>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739864"/>
        <c:axId val="-2096789064"/>
      </c:barChart>
      <c:catAx>
        <c:axId val="-21057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78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78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739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0.0575194434189263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0.00445895964242907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0.00402236939382839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0.00221862425405487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0.00295219772024102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0.000632613797194504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454840"/>
        <c:axId val="-2105620888"/>
      </c:barChart>
      <c:catAx>
        <c:axId val="-201845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2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62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5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0.0435222228330256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0.00781760699475882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0.00106533242211199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26616"/>
        <c:axId val="-2017730872"/>
      </c:barChart>
      <c:catAx>
        <c:axId val="-201832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3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26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8546104"/>
        <c:axId val="2072099192"/>
      </c:barChart>
      <c:catAx>
        <c:axId val="-210854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09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09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546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2774.107388063217</c:v>
                </c:pt>
                <c:pt idx="7">
                  <c:v>2362.079322560898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1458.037191617132</c:v>
                </c:pt>
                <c:pt idx="7">
                  <c:v>47990.95729115822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9304.77240398444</c:v>
                </c:pt>
                <c:pt idx="7">
                  <c:v>17761.28109603714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673608"/>
        <c:axId val="203086226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673608"/>
        <c:axId val="2030862264"/>
      </c:lineChart>
      <c:catAx>
        <c:axId val="-201667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86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86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67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12136"/>
        <c:axId val="-21059088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2136"/>
        <c:axId val="-2105908808"/>
      </c:lineChart>
      <c:catAx>
        <c:axId val="-210591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90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0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591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425400"/>
        <c:axId val="-20179960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425400"/>
        <c:axId val="-2017996040"/>
      </c:lineChart>
      <c:catAx>
        <c:axId val="-201742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9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9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425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0.246429468042594</c:v>
                </c:pt>
                <c:pt idx="2">
                  <c:v>0.200915728356174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-0.680270478629805</c:v>
                </c:pt>
                <c:pt idx="2">
                  <c:v>-0.680270478629805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4018456"/>
        <c:axId val="2030567176"/>
      </c:barChart>
      <c:catAx>
        <c:axId val="-214401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56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56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401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0.302636468999632</c:v>
                </c:pt>
                <c:pt idx="2">
                  <c:v>0.288588431874205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0.0856633259212956</c:v>
                </c:pt>
                <c:pt idx="2">
                  <c:v>0.0990533100287883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730024"/>
        <c:axId val="-2016842952"/>
      </c:barChart>
      <c:catAx>
        <c:axId val="207273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4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4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73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0.584249135470676</c:v>
                </c:pt>
                <c:pt idx="2">
                  <c:v>0.595613012321416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0.0478024641832951</c:v>
                </c:pt>
                <c:pt idx="2">
                  <c:v>0.0362774057321489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573256"/>
        <c:axId val="-2016917864"/>
      </c:barChart>
      <c:catAx>
        <c:axId val="-20175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91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91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5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0.549599848043561</c:v>
                </c:pt>
                <c:pt idx="2">
                  <c:v>0.549599848043561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-0.637133798638424</c:v>
                </c:pt>
                <c:pt idx="2">
                  <c:v>-0.637133798638424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358456"/>
        <c:axId val="2072176392"/>
      </c:barChart>
      <c:catAx>
        <c:axId val="-201835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17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17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5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0.0184991307789171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0.0225435115571967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0.0148294698184664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0.00388207611813366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0.0422803656573323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0.280923046576136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0.372715979528463</c:v>
                </c:pt>
                <c:pt idx="2" formatCode="0.0%">
                  <c:v>0.430974995143616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3287992"/>
        <c:axId val="-2119267160"/>
      </c:barChart>
      <c:catAx>
        <c:axId val="-21132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926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6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3287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221976"/>
        <c:axId val="-20173487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1976"/>
        <c:axId val="-20173487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221976"/>
        <c:axId val="-2017348792"/>
      </c:scatterChart>
      <c:catAx>
        <c:axId val="-2096221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348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348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219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228024"/>
        <c:axId val="-20171430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8024"/>
        <c:axId val="-2017143000"/>
      </c:lineChart>
      <c:catAx>
        <c:axId val="-2096228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143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143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228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86584"/>
        <c:axId val="-20172509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866296"/>
        <c:axId val="-2017314888"/>
      </c:scatterChart>
      <c:valAx>
        <c:axId val="20721865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250936"/>
        <c:crosses val="autoZero"/>
        <c:crossBetween val="midCat"/>
      </c:valAx>
      <c:valAx>
        <c:axId val="-2017250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186584"/>
        <c:crosses val="autoZero"/>
        <c:crossBetween val="midCat"/>
      </c:valAx>
      <c:valAx>
        <c:axId val="-2016866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314888"/>
        <c:crosses val="autoZero"/>
        <c:crossBetween val="midCat"/>
      </c:valAx>
      <c:valAx>
        <c:axId val="-201731488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6866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83592"/>
        <c:axId val="203087584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983592"/>
        <c:axId val="2030875848"/>
      </c:lineChart>
      <c:catAx>
        <c:axId val="-201798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0875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30875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83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0.00204766042579833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0.0601306340286595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0.412106026672188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0.484900659102657</c:v>
                </c:pt>
                <c:pt idx="2" formatCode="0.0%">
                  <c:v>0.367992283464767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100664"/>
        <c:axId val="-2121097368"/>
      </c:barChart>
      <c:catAx>
        <c:axId val="-21211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09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09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10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421688"/>
        <c:axId val="-2120365016"/>
      </c:barChart>
      <c:catAx>
        <c:axId val="-21204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36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36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42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0.0906838345528137</c:v>
                </c:pt>
                <c:pt idx="1">
                  <c:v>0.216336497146327</c:v>
                </c:pt>
                <c:pt idx="2">
                  <c:v>-0.15351016584957</c:v>
                </c:pt>
                <c:pt idx="3">
                  <c:v>-0.15351016584957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210184"/>
        <c:axId val="-2016771800"/>
      </c:barChart>
      <c:catAx>
        <c:axId val="20722101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71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7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21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615432"/>
        <c:axId val="-2096338472"/>
      </c:barChart>
      <c:catAx>
        <c:axId val="-2017615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338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633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0.0739965231156684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0.0901740462287869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0.0593178792738656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0.0155283044725346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0.280923046576136</c:v>
                </c:pt>
                <c:pt idx="1">
                  <c:v>0.280923046576136</c:v>
                </c:pt>
                <c:pt idx="2">
                  <c:v>0.280923046576136</c:v>
                </c:pt>
                <c:pt idx="3">
                  <c:v>0.280923046576136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0.262719296738352</c:v>
                </c:pt>
                <c:pt idx="1">
                  <c:v>0.50049264138227</c:v>
                </c:pt>
                <c:pt idx="2">
                  <c:v>0.490211808690599</c:v>
                </c:pt>
                <c:pt idx="3">
                  <c:v>0.470476233763244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744"/>
        <c:axId val="-2016984424"/>
      </c:barChart>
      <c:catAx>
        <c:axId val="-2017136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984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984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0.00819064170319332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0.412106026672188</c:v>
                </c:pt>
                <c:pt idx="1">
                  <c:v>0.412106026672188</c:v>
                </c:pt>
                <c:pt idx="2">
                  <c:v>0.412106026672188</c:v>
                </c:pt>
                <c:pt idx="3">
                  <c:v>0.412106026672188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0.251840949509913</c:v>
                </c:pt>
                <c:pt idx="1">
                  <c:v>0.439553979257938</c:v>
                </c:pt>
                <c:pt idx="2">
                  <c:v>0.397768671661425</c:v>
                </c:pt>
                <c:pt idx="3">
                  <c:v>0.382805533429794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41016"/>
        <c:axId val="-2017521240"/>
      </c:barChart>
      <c:catAx>
        <c:axId val="-201644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21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52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4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611464"/>
        <c:axId val="-2018314232"/>
      </c:barChart>
      <c:catAx>
        <c:axId val="-210561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1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1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1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25918.905267031245</v>
      </c>
      <c r="T23" s="179">
        <f>SUM(T7:T22)</f>
        <v>25948.22681431536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21575.982585102734</v>
      </c>
      <c r="T30" s="234">
        <f t="shared" si="24"/>
        <v>21546.66103781862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0.52323510464850487</v>
      </c>
      <c r="K31" s="22" t="str">
        <f t="shared" si="4"/>
        <v/>
      </c>
      <c r="L31" s="22">
        <f>(1-SUM(L6:L30))</f>
        <v>0.49575941413636493</v>
      </c>
      <c r="M31" s="241">
        <f t="shared" si="6"/>
        <v>0.52323510464850487</v>
      </c>
      <c r="N31" s="167">
        <f>M31*I83</f>
        <v>17844.905273094733</v>
      </c>
      <c r="P31" s="22"/>
      <c r="Q31" s="238" t="s">
        <v>142</v>
      </c>
      <c r="R31" s="234">
        <f t="shared" si="24"/>
        <v>7777.2506387823814</v>
      </c>
      <c r="S31" s="234">
        <f t="shared" si="24"/>
        <v>38000.009251769407</v>
      </c>
      <c r="T31" s="234">
        <f>IF(T25&gt;T$23,T25-T$23,0)</f>
        <v>37970.687704485288</v>
      </c>
      <c r="U31" s="242">
        <f>T31/$B$81</f>
        <v>4746.335963060661</v>
      </c>
      <c r="V31" s="56"/>
      <c r="W31" s="129" t="s">
        <v>84</v>
      </c>
      <c r="X31" s="130"/>
      <c r="Y31" s="121">
        <f>M31*4</f>
        <v>2.0929404185940195</v>
      </c>
      <c r="Z31" s="131"/>
      <c r="AA31" s="132">
        <f>1-AA32+IF($Y32&lt;0,$Y32/4,0)</f>
        <v>0.62633700442694651</v>
      </c>
      <c r="AB31" s="131"/>
      <c r="AC31" s="133">
        <f>1-AC32+IF($Y32&lt;0,$Y32/4,0)</f>
        <v>0.83731397204836622</v>
      </c>
      <c r="AD31" s="134"/>
      <c r="AE31" s="133">
        <f>1-AE32+IF($Y32&lt;0,$Y32/4,0)</f>
        <v>0.83074329957015958</v>
      </c>
      <c r="AF31" s="134"/>
      <c r="AG31" s="133">
        <f>1-AG32+IF($Y32&lt;0,$Y32/4,0)</f>
        <v>0.81407767067850334</v>
      </c>
      <c r="AH31" s="123"/>
      <c r="AI31" s="183">
        <f>SUM(AA31,AC31,AE31,AG31)/4</f>
        <v>0.77711798668099386</v>
      </c>
      <c r="AJ31" s="135">
        <f t="shared" si="14"/>
        <v>0.73182548823765636</v>
      </c>
      <c r="AK31" s="136">
        <f t="shared" si="15"/>
        <v>0.82241048512433146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0.47676489535149513</v>
      </c>
      <c r="J32" s="17"/>
      <c r="L32" s="22">
        <f>SUM(L6:L30)</f>
        <v>0.50424058586363507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70737.929251769412</v>
      </c>
      <c r="T32" s="234">
        <f t="shared" si="24"/>
        <v>70708.607704485286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0.37366299557305344</v>
      </c>
      <c r="AB32" s="137"/>
      <c r="AC32" s="139">
        <f>SUM(AC6:AC30)</f>
        <v>0.16268602795163373</v>
      </c>
      <c r="AD32" s="137"/>
      <c r="AE32" s="139">
        <f>SUM(AE6:AE30)</f>
        <v>0.16925670042984048</v>
      </c>
      <c r="AF32" s="137"/>
      <c r="AG32" s="139">
        <f>SUM(AG6:AG30)</f>
        <v>0.18592232932149672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-20.700607567215453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20125.782431390548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17360.760000000002</v>
      </c>
      <c r="J65" s="39">
        <f>SUM(J37:J64)</f>
        <v>17360.760000000002</v>
      </c>
      <c r="K65" s="40">
        <f>SUM(K37:K64)</f>
        <v>1</v>
      </c>
      <c r="L65" s="22">
        <f>SUM(L37:L64)</f>
        <v>0.54959984804356088</v>
      </c>
      <c r="M65" s="24">
        <f>SUM(M37:M64)</f>
        <v>0.54959984804356088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2216.19</v>
      </c>
      <c r="AB65" s="137"/>
      <c r="AC65" s="153">
        <f>SUM(AC37:AC64)</f>
        <v>2216.19</v>
      </c>
      <c r="AD65" s="137"/>
      <c r="AE65" s="153">
        <f>SUM(AE37:AE64)</f>
        <v>2216.19</v>
      </c>
      <c r="AF65" s="137"/>
      <c r="AG65" s="153">
        <f>SUM(AG37:AG64)</f>
        <v>2216.19</v>
      </c>
      <c r="AH65" s="137"/>
      <c r="AI65" s="153">
        <f>SUM(AI37:AI64)</f>
        <v>8864.76</v>
      </c>
      <c r="AJ65" s="153">
        <f>SUM(AJ37:AJ64)</f>
        <v>4432.38</v>
      </c>
      <c r="AK65" s="153">
        <f>SUM(AK37:AK64)</f>
        <v>4432.38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17360.759999999998</v>
      </c>
      <c r="J70" s="51">
        <f t="shared" ref="J70:J77" si="44">J124*I$83</f>
        <v>17360.759999999998</v>
      </c>
      <c r="K70" s="40">
        <f>B70/B$76</f>
        <v>0.47627751417183473</v>
      </c>
      <c r="L70" s="22">
        <f t="shared" ref="L70:L74" si="45">(L124*G$37*F$9/F$7)/B$130</f>
        <v>0.54959984804356088</v>
      </c>
      <c r="M70" s="24">
        <f>J70/B$76</f>
        <v>0.54959984804356077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4340.1899999999996</v>
      </c>
      <c r="AB70" s="156">
        <f>Poor!AB70</f>
        <v>0.25</v>
      </c>
      <c r="AC70" s="147">
        <f>$J70*AB70</f>
        <v>4340.1899999999996</v>
      </c>
      <c r="AD70" s="156">
        <f>Poor!AD70</f>
        <v>0.25</v>
      </c>
      <c r="AE70" s="147">
        <f>$J70*AD70</f>
        <v>4340.1899999999996</v>
      </c>
      <c r="AF70" s="156">
        <f>Poor!AF70</f>
        <v>0.25</v>
      </c>
      <c r="AG70" s="147">
        <f>$J70*AF70</f>
        <v>4340.1899999999996</v>
      </c>
      <c r="AH70" s="155">
        <f>SUM(Z70,AB70,AD70,AF70)</f>
        <v>1</v>
      </c>
      <c r="AI70" s="147">
        <f>SUM(AA70,AC70,AE70,AG70)</f>
        <v>17360.759999999998</v>
      </c>
      <c r="AJ70" s="148">
        <f>(AA70+AC70)</f>
        <v>8680.3799999999992</v>
      </c>
      <c r="AK70" s="147">
        <f>(AE70+AG70)</f>
        <v>8680.3799999999992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17360.759999999998</v>
      </c>
      <c r="J76" s="51">
        <f t="shared" si="44"/>
        <v>17360.759999999998</v>
      </c>
      <c r="K76" s="40">
        <f>SUM(K70:K75)</f>
        <v>2.2432784520552844</v>
      </c>
      <c r="L76" s="22">
        <f>SUM(L70:L75)</f>
        <v>0.54959984804356088</v>
      </c>
      <c r="M76" s="24">
        <f>SUM(M70:M75)</f>
        <v>0.54959984804356077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2216.19</v>
      </c>
      <c r="AB76" s="137"/>
      <c r="AC76" s="153">
        <f>AC65</f>
        <v>2216.19</v>
      </c>
      <c r="AD76" s="137"/>
      <c r="AE76" s="153">
        <f>AE65</f>
        <v>2216.19</v>
      </c>
      <c r="AF76" s="137"/>
      <c r="AG76" s="153">
        <f>AG65</f>
        <v>2216.19</v>
      </c>
      <c r="AH76" s="137"/>
      <c r="AI76" s="153">
        <f>SUM(AA76,AC76,AE76,AG76)</f>
        <v>8864.76</v>
      </c>
      <c r="AJ76" s="154">
        <f>SUM(AA76,AC76)</f>
        <v>4432.38</v>
      </c>
      <c r="AK76" s="154">
        <f>SUM(AE76,AG76)</f>
        <v>4432.38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20125.782431390548</v>
      </c>
      <c r="J77" s="100">
        <f t="shared" si="44"/>
        <v>20125.782431390548</v>
      </c>
      <c r="K77" s="40"/>
      <c r="L77" s="22">
        <f>-(L131*G$37*F$9/F$7)/B$130</f>
        <v>-0.63713379863842445</v>
      </c>
      <c r="M77" s="24">
        <f>-J77/B$76</f>
        <v>-0.63713379863842434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5340.2975133621494</v>
      </c>
      <c r="AB77" s="112"/>
      <c r="AC77" s="111">
        <f>AC31*$I$83/4</f>
        <v>7139.1370639586939</v>
      </c>
      <c r="AD77" s="112"/>
      <c r="AE77" s="111">
        <f>AE31*$I$83/4</f>
        <v>7083.1139555546351</v>
      </c>
      <c r="AF77" s="112"/>
      <c r="AG77" s="111">
        <f>AG31*$I$83/4</f>
        <v>6941.0188599436769</v>
      </c>
      <c r="AH77" s="110"/>
      <c r="AI77" s="154">
        <f>SUM(AA77,AC77,AE77,AG77)</f>
        <v>26503.567392819157</v>
      </c>
      <c r="AJ77" s="153">
        <f>SUM(AA77,AC77)</f>
        <v>12479.434577320844</v>
      </c>
      <c r="AK77" s="160">
        <f>SUM(AE77,AG77)</f>
        <v>14024.132815498313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0.50903935528721556</v>
      </c>
      <c r="J119" s="24">
        <f>SUM(J91:J118)</f>
        <v>0.50903935528721556</v>
      </c>
      <c r="K119" s="22">
        <f>SUM(K91:K118)</f>
        <v>1.5282299280354505</v>
      </c>
      <c r="L119" s="22">
        <f>SUM(L91:L118)</f>
        <v>0.50903935528721556</v>
      </c>
      <c r="M119" s="57">
        <f t="shared" si="49"/>
        <v>0.50903935528721556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0.50903935528721556</v>
      </c>
      <c r="J124" s="237">
        <f>IF(SUMPRODUCT($B$124:$B124,$H$124:$H124)&lt;J$119,($B124*$H124),J$119)</f>
        <v>0.50903935528721556</v>
      </c>
      <c r="K124" s="29">
        <f>(B124)</f>
        <v>0.72786155120772633</v>
      </c>
      <c r="L124" s="29">
        <f>IF(SUMPRODUCT($B$124:$B124,$H$124:$H124)&lt;L$119,($B124*$H124),L$119)</f>
        <v>0.50903935528721556</v>
      </c>
      <c r="M124" s="240">
        <f t="shared" si="66"/>
        <v>0.50903935528721556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0.50903935528721556</v>
      </c>
      <c r="J130" s="228">
        <f>(J119)</f>
        <v>0.50903935528721556</v>
      </c>
      <c r="K130" s="29">
        <f>(B130)</f>
        <v>1.5282299280354505</v>
      </c>
      <c r="L130" s="29">
        <f>(L119)</f>
        <v>0.50903935528721556</v>
      </c>
      <c r="M130" s="240">
        <f t="shared" si="66"/>
        <v>0.50903935528721556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0.59011329651039557</v>
      </c>
      <c r="J131" s="237">
        <f>IF(SUMPRODUCT($B124:$B125,$H124:$H125)&gt;(J119-J128),SUMPRODUCT($B124:$B125,$H124:$H125)+J128-J119,0)</f>
        <v>0.59011329651039557</v>
      </c>
      <c r="K131" s="29"/>
      <c r="L131" s="29">
        <f>IF(I131&lt;SUM(L126:L127),0,I131-(SUM(L126:L127)))</f>
        <v>0.59011329651039557</v>
      </c>
      <c r="M131" s="237">
        <f>IF(I131&lt;SUM(M126:M127),0,I131-(SUM(M126:M127)))</f>
        <v>0.59011329651039557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E53" sqref="E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21533.027450186986</v>
      </c>
      <c r="T23" s="179">
        <f>SUM(T7:T22)</f>
        <v>21006.10805088477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25961.860401946993</v>
      </c>
      <c r="T30" s="234">
        <f t="shared" si="50"/>
        <v>26488.779801249209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9.0683834552813702E-2</v>
      </c>
      <c r="AB30" s="122">
        <f>IF($Y30=0,0,AC30/($Y$30))</f>
        <v>0</v>
      </c>
      <c r="AC30" s="188">
        <f>IF(AC79*4/$I$83+SUM(AC6:AC29)&lt;1,AC79*4/$I$83,1-SUM(AC6:AC29))</f>
        <v>0.21633649714632674</v>
      </c>
      <c r="AD30" s="122">
        <f>IF($Y30=0,0,AE30/($Y$30))</f>
        <v>0</v>
      </c>
      <c r="AE30" s="188">
        <f>IF(AE79*4/$I$83+SUM(AE6:AE29)&lt;1,AE79*4/$I$83,1-SUM(AE6:AE29))</f>
        <v>-0.15351016584957025</v>
      </c>
      <c r="AF30" s="122">
        <f>IF($Y30=0,0,AG30/($Y$30))</f>
        <v>0</v>
      </c>
      <c r="AG30" s="188">
        <f>IF(AG79*4/$I$83+SUM(AG6:AG29)&lt;1,AG79*4/$I$83,1-SUM(AG6:AG29))</f>
        <v>-0.15351016584957025</v>
      </c>
      <c r="AH30" s="123">
        <f t="shared" si="12"/>
        <v>0</v>
      </c>
      <c r="AI30" s="184">
        <f t="shared" si="13"/>
        <v>0</v>
      </c>
      <c r="AJ30" s="120">
        <f t="shared" si="14"/>
        <v>0.15351016584957022</v>
      </c>
      <c r="AK30" s="119">
        <f t="shared" si="15"/>
        <v>-0.15351016584957025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0.40971827999179244</v>
      </c>
      <c r="K31" s="22" t="str">
        <f t="shared" si="4"/>
        <v/>
      </c>
      <c r="L31" s="22">
        <f>(1-SUM(L6:L30))</f>
        <v>0.42462737069073597</v>
      </c>
      <c r="M31" s="178">
        <f t="shared" si="6"/>
        <v>0.40971827999179244</v>
      </c>
      <c r="N31" s="167">
        <f>M31*I83</f>
        <v>13973.420036525322</v>
      </c>
      <c r="P31" s="22"/>
      <c r="Q31" s="238" t="s">
        <v>142</v>
      </c>
      <c r="R31" s="234">
        <f t="shared" si="50"/>
        <v>0</v>
      </c>
      <c r="S31" s="234">
        <f t="shared" si="50"/>
        <v>42385.887068613665</v>
      </c>
      <c r="T31" s="234">
        <f>IF(T25&gt;T$23,T25-T$23,0)</f>
        <v>42912.806467915885</v>
      </c>
      <c r="V31" s="56"/>
      <c r="W31" s="129" t="s">
        <v>84</v>
      </c>
      <c r="X31" s="130"/>
      <c r="Y31" s="121">
        <f>M31*4</f>
        <v>1.6388731199671698</v>
      </c>
      <c r="Z31" s="131"/>
      <c r="AA31" s="132">
        <f>1-AA32+IF($Y32&lt;0,$Y32/4,0)</f>
        <v>0</v>
      </c>
      <c r="AB31" s="131"/>
      <c r="AC31" s="133">
        <f>1-AC32+IF($Y32&lt;0,$Y32/4,0)</f>
        <v>0.31394058429316185</v>
      </c>
      <c r="AD31" s="134"/>
      <c r="AE31" s="133">
        <f>1-AE32+IF($Y32&lt;0,$Y32/4,0)</f>
        <v>0.66109556484821197</v>
      </c>
      <c r="AF31" s="134"/>
      <c r="AG31" s="133">
        <f>1-AG32+IF($Y32&lt;0,$Y32/4,0)</f>
        <v>0.66383697082579607</v>
      </c>
      <c r="AH31" s="123"/>
      <c r="AI31" s="183">
        <f>SUM(AA31,AC31,AE31,AG31)/4</f>
        <v>0.40971827999179244</v>
      </c>
      <c r="AJ31" s="135">
        <f t="shared" si="14"/>
        <v>0.15697029214658093</v>
      </c>
      <c r="AK31" s="136">
        <f t="shared" si="15"/>
        <v>0.66246626783700402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0.59028172000820756</v>
      </c>
      <c r="J32" s="17"/>
      <c r="L32" s="22">
        <f>SUM(L6:L30)</f>
        <v>0.57537262930926403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75123.807068613663</v>
      </c>
      <c r="T32" s="234">
        <f t="shared" si="50"/>
        <v>75650.726467915883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0.68605941570683815</v>
      </c>
      <c r="AD32" s="137"/>
      <c r="AE32" s="139">
        <f>SUM(AE6:AE30)</f>
        <v>0.33890443515178803</v>
      </c>
      <c r="AF32" s="137"/>
      <c r="AG32" s="139">
        <f>SUM(AG6:AG30)</f>
        <v>0.33616302917420393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36.986361833349044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28939.386431390551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0.27381167843099236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1033.9128977554271</v>
      </c>
      <c r="AB37" s="122">
        <f>IF($J37=0,0,AC37/($J37))</f>
        <v>0.72618832156900759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2742.0871022445726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0.27381167843099236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155.08693466331405</v>
      </c>
      <c r="AB38" s="122">
        <f>IF($J38=0,0,AC38/($J38))</f>
        <v>0.72618832156900759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411.3130653366859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8547.155999999999</v>
      </c>
      <c r="J65" s="39">
        <f>SUM(J37:J64)</f>
        <v>8547.155999999999</v>
      </c>
      <c r="K65" s="40">
        <f>SUM(K37:K64)</f>
        <v>1</v>
      </c>
      <c r="L65" s="22">
        <f>SUM(L37:L64)</f>
        <v>0.24642946804259422</v>
      </c>
      <c r="M65" s="24">
        <f>SUM(M37:M64)</f>
        <v>0.20091572835617408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2909.9808324187416</v>
      </c>
      <c r="AB65" s="137"/>
      <c r="AC65" s="153">
        <f>SUM(AC37:AC64)</f>
        <v>3981.3251675812589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8547.1560000000009</v>
      </c>
      <c r="J70" s="51">
        <f t="shared" ref="J70:J77" si="75">J124*I$83</f>
        <v>8547.1560000000009</v>
      </c>
      <c r="K70" s="40">
        <f>B70/B$76</f>
        <v>0.35365069268846322</v>
      </c>
      <c r="L70" s="22">
        <f t="shared" ref="L70:L75" si="76">(L124*G$37*F$9/F$7)/B$130</f>
        <v>0.24642946804259419</v>
      </c>
      <c r="M70" s="24">
        <f>J70/B$76</f>
        <v>0.20091572835617405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2136.7890000000002</v>
      </c>
      <c r="AB70" s="116">
        <v>0.25</v>
      </c>
      <c r="AC70" s="147">
        <f>$J70*AB70</f>
        <v>2136.7890000000002</v>
      </c>
      <c r="AD70" s="116">
        <v>0.25</v>
      </c>
      <c r="AE70" s="147">
        <f>$J70*AD70</f>
        <v>2136.7890000000002</v>
      </c>
      <c r="AF70" s="122">
        <f>1-SUM(Z70,AB70,AD70)</f>
        <v>0.25</v>
      </c>
      <c r="AG70" s="147">
        <f>$J70*AF70</f>
        <v>2136.7890000000002</v>
      </c>
      <c r="AH70" s="155">
        <f>SUM(Z70,AB70,AD70,AF70)</f>
        <v>1</v>
      </c>
      <c r="AI70" s="147">
        <f>SUM(AA70,AC70,AE70,AG70)</f>
        <v>8547.1560000000009</v>
      </c>
      <c r="AJ70" s="148">
        <f>(AA70+AC70)</f>
        <v>4273.5780000000004</v>
      </c>
      <c r="AK70" s="147">
        <f>(AE70+AG70)</f>
        <v>4273.5780000000004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773.19183241874055</v>
      </c>
      <c r="AB74" s="156"/>
      <c r="AC74" s="147">
        <f>AC30*$I$83/4</f>
        <v>1844.5361675812596</v>
      </c>
      <c r="AD74" s="156"/>
      <c r="AE74" s="147">
        <f>AE30*$I$83/4</f>
        <v>-1308.8640000000003</v>
      </c>
      <c r="AF74" s="156"/>
      <c r="AG74" s="147">
        <f>AG30*$I$83/4</f>
        <v>-1308.8640000000003</v>
      </c>
      <c r="AH74" s="155"/>
      <c r="AI74" s="147">
        <f>SUM(AA74,AC74,AE74,AG74)</f>
        <v>0</v>
      </c>
      <c r="AJ74" s="148">
        <f>(AA74+AC74)</f>
        <v>2617.7280000000001</v>
      </c>
      <c r="AK74" s="147">
        <f>(AE74+AG74)</f>
        <v>-2617.7280000000005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8547.1560000000009</v>
      </c>
      <c r="J76" s="51">
        <f t="shared" si="75"/>
        <v>8547.1560000000009</v>
      </c>
      <c r="K76" s="40">
        <f>SUM(K70:K75)</f>
        <v>1.7404461762611736</v>
      </c>
      <c r="L76" s="22">
        <f>SUM(L70:L75)</f>
        <v>0.24642946804259419</v>
      </c>
      <c r="M76" s="24">
        <f>SUM(M70:M75)</f>
        <v>0.20091572835617405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2909.9808324187416</v>
      </c>
      <c r="AB76" s="137"/>
      <c r="AC76" s="153">
        <f>AC65</f>
        <v>3981.3251675812589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8547.1560000000009</v>
      </c>
      <c r="AJ76" s="154">
        <f>SUM(AA76,AC76)</f>
        <v>6891.3060000000005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28939.386431390551</v>
      </c>
      <c r="J77" s="100">
        <f t="shared" si="75"/>
        <v>28939.386431390551</v>
      </c>
      <c r="K77" s="40"/>
      <c r="L77" s="22">
        <f>-(L131*G$37*F$9/F$7)/B$130</f>
        <v>-0.68027047862980516</v>
      </c>
      <c r="M77" s="24">
        <f>-J77/B$76</f>
        <v>-0.68027047862980539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2676.7317111945877</v>
      </c>
      <c r="AD77" s="112"/>
      <c r="AE77" s="111">
        <f>AE31*$I$83/4</f>
        <v>5636.6572246258356</v>
      </c>
      <c r="AF77" s="112"/>
      <c r="AG77" s="111">
        <f>AG31*$I$83/4</f>
        <v>5660.0311007049004</v>
      </c>
      <c r="AH77" s="110"/>
      <c r="AI77" s="154">
        <f>SUM(AA77,AC77,AE77,AG77)</f>
        <v>13973.420036525324</v>
      </c>
      <c r="AJ77" s="153">
        <f>SUM(AA77,AC77)</f>
        <v>2676.7317111945877</v>
      </c>
      <c r="AK77" s="160">
        <f>SUM(AE77,AG77)</f>
        <v>11296.688325330735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773.19183241874134</v>
      </c>
      <c r="AB79" s="112"/>
      <c r="AC79" s="112">
        <f>AA79-AA74+AC65-AC70</f>
        <v>1844.5361675812596</v>
      </c>
      <c r="AD79" s="112"/>
      <c r="AE79" s="112">
        <f>AC79-AC74+AE65-AE70</f>
        <v>-1308.8640000000003</v>
      </c>
      <c r="AF79" s="112"/>
      <c r="AG79" s="112">
        <f>AE79-AE74+AG65-AG70</f>
        <v>-1308.8640000000003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0.25061338212032519</v>
      </c>
      <c r="J119" s="24">
        <f>SUM(J91:J118)</f>
        <v>0.25061338212032519</v>
      </c>
      <c r="K119" s="22">
        <f>SUM(K91:K118)</f>
        <v>2.0581369307507953</v>
      </c>
      <c r="L119" s="22">
        <f>SUM(L91:L118)</f>
        <v>0.3073852054568097</v>
      </c>
      <c r="M119" s="57">
        <f t="shared" si="80"/>
        <v>0.25061338212032519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0.25061338212032519</v>
      </c>
      <c r="J124" s="237">
        <f>IF(SUMPRODUCT($B$124:$B124,$H$124:$H124)&lt;J$119,($B124*$H124),J$119)</f>
        <v>0.25061338212032519</v>
      </c>
      <c r="K124" s="29">
        <f>(B124)</f>
        <v>0.72786155120772633</v>
      </c>
      <c r="L124" s="29">
        <f>IF(SUMPRODUCT($B$124:$B124,$H$124:$H124)&lt;L$119,($B124*$H124),L$119)</f>
        <v>0.3073852054568097</v>
      </c>
      <c r="M124" s="240">
        <f t="shared" si="93"/>
        <v>0.25061338212032519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0.25061338212032519</v>
      </c>
      <c r="J130" s="228">
        <f>(J119)</f>
        <v>0.25061338212032519</v>
      </c>
      <c r="K130" s="29">
        <f>(B130)</f>
        <v>2.0581369307507953</v>
      </c>
      <c r="L130" s="29">
        <f>(L119)</f>
        <v>0.3073852054568097</v>
      </c>
      <c r="M130" s="240">
        <f t="shared" si="93"/>
        <v>0.25061338212032519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0.84853926967728599</v>
      </c>
      <c r="J131" s="237">
        <f>IF(SUMPRODUCT($B124:$B125,$H124:$H125)&gt;(J119-J128),SUMPRODUCT($B124:$B125,$H124:$H125)+J128-J119,0)</f>
        <v>0.84853926967728599</v>
      </c>
      <c r="K131" s="29"/>
      <c r="L131" s="29">
        <f>IF(I131&lt;SUM(L126:L127),0,I131-(SUM(L126:L127)))</f>
        <v>0.84853926967728599</v>
      </c>
      <c r="M131" s="237">
        <f>IF(I131&lt;SUM(M126:M127),0,I131-(SUM(M126:M127)))</f>
        <v>0.84853926967728599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2774.1073880632166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1.849913077891711E-2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1.849913077891711E-2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1458.0371916171316</v>
      </c>
      <c r="U8" s="223">
        <v>2</v>
      </c>
      <c r="V8" s="56"/>
      <c r="W8" s="115"/>
      <c r="X8" s="118">
        <f>Poor!X8</f>
        <v>1</v>
      </c>
      <c r="Y8" s="184">
        <f t="shared" si="9"/>
        <v>7.3996523115668442E-2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7.3996523115668442E-2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1.849913077891711E-2</v>
      </c>
      <c r="AJ8" s="120">
        <f t="shared" si="14"/>
        <v>3.6998261557834221E-2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2.2543511557196732E-2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2.2543511557196732E-2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9.0174046228786928E-2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9.0174046228786928E-2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2.2543511557196732E-2</v>
      </c>
      <c r="AJ10" s="120">
        <f t="shared" si="14"/>
        <v>4.5087023114393464E-2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1.4829469818466395E-2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1.4829469818466395E-2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9304.7724039844397</v>
      </c>
      <c r="U11" s="223">
        <v>5</v>
      </c>
      <c r="V11" s="56"/>
      <c r="W11" s="115"/>
      <c r="X11" s="118">
        <f>Poor!X11</f>
        <v>1</v>
      </c>
      <c r="Y11" s="184">
        <f t="shared" si="9"/>
        <v>5.931787927386558E-2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5.931787927386558E-2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1.4829469818466395E-2</v>
      </c>
      <c r="AJ11" s="120">
        <f t="shared" si="14"/>
        <v>2.965893963693279E-2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3.8820761181336586E-3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3.8820761181336586E-3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1.5528304472534634E-2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1.5528304472534634E-2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3.8820761181336586E-3</v>
      </c>
      <c r="AJ14" s="120">
        <f t="shared" si="14"/>
        <v>7.7641522362673172E-3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140294.5675306179</v>
      </c>
      <c r="T23" s="179">
        <f>SUM(T7:T22)</f>
        <v>140232.82758523617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4.2280365657332328E-2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4.2280365657332328E-2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0.16912146262932931</v>
      </c>
      <c r="Z27" s="156">
        <f>Poor!Z27</f>
        <v>0.25</v>
      </c>
      <c r="AA27" s="121">
        <f t="shared" si="16"/>
        <v>4.2280365657332328E-2</v>
      </c>
      <c r="AB27" s="156">
        <f>Poor!AB27</f>
        <v>0.25</v>
      </c>
      <c r="AC27" s="121">
        <f t="shared" si="7"/>
        <v>4.2280365657332328E-2</v>
      </c>
      <c r="AD27" s="156">
        <f>Poor!AD27</f>
        <v>0.25</v>
      </c>
      <c r="AE27" s="121">
        <f t="shared" si="8"/>
        <v>4.2280365657332328E-2</v>
      </c>
      <c r="AF27" s="122">
        <f t="shared" si="10"/>
        <v>0.25</v>
      </c>
      <c r="AG27" s="121">
        <f t="shared" si="11"/>
        <v>4.2280365657332328E-2</v>
      </c>
      <c r="AH27" s="123">
        <f t="shared" si="12"/>
        <v>1</v>
      </c>
      <c r="AI27" s="184">
        <f t="shared" si="13"/>
        <v>4.2280365657332328E-2</v>
      </c>
      <c r="AJ27" s="120">
        <f t="shared" si="14"/>
        <v>4.2280365657332328E-2</v>
      </c>
      <c r="AK27" s="119">
        <f t="shared" si="15"/>
        <v>4.2280365657332328E-2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0.28092304657613554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0.28092304657613554</v>
      </c>
      <c r="N29" s="229"/>
      <c r="P29" s="22"/>
      <c r="V29" s="56"/>
      <c r="W29" s="110"/>
      <c r="X29" s="118"/>
      <c r="Y29" s="184">
        <f t="shared" si="9"/>
        <v>1.1236921863045422</v>
      </c>
      <c r="Z29" s="156">
        <f>Poor!Z29</f>
        <v>0.25</v>
      </c>
      <c r="AA29" s="121">
        <f t="shared" si="16"/>
        <v>0.28092304657613554</v>
      </c>
      <c r="AB29" s="156">
        <f>Poor!AB29</f>
        <v>0.25</v>
      </c>
      <c r="AC29" s="121">
        <f t="shared" si="7"/>
        <v>0.28092304657613554</v>
      </c>
      <c r="AD29" s="156">
        <f>Poor!AD29</f>
        <v>0.25</v>
      </c>
      <c r="AE29" s="121">
        <f t="shared" si="8"/>
        <v>0.28092304657613554</v>
      </c>
      <c r="AF29" s="122">
        <f t="shared" si="10"/>
        <v>0.25</v>
      </c>
      <c r="AG29" s="121">
        <f t="shared" si="11"/>
        <v>0.28092304657613554</v>
      </c>
      <c r="AH29" s="123">
        <f t="shared" si="12"/>
        <v>1</v>
      </c>
      <c r="AI29" s="184">
        <f t="shared" si="13"/>
        <v>0.28092304657613554</v>
      </c>
      <c r="AJ29" s="120">
        <f t="shared" si="14"/>
        <v>0.28092304657613554</v>
      </c>
      <c r="AK29" s="119">
        <f t="shared" si="15"/>
        <v>0.28092304657613554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3.1220606862592568</v>
      </c>
      <c r="J30" s="231">
        <f>IF(I$32&lt;=1,I30,1-SUM(J6:J29))</f>
        <v>0.43097499514361637</v>
      </c>
      <c r="K30" s="22">
        <f t="shared" si="4"/>
        <v>0.7395463412204234</v>
      </c>
      <c r="L30" s="22">
        <f>IF(L124=L119,0,IF(K30="",0,(L119-L124)/(B119-B124)*K30))</f>
        <v>0.37271597952846325</v>
      </c>
      <c r="M30" s="175">
        <f t="shared" si="6"/>
        <v>0.43097499514361637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1.7238999805744655</v>
      </c>
      <c r="Z30" s="122">
        <f>IF($Y30=0,0,AA30/($Y$30))</f>
        <v>0.15239822478030571</v>
      </c>
      <c r="AA30" s="188">
        <f>IF(AA79*4/$I$84+SUM(AA6:AA29)&lt;1,AA79*4/$I$84,1-SUM(AA6:AA29))</f>
        <v>0.26271929673835204</v>
      </c>
      <c r="AB30" s="122">
        <f>IF($Y30=0,0,AC30/($Y$30))</f>
        <v>0.29032580023319465</v>
      </c>
      <c r="AC30" s="188">
        <f>IF(AC79*4/$I$84+SUM(AC6:AC29)&lt;1,AC79*4/$I$84,1-SUM(AC6:AC29))</f>
        <v>0.50049264138227045</v>
      </c>
      <c r="AD30" s="122">
        <f>IF($Y30=0,0,AE30/($Y$30))</f>
        <v>0.28436209421340281</v>
      </c>
      <c r="AE30" s="188">
        <f>IF(AE79*4/$I$84+SUM(AE6:AE29)&lt;1,AE79*4/$I$84,1-SUM(AE6:AE29))</f>
        <v>0.49021180869059944</v>
      </c>
      <c r="AF30" s="122">
        <f>IF($Y30=0,0,AG30/($Y$30))</f>
        <v>0.27291388077309686</v>
      </c>
      <c r="AG30" s="188">
        <f>IF(AG79*4/$I$84+SUM(AG6:AG29)&lt;1,AG79*4/$I$84,1-SUM(AG6:AG29))</f>
        <v>0.47047623376324366</v>
      </c>
      <c r="AH30" s="123">
        <f t="shared" si="12"/>
        <v>1</v>
      </c>
      <c r="AI30" s="184">
        <f t="shared" si="13"/>
        <v>0.43097499514361637</v>
      </c>
      <c r="AJ30" s="120">
        <f t="shared" si="14"/>
        <v>0.38160596906031125</v>
      </c>
      <c r="AK30" s="119">
        <f t="shared" si="15"/>
        <v>0.48034402122692155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5.7085695729945485E-2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3.6393109239142554</v>
      </c>
      <c r="J32" s="17"/>
      <c r="L32" s="22">
        <f>SUM(L6:L30)</f>
        <v>0.94291430427005452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2.2159816336495605E-2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7468.3245335133934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5.7519443418926321E-2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7468.3245335133934</v>
      </c>
      <c r="AH37" s="123">
        <f>SUM(Z37,AB37,AD37,AF37)</f>
        <v>1</v>
      </c>
      <c r="AI37" s="112">
        <f>SUM(AA37,AC37,AE37,AG37)</f>
        <v>7468.3245335133934</v>
      </c>
      <c r="AJ37" s="148">
        <f>(AA37+AC37)</f>
        <v>0</v>
      </c>
      <c r="AK37" s="147">
        <f>(AE37+AG37)</f>
        <v>7468.3245335133934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578.95131997299109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4.4589596424290745E-3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578.95131997299109</v>
      </c>
      <c r="AH38" s="123">
        <f t="shared" ref="AH38:AI58" si="37">SUM(Z38,AB38,AD38,AF38)</f>
        <v>1</v>
      </c>
      <c r="AI38" s="112">
        <f t="shared" si="37"/>
        <v>578.95131997299109</v>
      </c>
      <c r="AJ38" s="148">
        <f t="shared" ref="AJ38:AJ64" si="38">(AA38+AC38)</f>
        <v>0</v>
      </c>
      <c r="AK38" s="147">
        <f t="shared" ref="AK38:AK64" si="39">(AE38+AG38)</f>
        <v>578.95131997299109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522.26444209467775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4.022369393828387E-3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522.26444209467775</v>
      </c>
      <c r="AH40" s="123">
        <f t="shared" si="37"/>
        <v>1</v>
      </c>
      <c r="AI40" s="112">
        <f t="shared" si="37"/>
        <v>522.26444209467775</v>
      </c>
      <c r="AJ40" s="148">
        <f t="shared" si="38"/>
        <v>0</v>
      </c>
      <c r="AK40" s="147">
        <f t="shared" si="39"/>
        <v>522.26444209467775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288.06617314648435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2.2186242540548702E-3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288.06617314648435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288.06617314648435</v>
      </c>
      <c r="AJ41" s="148">
        <f t="shared" si="38"/>
        <v>288.06617314648435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383.31335199609373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2.9521977202410176E-3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95.828337999023432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191.65667599804686</v>
      </c>
      <c r="AF42" s="122">
        <f t="shared" si="29"/>
        <v>0.25</v>
      </c>
      <c r="AG42" s="147">
        <f t="shared" si="36"/>
        <v>95.828337999023432</v>
      </c>
      <c r="AH42" s="123">
        <f t="shared" si="37"/>
        <v>1</v>
      </c>
      <c r="AI42" s="112">
        <f t="shared" si="37"/>
        <v>383.31335199609373</v>
      </c>
      <c r="AJ42" s="148">
        <f t="shared" si="38"/>
        <v>95.828337999023432</v>
      </c>
      <c r="AK42" s="147">
        <f t="shared" si="39"/>
        <v>287.48501399707027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82.138575427734366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6.3261379719450374E-4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20.534643856933592</v>
      </c>
      <c r="AB45" s="156">
        <f>Poor!AB45</f>
        <v>0.25</v>
      </c>
      <c r="AC45" s="147">
        <f t="shared" si="41"/>
        <v>20.534643856933592</v>
      </c>
      <c r="AD45" s="156">
        <f>Poor!AD45</f>
        <v>0.25</v>
      </c>
      <c r="AE45" s="147">
        <f t="shared" si="42"/>
        <v>20.534643856933592</v>
      </c>
      <c r="AF45" s="122">
        <f t="shared" si="29"/>
        <v>0.25</v>
      </c>
      <c r="AG45" s="147">
        <f t="shared" si="36"/>
        <v>20.534643856933592</v>
      </c>
      <c r="AH45" s="123">
        <f t="shared" si="37"/>
        <v>1</v>
      </c>
      <c r="AI45" s="112">
        <f t="shared" si="37"/>
        <v>82.138575427734366</v>
      </c>
      <c r="AJ45" s="148">
        <f t="shared" si="38"/>
        <v>41.069287713867183</v>
      </c>
      <c r="AK45" s="147">
        <f t="shared" si="39"/>
        <v>41.069287713867183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111597.7</v>
      </c>
      <c r="J65" s="39">
        <f>SUM(J37:J64)</f>
        <v>115367.95839615137</v>
      </c>
      <c r="K65" s="40">
        <f>SUM(K37:K64)</f>
        <v>1.0000000000000002</v>
      </c>
      <c r="L65" s="22">
        <f>SUM(L37:L64)</f>
        <v>0.88919747381392478</v>
      </c>
      <c r="M65" s="24">
        <f>SUM(M37:M64)</f>
        <v>0.88853942079599024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25986.829155002441</v>
      </c>
      <c r="AB65" s="137"/>
      <c r="AC65" s="153">
        <f>SUM(AC37:AC64)</f>
        <v>25508.534643856932</v>
      </c>
      <c r="AD65" s="137"/>
      <c r="AE65" s="153">
        <f>SUM(AE37:AE64)</f>
        <v>25700.191319854981</v>
      </c>
      <c r="AF65" s="137"/>
      <c r="AG65" s="153">
        <f>SUM(AG37:AG64)</f>
        <v>34173.903277437021</v>
      </c>
      <c r="AH65" s="137"/>
      <c r="AI65" s="153">
        <f>SUM(AI37:AI64)</f>
        <v>111369.45839615137</v>
      </c>
      <c r="AJ65" s="153">
        <f>SUM(AJ37:AJ64)</f>
        <v>51495.363798859376</v>
      </c>
      <c r="AK65" s="153">
        <f>SUM(AK37:AK64)</f>
        <v>59874.094597292002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93167.998705866616</v>
      </c>
      <c r="J74" s="51">
        <f t="shared" si="44"/>
        <v>12861.081774137876</v>
      </c>
      <c r="K74" s="40">
        <f>B74/B$76</f>
        <v>0.10301450213208779</v>
      </c>
      <c r="L74" s="22">
        <f t="shared" si="45"/>
        <v>8.566332592129558E-2</v>
      </c>
      <c r="M74" s="24">
        <f>J74/B$76</f>
        <v>9.9053310028788324E-2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2729.5238983205236</v>
      </c>
      <c r="AB74" s="156"/>
      <c r="AC74" s="147">
        <f>AC30*$I$84/4</f>
        <v>5199.8716597776465</v>
      </c>
      <c r="AD74" s="156"/>
      <c r="AE74" s="147">
        <f>AE30*$I$84/4</f>
        <v>5093.0588794644509</v>
      </c>
      <c r="AF74" s="156"/>
      <c r="AG74" s="147">
        <f>AG30*$I$84/4</f>
        <v>4888.0159911799183</v>
      </c>
      <c r="AH74" s="155"/>
      <c r="AI74" s="147">
        <f>SUM(AA74,AC74,AE74,AG74)</f>
        <v>17910.470428742541</v>
      </c>
      <c r="AJ74" s="148">
        <f>(AA74+AC74)</f>
        <v>7929.3955580981701</v>
      </c>
      <c r="AK74" s="147">
        <f>(AE74+AG74)</f>
        <v>9981.0748706443701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37470.321994546779</v>
      </c>
      <c r="K75" s="40">
        <f>B75/B$76</f>
        <v>0.49139857791808356</v>
      </c>
      <c r="L75" s="22">
        <f t="shared" si="45"/>
        <v>0.30263646899963242</v>
      </c>
      <c r="M75" s="24">
        <f>J75/B$76</f>
        <v>0.28858843187420502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18649.879933148568</v>
      </c>
      <c r="AB75" s="158"/>
      <c r="AC75" s="149">
        <f>AA75+AC65-SUM(AC70,AC74)</f>
        <v>34351.117593694507</v>
      </c>
      <c r="AD75" s="158"/>
      <c r="AE75" s="149">
        <f>AC75+AE65-SUM(AE70,AE74)</f>
        <v>50350.824710551693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75029.286673275434</v>
      </c>
      <c r="AJ75" s="151">
        <f>AJ76-SUM(AJ70,AJ74)</f>
        <v>34351.1175936945</v>
      </c>
      <c r="AK75" s="149">
        <f>AJ75+AK76-SUM(AK70,AK74)</f>
        <v>75029.286673275434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111597.7</v>
      </c>
      <c r="J76" s="51">
        <f t="shared" si="44"/>
        <v>115367.95839615139</v>
      </c>
      <c r="K76" s="40">
        <f>SUM(K70:K75)</f>
        <v>1</v>
      </c>
      <c r="L76" s="22">
        <f>SUM(L70:L75)</f>
        <v>0.889197473813925</v>
      </c>
      <c r="M76" s="24">
        <f>SUM(M70:M75)</f>
        <v>0.88853942079599035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25986.829155002441</v>
      </c>
      <c r="AB76" s="137"/>
      <c r="AC76" s="153">
        <f>AC65</f>
        <v>25508.534643856932</v>
      </c>
      <c r="AD76" s="137"/>
      <c r="AE76" s="153">
        <f>AE65</f>
        <v>25700.191319854981</v>
      </c>
      <c r="AF76" s="137"/>
      <c r="AG76" s="153">
        <f>AG65</f>
        <v>34173.903277437021</v>
      </c>
      <c r="AH76" s="137"/>
      <c r="AI76" s="153">
        <f>SUM(AA76,AC76,AE76,AG76)</f>
        <v>111369.45839615137</v>
      </c>
      <c r="AJ76" s="154">
        <f>SUM(AA76,AC76)</f>
        <v>51495.363798859369</v>
      </c>
      <c r="AK76" s="154">
        <f>SUM(AE76,AG76)</f>
        <v>59874.094597292002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18649.879933148568</v>
      </c>
      <c r="AD78" s="112"/>
      <c r="AE78" s="112">
        <f>AC75</f>
        <v>34351.117593694507</v>
      </c>
      <c r="AF78" s="112"/>
      <c r="AG78" s="112">
        <f>AE75</f>
        <v>50350.824710551693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21379.403831469092</v>
      </c>
      <c r="AB79" s="112"/>
      <c r="AC79" s="112">
        <f>AA79-AA74+AC65-AC70</f>
        <v>39550.989253472158</v>
      </c>
      <c r="AD79" s="112"/>
      <c r="AE79" s="112">
        <f>AC79-AC74+AE65-AE70</f>
        <v>55443.88359001615</v>
      </c>
      <c r="AF79" s="112"/>
      <c r="AG79" s="112">
        <f>AE79-AE74+AG65-AG70</f>
        <v>79917.302664455376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0.25026363925577666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0.25026363925577666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1.9400665254729388E-2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1.9400665254729388E-2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1.7501087338395789E-2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1.7501087338395789E-2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9.6531007074767174E-3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9.6531007074767174E-3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1.2844834743776725E-2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1.2844834743776725E-2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2.7524645879521553E-3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2.7524645879521553E-3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3.739640184253691</v>
      </c>
      <c r="J119" s="24">
        <f>SUM(J91:J118)</f>
        <v>3.8659815855842523</v>
      </c>
      <c r="K119" s="22">
        <f>SUM(K91:K118)</f>
        <v>7.1790507735712632</v>
      </c>
      <c r="L119" s="22">
        <f>SUM(L91:L118)</f>
        <v>3.8688447346918005</v>
      </c>
      <c r="M119" s="57">
        <f t="shared" si="49"/>
        <v>3.8659815855842523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3.1220606862592568</v>
      </c>
      <c r="J128" s="228">
        <f>(J30)</f>
        <v>0.43097499514361637</v>
      </c>
      <c r="K128" s="22">
        <f>(B128)</f>
        <v>0.7395463412204234</v>
      </c>
      <c r="L128" s="22">
        <f>IF(L124=L119,0,(L119-L124)/(B119-B124)*K128)</f>
        <v>0.37271597952846325</v>
      </c>
      <c r="M128" s="57">
        <f t="shared" si="63"/>
        <v>0.43097499514361637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1.2556309121758966</v>
      </c>
      <c r="K129" s="29">
        <f>(B129)</f>
        <v>3.5277753409346362</v>
      </c>
      <c r="L129" s="60">
        <f>IF(SUM(L124:L128)&gt;L130,0,L130-SUM(L124:L128))</f>
        <v>1.316753076898598</v>
      </c>
      <c r="M129" s="57">
        <f t="shared" si="63"/>
        <v>1.2556309121758966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3.739640184253691</v>
      </c>
      <c r="J130" s="228">
        <f>(J119)</f>
        <v>3.8659815855842523</v>
      </c>
      <c r="K130" s="22">
        <f>(B130)</f>
        <v>7.1790507735712632</v>
      </c>
      <c r="L130" s="22">
        <f>(L119)</f>
        <v>3.8688447346918005</v>
      </c>
      <c r="M130" s="57">
        <f t="shared" si="63"/>
        <v>3.8659815855842523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2362.0793225608986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47990.957291158229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2.0476604257983295E-3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2.0476604257983295E-3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17761.281096037139</v>
      </c>
      <c r="U11" s="223">
        <v>5</v>
      </c>
      <c r="V11" s="56"/>
      <c r="W11" s="115"/>
      <c r="X11" s="118">
        <f>Poor!X11</f>
        <v>1</v>
      </c>
      <c r="Y11" s="184">
        <f t="shared" si="9"/>
        <v>8.1906417031933181E-3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8.1906417031933181E-3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2.0476604257983295E-3</v>
      </c>
      <c r="AJ11" s="120">
        <f t="shared" si="14"/>
        <v>4.095320851596659E-3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335569.47228948341</v>
      </c>
      <c r="T23" s="179">
        <f>SUM(T7:T22)</f>
        <v>335508.42170543468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6.0130634028659473E-2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6.0130634028659473E-2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0.24052253611463789</v>
      </c>
      <c r="Z27" s="156">
        <f>Poor!Z27</f>
        <v>0.25</v>
      </c>
      <c r="AA27" s="121">
        <f t="shared" si="16"/>
        <v>6.0130634028659473E-2</v>
      </c>
      <c r="AB27" s="156">
        <f>Poor!AB27</f>
        <v>0.25</v>
      </c>
      <c r="AC27" s="121">
        <f t="shared" si="7"/>
        <v>6.0130634028659473E-2</v>
      </c>
      <c r="AD27" s="156">
        <f>Poor!AD27</f>
        <v>0.25</v>
      </c>
      <c r="AE27" s="121">
        <f t="shared" si="8"/>
        <v>6.0130634028659473E-2</v>
      </c>
      <c r="AF27" s="122">
        <f t="shared" si="10"/>
        <v>0.25</v>
      </c>
      <c r="AG27" s="121">
        <f t="shared" si="11"/>
        <v>6.0130634028659473E-2</v>
      </c>
      <c r="AH27" s="123">
        <f t="shared" si="12"/>
        <v>1</v>
      </c>
      <c r="AI27" s="184">
        <f t="shared" si="13"/>
        <v>6.0130634028659473E-2</v>
      </c>
      <c r="AJ27" s="120">
        <f t="shared" si="14"/>
        <v>6.0130634028659473E-2</v>
      </c>
      <c r="AK27" s="119">
        <f t="shared" si="15"/>
        <v>6.0130634028659473E-2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0.41210602667218799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0.41210602667218799</v>
      </c>
      <c r="N29" s="229"/>
      <c r="P29" s="22"/>
      <c r="V29" s="56"/>
      <c r="W29" s="110"/>
      <c r="X29" s="118"/>
      <c r="Y29" s="184">
        <f t="shared" si="9"/>
        <v>1.6484241066887519</v>
      </c>
      <c r="Z29" s="156">
        <f>Poor!Z29</f>
        <v>0.25</v>
      </c>
      <c r="AA29" s="121">
        <f t="shared" si="16"/>
        <v>0.41210602667218799</v>
      </c>
      <c r="AB29" s="156">
        <f>Poor!AB29</f>
        <v>0.25</v>
      </c>
      <c r="AC29" s="121">
        <f t="shared" si="7"/>
        <v>0.41210602667218799</v>
      </c>
      <c r="AD29" s="156">
        <f>Poor!AD29</f>
        <v>0.25</v>
      </c>
      <c r="AE29" s="121">
        <f t="shared" si="8"/>
        <v>0.41210602667218799</v>
      </c>
      <c r="AF29" s="122">
        <f t="shared" si="10"/>
        <v>0.25</v>
      </c>
      <c r="AG29" s="121">
        <f t="shared" si="11"/>
        <v>0.41210602667218799</v>
      </c>
      <c r="AH29" s="123">
        <f t="shared" si="12"/>
        <v>1</v>
      </c>
      <c r="AI29" s="184">
        <f t="shared" si="13"/>
        <v>0.41210602667218799</v>
      </c>
      <c r="AJ29" s="120">
        <f t="shared" si="14"/>
        <v>0.41210602667218799</v>
      </c>
      <c r="AK29" s="119">
        <f t="shared" si="15"/>
        <v>0.41210602667218799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9.166319725717587</v>
      </c>
      <c r="J30" s="231">
        <f>IF(I$32&lt;=1,I30,1-SUM(J6:J29))</f>
        <v>0.36799228346476731</v>
      </c>
      <c r="K30" s="22">
        <f t="shared" si="4"/>
        <v>0.85667246226650062</v>
      </c>
      <c r="L30" s="22">
        <f>IF(L124=L119,0,IF(K30="",0,(L119-L124)/(B119-B124)*K30))</f>
        <v>0.48490065910265745</v>
      </c>
      <c r="M30" s="175">
        <f t="shared" si="6"/>
        <v>0.36799228346476731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1.4719691338590692</v>
      </c>
      <c r="Z30" s="122">
        <f>IF($Y30=0,0,AA30/($Y$30))</f>
        <v>0.1710911891539873</v>
      </c>
      <c r="AA30" s="188">
        <f>IF(AA79*4/$I$83+SUM(AA6:AA29)&lt;1,AA79*4/$I$83,1-SUM(AA6:AA29))</f>
        <v>0.25184094950991287</v>
      </c>
      <c r="AB30" s="122">
        <f>IF($Y30=0,0,AC30/($Y$30))</f>
        <v>0.29861630189592159</v>
      </c>
      <c r="AC30" s="188">
        <f>IF(AC79*4/$I$83+SUM(AC6:AC29)&lt;1,AC79*4/$I$83,1-SUM(AC6:AC29))</f>
        <v>0.43955397925793804</v>
      </c>
      <c r="AD30" s="122">
        <f>IF($Y30=0,0,AE30/($Y$30))</f>
        <v>0.27022894876782688</v>
      </c>
      <c r="AE30" s="188">
        <f>IF(AE79*4/$I$83+SUM(AE6:AE29)&lt;1,AE79*4/$I$83,1-SUM(AE6:AE29))</f>
        <v>0.39776867166142493</v>
      </c>
      <c r="AF30" s="122">
        <f>IF($Y30=0,0,AG30/($Y$30))</f>
        <v>0.2600635601822644</v>
      </c>
      <c r="AG30" s="188">
        <f>IF(AG79*4/$I$83+SUM(AG6:AG29)&lt;1,AG79*4/$I$83,1-SUM(AG6:AG29))</f>
        <v>0.38280553342979362</v>
      </c>
      <c r="AH30" s="123">
        <f t="shared" si="12"/>
        <v>1</v>
      </c>
      <c r="AI30" s="184">
        <f t="shared" si="13"/>
        <v>0.36799228346476731</v>
      </c>
      <c r="AJ30" s="120">
        <f t="shared" si="14"/>
        <v>0.34569746438392546</v>
      </c>
      <c r="AK30" s="119">
        <f t="shared" si="15"/>
        <v>0.39028710254560928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-0.11325452911149325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9.561127738988878</v>
      </c>
      <c r="J32" s="17"/>
      <c r="L32" s="22">
        <f>SUM(L6:L30)</f>
        <v>1.1132545291114933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-1.5645092477504067E-2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9410.4620654024711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4.3522222833025648E-2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9410.4620654024711</v>
      </c>
      <c r="AH37" s="123">
        <f>SUM(Z37,AB37,AD37,AF37)</f>
        <v>1</v>
      </c>
      <c r="AI37" s="112">
        <f>SUM(AA37,AC37,AE37,AG37)</f>
        <v>9410.4620654024711</v>
      </c>
      <c r="AJ37" s="148">
        <f>(AA37+AC37)</f>
        <v>0</v>
      </c>
      <c r="AK37" s="147">
        <f>(AE37+AG37)</f>
        <v>9410.4620654024711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1690.3386196207418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7.8176069947588217E-3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1690.3386196207418</v>
      </c>
      <c r="AH38" s="123">
        <f t="shared" ref="AH38:AI58" si="35">SUM(Z38,AB38,AD38,AF38)</f>
        <v>1</v>
      </c>
      <c r="AI38" s="112">
        <f t="shared" si="35"/>
        <v>1690.3386196207418</v>
      </c>
      <c r="AJ38" s="148">
        <f t="shared" ref="AJ38:AJ64" si="36">(AA38+AC38)</f>
        <v>0</v>
      </c>
      <c r="AK38" s="147">
        <f t="shared" ref="AK38:AK64" si="37">(AE38+AG38)</f>
        <v>1690.3386196207418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230.34830697389791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1.0653324221119864E-3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57.587076743474476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115.17415348694895</v>
      </c>
      <c r="AF42" s="122">
        <f t="shared" si="31"/>
        <v>0.25</v>
      </c>
      <c r="AG42" s="147">
        <f t="shared" si="34"/>
        <v>57.587076743474476</v>
      </c>
      <c r="AH42" s="123">
        <f t="shared" si="35"/>
        <v>1</v>
      </c>
      <c r="AI42" s="112">
        <f t="shared" si="35"/>
        <v>230.34830697389791</v>
      </c>
      <c r="AJ42" s="148">
        <f t="shared" si="36"/>
        <v>57.587076743474476</v>
      </c>
      <c r="AK42" s="147">
        <f t="shared" si="37"/>
        <v>172.76123023042342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208549.6</v>
      </c>
      <c r="J65" s="39">
        <f>SUM(J37:J64)</f>
        <v>206287.14899199706</v>
      </c>
      <c r="K65" s="40">
        <f>SUM(K37:K64)</f>
        <v>1.0000000000000002</v>
      </c>
      <c r="L65" s="22">
        <f>SUM(L37:L64)</f>
        <v>0.95421372478286204</v>
      </c>
      <c r="M65" s="24">
        <f>SUM(M37:M64)</f>
        <v>0.95405254318245636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48469.587076743468</v>
      </c>
      <c r="AB65" s="137"/>
      <c r="AC65" s="153">
        <f>SUM(AC37:AC64)</f>
        <v>46647.999999999993</v>
      </c>
      <c r="AD65" s="137"/>
      <c r="AE65" s="153">
        <f>SUM(AE37:AE64)</f>
        <v>46763.174153486943</v>
      </c>
      <c r="AF65" s="137"/>
      <c r="AG65" s="153">
        <f>SUM(AG37:AG64)</f>
        <v>57806.38776176668</v>
      </c>
      <c r="AH65" s="137"/>
      <c r="AI65" s="153">
        <f>SUM(AI37:AI64)</f>
        <v>199687.14899199706</v>
      </c>
      <c r="AJ65" s="153">
        <f>SUM(AJ37:AJ64)</f>
        <v>95117.587076743454</v>
      </c>
      <c r="AK65" s="153">
        <f>SUM(AK37:AK64)</f>
        <v>104569.56191525362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195385.52764704757</v>
      </c>
      <c r="J74" s="51">
        <f>J128*I$83</f>
        <v>7843.9732222166976</v>
      </c>
      <c r="K74" s="40">
        <f>B74/B$76</f>
        <v>5.1183310562586744E-2</v>
      </c>
      <c r="L74" s="22">
        <f>(L128*G$37*F$9/F$7)/B$130</f>
        <v>4.7802464183295111E-2</v>
      </c>
      <c r="M74" s="24">
        <f>J74/B$76</f>
        <v>3.6277405732148889E-2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1342.0347062810883</v>
      </c>
      <c r="AB74" s="156"/>
      <c r="AC74" s="147">
        <f>AC30*$I$83/4</f>
        <v>2342.3382757889863</v>
      </c>
      <c r="AD74" s="156"/>
      <c r="AE74" s="147">
        <f>AE30*$I$83/4</f>
        <v>2119.6686380026017</v>
      </c>
      <c r="AF74" s="156"/>
      <c r="AG74" s="147">
        <f>AG30*$I$83/4</f>
        <v>2039.9316021440222</v>
      </c>
      <c r="AH74" s="155"/>
      <c r="AI74" s="147">
        <f>SUM(AA74,AC74,AE74,AG74)</f>
        <v>7843.9732222166986</v>
      </c>
      <c r="AJ74" s="148">
        <f>(AA74+AC74)</f>
        <v>3684.3729820700746</v>
      </c>
      <c r="AK74" s="147">
        <f>(AE74+AG74)</f>
        <v>4159.6002401466239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128784.63675016128</v>
      </c>
      <c r="K75" s="40">
        <f>B75/B$76</f>
        <v>0.6839057391631389</v>
      </c>
      <c r="L75" s="22">
        <f>(L129*G$37*F$9/F$7)/B$130</f>
        <v>0.58424913547067581</v>
      </c>
      <c r="M75" s="24">
        <f>J75/B$76</f>
        <v>0.59561301232141639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43836.534282224267</v>
      </c>
      <c r="AB75" s="158"/>
      <c r="AC75" s="149">
        <f>AA75+AC65-SUM(AC70,AC74)</f>
        <v>84851.177918197165</v>
      </c>
      <c r="AD75" s="158"/>
      <c r="AE75" s="149">
        <f>AC75+AE65-SUM(AE70,AE74)</f>
        <v>126203.66534544341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178679.10341682794</v>
      </c>
      <c r="AJ75" s="151">
        <f>AJ76-SUM(AJ70,AJ74)</f>
        <v>84851.177918197165</v>
      </c>
      <c r="AK75" s="149">
        <f>AJ75+AK76-SUM(AK70,AK74)</f>
        <v>178679.10341682794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208549.59999999998</v>
      </c>
      <c r="J76" s="51">
        <f>J130*I$83</f>
        <v>206287.14899199706</v>
      </c>
      <c r="K76" s="40">
        <f>SUM(K70:K75)</f>
        <v>0.87957207561364381</v>
      </c>
      <c r="L76" s="22">
        <f>SUM(L70:L75)</f>
        <v>0.81210877400696191</v>
      </c>
      <c r="M76" s="24">
        <f>SUM(M70:M75)</f>
        <v>0.81194759240655623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48469.587076743468</v>
      </c>
      <c r="AB76" s="137"/>
      <c r="AC76" s="153">
        <f>AC65</f>
        <v>46647.999999999993</v>
      </c>
      <c r="AD76" s="137"/>
      <c r="AE76" s="153">
        <f>AE65</f>
        <v>46763.174153486943</v>
      </c>
      <c r="AF76" s="137"/>
      <c r="AG76" s="153">
        <f>AG65</f>
        <v>57806.38776176668</v>
      </c>
      <c r="AH76" s="137"/>
      <c r="AI76" s="153">
        <f>SUM(AA76,AC76,AE76,AG76)</f>
        <v>199687.14899199706</v>
      </c>
      <c r="AJ76" s="154">
        <f>SUM(AA76,AC76)</f>
        <v>95117.587076743454</v>
      </c>
      <c r="AK76" s="154">
        <f>SUM(AE76,AG76)</f>
        <v>104569.56191525362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43836.534282224267</v>
      </c>
      <c r="AD78" s="112"/>
      <c r="AE78" s="112">
        <f>AC75</f>
        <v>84851.177918197165</v>
      </c>
      <c r="AF78" s="112"/>
      <c r="AG78" s="112">
        <f>AE75</f>
        <v>126203.66534544341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45178.568988505358</v>
      </c>
      <c r="AB79" s="112"/>
      <c r="AC79" s="112">
        <f>AA79-AA74+AC65-AC70</f>
        <v>87193.516193986143</v>
      </c>
      <c r="AD79" s="112"/>
      <c r="AE79" s="112">
        <f>AC79-AC74+AE65-AE70</f>
        <v>128323.33398344598</v>
      </c>
      <c r="AF79" s="112"/>
      <c r="AG79" s="112">
        <f>AE79-AE74+AG65-AG70</f>
        <v>180719.03501897195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0.44148256576115547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0.44148256576115547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7.9300572661457167E-2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7.9300572661457167E-2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1.0806564106501755E-2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1.0806564106501755E-2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9.7838992237120213</v>
      </c>
      <c r="J119" s="24">
        <f>SUM(J91:J118)</f>
        <v>9.6777585614384609</v>
      </c>
      <c r="K119" s="22">
        <f>SUM(K91:K118)</f>
        <v>16.737339825233949</v>
      </c>
      <c r="L119" s="22">
        <f>SUM(L91:L118)</f>
        <v>9.6793935621775908</v>
      </c>
      <c r="M119" s="57">
        <f t="shared" si="50"/>
        <v>9.6777585614384609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9.166319725717587</v>
      </c>
      <c r="J128" s="228">
        <f>(J30)</f>
        <v>0.36799228346476731</v>
      </c>
      <c r="K128" s="22">
        <f>(B128)</f>
        <v>0.85667246226650062</v>
      </c>
      <c r="L128" s="22">
        <f>IF(L124=L119,0,(L119-L124)/(B119-B124)*K128)</f>
        <v>0.48490065910265745</v>
      </c>
      <c r="M128" s="57">
        <f t="shared" si="90"/>
        <v>0.36799228346476731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6.0418044797301826</v>
      </c>
      <c r="K129" s="29">
        <f>(B129)</f>
        <v>11.446762764801267</v>
      </c>
      <c r="L129" s="60">
        <f>IF(SUM(L124:L128)&gt;L130,0,L130-SUM(L124:L128))</f>
        <v>5.9265311048314224</v>
      </c>
      <c r="M129" s="57">
        <f t="shared" si="90"/>
        <v>6.0418044797301826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9.7838992237120213</v>
      </c>
      <c r="J130" s="228">
        <f>(J119)</f>
        <v>9.6777585614384609</v>
      </c>
      <c r="K130" s="22">
        <f>(B130)</f>
        <v>16.737339825233949</v>
      </c>
      <c r="L130" s="22">
        <f>(L119)</f>
        <v>9.6793935621775908</v>
      </c>
      <c r="M130" s="57">
        <f t="shared" si="90"/>
        <v>9.6777585614384609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2774.1073880632166</v>
      </c>
      <c r="I72" s="109">
        <f>Rich!T7</f>
        <v>2362.0793225608986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1458.0371916171316</v>
      </c>
      <c r="I73" s="109">
        <f>Rich!T8</f>
        <v>47990.957291158229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9304.7724039844397</v>
      </c>
      <c r="I76" s="109">
        <f>Rich!T11</f>
        <v>17761.281096037139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25948.22681431536</v>
      </c>
      <c r="G88" s="109">
        <f>Poor!T23</f>
        <v>21006.10805088477</v>
      </c>
      <c r="H88" s="109">
        <f>Middle!T23</f>
        <v>140232.82758523617</v>
      </c>
      <c r="I88" s="109">
        <f>Rich!T23</f>
        <v>335508.42170543468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21546.66103781862</v>
      </c>
      <c r="G98" s="239">
        <f t="shared" si="0"/>
        <v>26488.779801249209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37970.687704485288</v>
      </c>
      <c r="G99" s="239">
        <f t="shared" si="0"/>
        <v>42912.806467915885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70708.607704485286</v>
      </c>
      <c r="G100" s="239">
        <f t="shared" si="0"/>
        <v>75650.726467915883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2016-06-04T23:01:37Z</dcterms:modified>
  <cp:category/>
</cp:coreProperties>
</file>