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60" windowHeight="166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E47" i="12"/>
  <c r="F47" i="12"/>
  <c r="H101" i="12"/>
  <c r="I101" i="12"/>
  <c r="B102" i="12"/>
  <c r="C102" i="12"/>
  <c r="D102" i="12"/>
  <c r="G48" i="1"/>
  <c r="G48" i="12"/>
  <c r="E48" i="12"/>
  <c r="H102" i="12"/>
  <c r="I102" i="12"/>
  <c r="B103" i="12"/>
  <c r="C103" i="12"/>
  <c r="D103" i="12"/>
  <c r="G49" i="1"/>
  <c r="G49" i="12"/>
  <c r="E49" i="12"/>
  <c r="F49" i="12"/>
  <c r="H103" i="12"/>
  <c r="I103" i="12"/>
  <c r="B104" i="12"/>
  <c r="C104" i="12"/>
  <c r="D104" i="12"/>
  <c r="G50" i="1"/>
  <c r="G50" i="12"/>
  <c r="F50" i="12"/>
  <c r="H104" i="12"/>
  <c r="I104" i="12"/>
  <c r="B105" i="12"/>
  <c r="C105" i="12"/>
  <c r="D105" i="12"/>
  <c r="G51" i="1"/>
  <c r="G51" i="12"/>
  <c r="F51" i="12"/>
  <c r="H105" i="12"/>
  <c r="I105" i="12"/>
  <c r="B106" i="12"/>
  <c r="C106" i="12"/>
  <c r="D106" i="12"/>
  <c r="G52" i="1"/>
  <c r="G52" i="12"/>
  <c r="F52" i="12"/>
  <c r="H106" i="12"/>
  <c r="I106" i="12"/>
  <c r="B107" i="12"/>
  <c r="C107" i="12"/>
  <c r="D107" i="12"/>
  <c r="G53" i="1"/>
  <c r="G53" i="12"/>
  <c r="H107" i="12"/>
  <c r="I107" i="12"/>
  <c r="B108" i="12"/>
  <c r="C108" i="12"/>
  <c r="D108" i="12"/>
  <c r="G54" i="1"/>
  <c r="G54" i="12"/>
  <c r="H108" i="12"/>
  <c r="I108" i="12"/>
  <c r="B109" i="12"/>
  <c r="C109" i="12"/>
  <c r="D109" i="12"/>
  <c r="G55" i="1"/>
  <c r="G55" i="12"/>
  <c r="H109" i="12"/>
  <c r="I109" i="12"/>
  <c r="B110" i="12"/>
  <c r="C110" i="12"/>
  <c r="D110" i="12"/>
  <c r="G56" i="1"/>
  <c r="G56" i="12"/>
  <c r="H110" i="12"/>
  <c r="I110" i="12"/>
  <c r="B111" i="12"/>
  <c r="C111" i="12"/>
  <c r="D111" i="12"/>
  <c r="G57" i="1"/>
  <c r="G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E47" i="7"/>
  <c r="F47" i="7"/>
  <c r="H101" i="7"/>
  <c r="I101" i="7"/>
  <c r="B102" i="7"/>
  <c r="C102" i="7"/>
  <c r="D102" i="7"/>
  <c r="G48" i="7"/>
  <c r="E48" i="7"/>
  <c r="H102" i="7"/>
  <c r="I102" i="7"/>
  <c r="B103" i="7"/>
  <c r="C103" i="7"/>
  <c r="D103" i="7"/>
  <c r="G49" i="7"/>
  <c r="E49" i="7"/>
  <c r="F49" i="7"/>
  <c r="H103" i="7"/>
  <c r="I103" i="7"/>
  <c r="B104" i="7"/>
  <c r="C104" i="7"/>
  <c r="D104" i="7"/>
  <c r="G50" i="7"/>
  <c r="F50" i="7"/>
  <c r="H104" i="7"/>
  <c r="I104" i="7"/>
  <c r="B105" i="7"/>
  <c r="C105" i="7"/>
  <c r="D105" i="7"/>
  <c r="G51" i="7"/>
  <c r="F51" i="7"/>
  <c r="H105" i="7"/>
  <c r="I105" i="7"/>
  <c r="B106" i="7"/>
  <c r="C106" i="7"/>
  <c r="D106" i="7"/>
  <c r="G52" i="7"/>
  <c r="F52" i="7"/>
  <c r="H106" i="7"/>
  <c r="I106" i="7"/>
  <c r="B107" i="7"/>
  <c r="C107" i="7"/>
  <c r="D107" i="7"/>
  <c r="G53" i="7"/>
  <c r="H107" i="7"/>
  <c r="I107" i="7"/>
  <c r="B108" i="7"/>
  <c r="C108" i="7"/>
  <c r="D108" i="7"/>
  <c r="G54" i="7"/>
  <c r="H108" i="7"/>
  <c r="I108" i="7"/>
  <c r="B109" i="7"/>
  <c r="C109" i="7"/>
  <c r="D109" i="7"/>
  <c r="G55" i="7"/>
  <c r="H109" i="7"/>
  <c r="I109" i="7"/>
  <c r="B110" i="7"/>
  <c r="C110" i="7"/>
  <c r="D110" i="7"/>
  <c r="G56" i="7"/>
  <c r="H110" i="7"/>
  <c r="I110" i="7"/>
  <c r="B111" i="7"/>
  <c r="C111" i="7"/>
  <c r="D111" i="7"/>
  <c r="G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E47" i="8"/>
  <c r="F47" i="8"/>
  <c r="H101" i="8"/>
  <c r="L101" i="8"/>
  <c r="G48" i="8"/>
  <c r="E48" i="8"/>
  <c r="H102" i="8"/>
  <c r="L102" i="8"/>
  <c r="G49" i="8"/>
  <c r="E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H107" i="8"/>
  <c r="L107" i="8"/>
  <c r="G54" i="8"/>
  <c r="H108" i="8"/>
  <c r="L108" i="8"/>
  <c r="G55" i="8"/>
  <c r="H109" i="8"/>
  <c r="L109" i="8"/>
  <c r="G56" i="8"/>
  <c r="H110" i="8"/>
  <c r="L110" i="8"/>
  <c r="G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J13" i="8"/>
  <c r="M13" i="8"/>
  <c r="J14" i="8"/>
  <c r="M1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15" i="8"/>
  <c r="M15" i="8"/>
  <c r="J16" i="8"/>
  <c r="M16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8" i="12"/>
  <c r="E50" i="12"/>
  <c r="E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8" i="7"/>
  <c r="E50" i="7"/>
  <c r="E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8" i="8"/>
  <c r="E50" i="8"/>
  <c r="E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<sst xmlns="http://schemas.openxmlformats.org/spreadsheetml/2006/main" count="790" uniqueCount="145">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</sst>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0.00834231631382315</c:v>
                </c:pt>
                <c:pt idx="1">
                  <c:v>0.00166846326276463</c:v>
                </c:pt>
                <c:pt idx="2" formatCode="0.0%">
                  <c:v>0.00166846326276463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0.315443835616438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0.0159900373599004</c:v>
                </c:pt>
                <c:pt idx="1">
                  <c:v>0.00319800747198007</c:v>
                </c:pt>
                <c:pt idx="2" formatCode="0.0%">
                  <c:v>0.00355448230705284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0.00540784557907845</c:v>
                </c:pt>
                <c:pt idx="1">
                  <c:v>0.00108156911581569</c:v>
                </c:pt>
                <c:pt idx="2" formatCode="0.0%">
                  <c:v>0.00108156911581569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0.0788609589041096</c:v>
                </c:pt>
                <c:pt idx="1">
                  <c:v>0.0394304794520548</c:v>
                </c:pt>
                <c:pt idx="2" formatCode="0.0%">
                  <c:v>0.026048694548083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0.0473165753424657</c:v>
                </c:pt>
                <c:pt idx="1">
                  <c:v>0.0236582876712329</c:v>
                </c:pt>
                <c:pt idx="2" formatCode="0.0%">
                  <c:v>0.0156292167288498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0.105788958172725</c:v>
                </c:pt>
                <c:pt idx="1">
                  <c:v>0.105788958172725</c:v>
                </c:pt>
                <c:pt idx="2" formatCode="0.0%">
                  <c:v>0.105788958172725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0.0110211706102117</c:v>
                </c:pt>
                <c:pt idx="1">
                  <c:v>0.0110211706102117</c:v>
                </c:pt>
                <c:pt idx="2" formatCode="0.0%">
                  <c:v>0.006107148351031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0.00860301369863013</c:v>
                </c:pt>
                <c:pt idx="1">
                  <c:v>0.00860301369863013</c:v>
                </c:pt>
                <c:pt idx="2" formatCode="0.0%">
                  <c:v>0.0047671778962214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0.0962625093399751</c:v>
                </c:pt>
                <c:pt idx="1">
                  <c:v>0.0962625093399751</c:v>
                </c:pt>
                <c:pt idx="2" formatCode="0.0%">
                  <c:v>0.153500893180598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0.381335099626401</c:v>
                </c:pt>
                <c:pt idx="1">
                  <c:v>0.123564869843923</c:v>
                </c:pt>
                <c:pt idx="2" formatCode="0.0%">
                  <c:v>0.566735948740719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845272"/>
        <c:axId val="-2015926344"/>
      </c:barChart>
      <c:catAx>
        <c:axId val="184684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592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92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84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0.0654535934022778</c:v>
                </c:pt>
                <c:pt idx="1">
                  <c:v>0.0386176201073439</c:v>
                </c:pt>
                <c:pt idx="2">
                  <c:v>0.0394930354395136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0.00490901950517083</c:v>
                </c:pt>
                <c:pt idx="1">
                  <c:v>0.00289632150805079</c:v>
                </c:pt>
                <c:pt idx="2">
                  <c:v>0.00296197765796352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0.018850634899856</c:v>
                </c:pt>
                <c:pt idx="1">
                  <c:v>0.00791726665793952</c:v>
                </c:pt>
                <c:pt idx="2">
                  <c:v>0.00755831669665392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0.00409084958764236</c:v>
                </c:pt>
                <c:pt idx="1">
                  <c:v>0.00114543788453986</c:v>
                </c:pt>
                <c:pt idx="2">
                  <c:v>0.00115322759724137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0.844351354889383</c:v>
                </c:pt>
                <c:pt idx="1">
                  <c:v>0.797067679015578</c:v>
                </c:pt>
                <c:pt idx="2">
                  <c:v>0.797067679015578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0.0623445477156696</c:v>
                </c:pt>
                <c:pt idx="1">
                  <c:v>0.0735665663044901</c:v>
                </c:pt>
                <c:pt idx="2">
                  <c:v>0.0735665663044901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089688"/>
        <c:axId val="-2084086648"/>
      </c:barChart>
      <c:catAx>
        <c:axId val="-208408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8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08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8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0.0293233633897808</c:v>
                </c:pt>
                <c:pt idx="1">
                  <c:v>0.0173007843999707</c:v>
                </c:pt>
                <c:pt idx="2">
                  <c:v>0.0173007843999707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0.00659775676270068</c:v>
                </c:pt>
                <c:pt idx="1">
                  <c:v>0.0038926764899934</c:v>
                </c:pt>
                <c:pt idx="2">
                  <c:v>0.00386977674810702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0.0263910270508027</c:v>
                </c:pt>
                <c:pt idx="1">
                  <c:v>0.0110842313613371</c:v>
                </c:pt>
                <c:pt idx="2">
                  <c:v>0.0108886132272569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0.0036654204237226</c:v>
                </c:pt>
                <c:pt idx="1">
                  <c:v>0.00102631771864233</c:v>
                </c:pt>
                <c:pt idx="2">
                  <c:v>0.00102631771864233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0.615790631185397</c:v>
                </c:pt>
                <c:pt idx="1">
                  <c:v>0.435979766879261</c:v>
                </c:pt>
                <c:pt idx="2">
                  <c:v>0.435979766879261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0.29030129755883</c:v>
                </c:pt>
                <c:pt idx="1">
                  <c:v>0.274044424895535</c:v>
                </c:pt>
                <c:pt idx="2">
                  <c:v>0.274044424895535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0.0279305036287662</c:v>
                </c:pt>
                <c:pt idx="1">
                  <c:v>0.0329579942819441</c:v>
                </c:pt>
                <c:pt idx="2">
                  <c:v>0.0329579942819441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289896"/>
        <c:axId val="-2084286904"/>
      </c:barChart>
      <c:catAx>
        <c:axId val="-208428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6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286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9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0.0264230711158085</c:v>
                </c:pt>
                <c:pt idx="1">
                  <c:v>0.0146648044692737</c:v>
                </c:pt>
                <c:pt idx="2">
                  <c:v>0.0146648044692737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0.0332175751170165</c:v>
                </c:pt>
                <c:pt idx="1">
                  <c:v>0.0184357541899441</c:v>
                </c:pt>
                <c:pt idx="2">
                  <c:v>0.0184357541899441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0.22648346670693</c:v>
                </c:pt>
                <c:pt idx="1">
                  <c:v>0.125698324022346</c:v>
                </c:pt>
                <c:pt idx="2">
                  <c:v>0.125698324022346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0.0865166842820474</c:v>
                </c:pt>
                <c:pt idx="1">
                  <c:v>0.0692133474256379</c:v>
                </c:pt>
                <c:pt idx="2">
                  <c:v>0.0830560169107655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0.627359202778197</c:v>
                </c:pt>
                <c:pt idx="1">
                  <c:v>0.740283859278273</c:v>
                </c:pt>
                <c:pt idx="2">
                  <c:v>0.740283859278273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542568"/>
        <c:axId val="1846545560"/>
      </c:barChart>
      <c:catAx>
        <c:axId val="1846542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54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54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542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ZALOF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  <c:pt idx="4">
                  <c:v>526.7151939839341</c:v>
                </c:pt>
                <c:pt idx="5">
                  <c:v>1171.839585376672</c:v>
                </c:pt>
                <c:pt idx="6">
                  <c:v>1437.078396594501</c:v>
                </c:pt>
                <c:pt idx="7">
                  <c:v>1915.746706354649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  <c:pt idx="4">
                  <c:v>0.0</c:v>
                </c:pt>
                <c:pt idx="5">
                  <c:v>62.06242871167509</c:v>
                </c:pt>
                <c:pt idx="6">
                  <c:v>1277.71174773247</c:v>
                </c:pt>
                <c:pt idx="7">
                  <c:v>3900.757752792267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  <c:pt idx="4">
                  <c:v>0.0</c:v>
                </c:pt>
                <c:pt idx="5">
                  <c:v>17.72332934541102</c:v>
                </c:pt>
                <c:pt idx="6">
                  <c:v>105.1491898820714</c:v>
                </c:pt>
                <c:pt idx="7">
                  <c:v>151.2575388822424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  <c:pt idx="4">
                  <c:v>0.0</c:v>
                </c:pt>
                <c:pt idx="5">
                  <c:v>2206.305</c:v>
                </c:pt>
                <c:pt idx="6">
                  <c:v>6226.825824991256</c:v>
                </c:pt>
                <c:pt idx="7">
                  <c:v>6930.902990902269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  <c:pt idx="4">
                  <c:v>4206.900000000001</c:v>
                </c:pt>
                <c:pt idx="5">
                  <c:v>7335.825569375693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  <c:pt idx="4">
                  <c:v>0.0</c:v>
                </c:pt>
                <c:pt idx="5">
                  <c:v>5664.0</c:v>
                </c:pt>
                <c:pt idx="6">
                  <c:v>0.0</c:v>
                </c:pt>
                <c:pt idx="7">
                  <c:v>142732.8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  <c:pt idx="4">
                  <c:v>2200.32</c:v>
                </c:pt>
                <c:pt idx="5">
                  <c:v>5480.724747719377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  <c:pt idx="4">
                  <c:v>0.0</c:v>
                </c:pt>
                <c:pt idx="5">
                  <c:v>1812.48</c:v>
                </c:pt>
                <c:pt idx="6">
                  <c:v>116904.96</c:v>
                </c:pt>
                <c:pt idx="7">
                  <c:v>89717.75999999998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  <c:pt idx="4">
                  <c:v>1170.364223668664</c:v>
                </c:pt>
                <c:pt idx="5">
                  <c:v>1123.748175129953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  <c:pt idx="4">
                  <c:v>255.8805674243719</c:v>
                </c:pt>
                <c:pt idx="5">
                  <c:v>100.2475816099812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  <c:pt idx="4">
                  <c:v>19611.6</c:v>
                </c:pt>
                <c:pt idx="5">
                  <c:v>19611.6</c:v>
                </c:pt>
                <c:pt idx="6">
                  <c:v>10789.92</c:v>
                </c:pt>
                <c:pt idx="7">
                  <c:v>10789.92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1665.0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402328"/>
        <c:axId val="-21204063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30963.6179226902</c:v>
                </c:pt>
                <c:pt idx="5" formatCode="#,##0">
                  <c:v>30914.6179226902</c:v>
                </c:pt>
                <c:pt idx="6" formatCode="#,##0">
                  <c:v>30872.8979226902</c:v>
                </c:pt>
                <c:pt idx="7" formatCode="#,##0">
                  <c:v>30973.6979226902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44750.7379226902</c:v>
                </c:pt>
                <c:pt idx="5" formatCode="#,##0">
                  <c:v>44701.7379226902</c:v>
                </c:pt>
                <c:pt idx="6" formatCode="#,##0">
                  <c:v>44660.0179226902</c:v>
                </c:pt>
                <c:pt idx="7" formatCode="#,##0">
                  <c:v>44760.8179226902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69304.1779226902</c:v>
                </c:pt>
                <c:pt idx="5" formatCode="#,##0">
                  <c:v>69255.1779226902</c:v>
                </c:pt>
                <c:pt idx="6" formatCode="#,##0">
                  <c:v>69213.4579226902</c:v>
                </c:pt>
                <c:pt idx="7" formatCode="#,##0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402328"/>
        <c:axId val="-2120406360"/>
      </c:lineChart>
      <c:catAx>
        <c:axId val="-212040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406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40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402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ZALOF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1735.887432585666</c:v>
                </c:pt>
                <c:pt idx="1">
                  <c:v>3682.467302644508</c:v>
                </c:pt>
                <c:pt idx="2">
                  <c:v>4095.020642803753</c:v>
                </c:pt>
                <c:pt idx="3">
                  <c:v>5391.950134699557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583.5563975146287</c:v>
                </c:pt>
                <c:pt idx="2">
                  <c:v>4909.15547393121</c:v>
                </c:pt>
                <c:pt idx="3">
                  <c:v>14354.33564702125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78.35274412707089</c:v>
                </c:pt>
                <c:pt idx="2">
                  <c:v>464.8785655133747</c:v>
                </c:pt>
                <c:pt idx="3">
                  <c:v>668.6380519395403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5439.475070333233</c:v>
                </c:pt>
                <c:pt idx="2">
                  <c:v>15056.61094001727</c:v>
                </c:pt>
                <c:pt idx="3">
                  <c:v>17155.18162692784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11057.65764722483</c:v>
                </c:pt>
                <c:pt idx="1">
                  <c:v>19304.51139775117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17506.69192543886</c:v>
                </c:pt>
                <c:pt idx="2">
                  <c:v>0.0</c:v>
                </c:pt>
                <c:pt idx="3">
                  <c:v>294088.8278901916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818.4378475142668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3343.555584094896</c:v>
                </c:pt>
                <c:pt idx="1">
                  <c:v>9176.424350917535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2801.070708070218</c:v>
                </c:pt>
                <c:pt idx="2">
                  <c:v>180679.3312802072</c:v>
                </c:pt>
                <c:pt idx="3">
                  <c:v>138641.876005376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1034.739498511886</c:v>
                </c:pt>
                <c:pt idx="1">
                  <c:v>993.5915708976868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226.2284890986115</c:v>
                </c:pt>
                <c:pt idx="1">
                  <c:v>88.63654179374903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24245.15436634257</c:v>
                </c:pt>
                <c:pt idx="1">
                  <c:v>24246.76831673282</c:v>
                </c:pt>
                <c:pt idx="2">
                  <c:v>13340.85760034088</c:v>
                </c:pt>
                <c:pt idx="3">
                  <c:v>13339.02897930512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2188.336490679857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920072"/>
        <c:axId val="-212092860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69304.1779226902</c:v>
                </c:pt>
                <c:pt idx="1">
                  <c:v>69255.1779226902</c:v>
                </c:pt>
                <c:pt idx="2">
                  <c:v>69213.4579226902</c:v>
                </c:pt>
                <c:pt idx="3">
                  <c:v>69314.2579226902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920072"/>
        <c:axId val="-2120928600"/>
      </c:lineChart>
      <c:catAx>
        <c:axId val="-212092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928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928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92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075896"/>
        <c:axId val="-21210725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30963.6179226902</c:v>
                </c:pt>
                <c:pt idx="1">
                  <c:v>30914.6179226902</c:v>
                </c:pt>
                <c:pt idx="2">
                  <c:v>30872.8979226902</c:v>
                </c:pt>
                <c:pt idx="3">
                  <c:v>30973.6979226902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44750.7379226902</c:v>
                </c:pt>
                <c:pt idx="1">
                  <c:v>44701.7379226902</c:v>
                </c:pt>
                <c:pt idx="2">
                  <c:v>44660.0179226902</c:v>
                </c:pt>
                <c:pt idx="3">
                  <c:v>44760.8179226902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75896"/>
        <c:axId val="-2121072584"/>
      </c:lineChart>
      <c:catAx>
        <c:axId val="-21210758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7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107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107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0.292188339792496</c:v>
                </c:pt>
                <c:pt idx="1">
                  <c:v>0.409063675709495</c:v>
                </c:pt>
                <c:pt idx="2">
                  <c:v>0.409063675709494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0.21075226147422</c:v>
                </c:pt>
                <c:pt idx="1">
                  <c:v>0.248687668539579</c:v>
                </c:pt>
                <c:pt idx="2">
                  <c:v>0.248687668539579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0.375328060318004</c:v>
                </c:pt>
                <c:pt idx="1">
                  <c:v>0.106070323849281</c:v>
                </c:pt>
                <c:pt idx="2">
                  <c:v>0.0283492329906909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0.0681824331027516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0.00926639915716976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0.0442825061553585</c:v>
                </c:pt>
                <c:pt idx="1">
                  <c:v>0.0236757840792445</c:v>
                </c:pt>
                <c:pt idx="2">
                  <c:v>0.10859007069954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-0.142617344690298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366600"/>
        <c:axId val="-2073053176"/>
      </c:barChart>
      <c:catAx>
        <c:axId val="-207336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05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05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366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0.110241411015336</c:v>
                </c:pt>
                <c:pt idx="1">
                  <c:v>0.15433797542147</c:v>
                </c:pt>
                <c:pt idx="2">
                  <c:v>0.15433797542147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0.246899136012567</c:v>
                </c:pt>
                <c:pt idx="1">
                  <c:v>0.291340980494829</c:v>
                </c:pt>
                <c:pt idx="2">
                  <c:v>0.291340980494829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0.141870663699437</c:v>
                </c:pt>
                <c:pt idx="1">
                  <c:v>0.167407383165336</c:v>
                </c:pt>
                <c:pt idx="2">
                  <c:v>0.167407383165336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0.397978270392086</c:v>
                </c:pt>
                <c:pt idx="1">
                  <c:v>0.193999414754994</c:v>
                </c:pt>
                <c:pt idx="2">
                  <c:v>0.173352280051127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0.0233480412438854</c:v>
                </c:pt>
                <c:pt idx="1">
                  <c:v>0.0201234140300204</c:v>
                </c:pt>
                <c:pt idx="2">
                  <c:v>0.0413604599673853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3108488"/>
        <c:axId val="-2073105128"/>
      </c:barChart>
      <c:catAx>
        <c:axId val="-207310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10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310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310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0.0496083359722102</c:v>
                </c:pt>
                <c:pt idx="1">
                  <c:v>0.0694516703610944</c:v>
                </c:pt>
                <c:pt idx="2">
                  <c:v>0.0694516703610944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0.209148889377612</c:v>
                </c:pt>
                <c:pt idx="1">
                  <c:v>0.246795689465582</c:v>
                </c:pt>
                <c:pt idx="2">
                  <c:v>0.246795689465582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0.631535430395141</c:v>
                </c:pt>
                <c:pt idx="1">
                  <c:v>0.335147547187788</c:v>
                </c:pt>
                <c:pt idx="2">
                  <c:v>0.327165924922891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0.0104599772487085</c:v>
                </c:pt>
                <c:pt idx="1">
                  <c:v>0.00777939594475183</c:v>
                </c:pt>
                <c:pt idx="2">
                  <c:v>0.0155425003336822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4091960"/>
        <c:axId val="-2013484616"/>
      </c:barChart>
      <c:catAx>
        <c:axId val="-201409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48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484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4091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0.612780290801981</c:v>
                </c:pt>
                <c:pt idx="1">
                  <c:v>0.857892407122774</c:v>
                </c:pt>
                <c:pt idx="2">
                  <c:v>0.857892407122774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0.441038804167296</c:v>
                </c:pt>
                <c:pt idx="1">
                  <c:v>0.110403682262701</c:v>
                </c:pt>
                <c:pt idx="2">
                  <c:v>0.124246351747829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0.785444662539635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0.0345387286728069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0.183470059086986</c:v>
                </c:pt>
                <c:pt idx="1">
                  <c:v>0.0523107931414721</c:v>
                </c:pt>
                <c:pt idx="2">
                  <c:v>0.124246351747829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-0.520425788917409</c:v>
                </c:pt>
                <c:pt idx="2">
                  <c:v>-0.520425788917409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675672"/>
        <c:axId val="-2021679688"/>
      </c:barChart>
      <c:catAx>
        <c:axId val="-202167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67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67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67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0.00800862366127023</c:v>
                </c:pt>
                <c:pt idx="2" formatCode="0.0%">
                  <c:v>0.00800862366127023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0.378532602739726</c:v>
                </c:pt>
                <c:pt idx="1">
                  <c:v>0.113559780821918</c:v>
                </c:pt>
                <c:pt idx="2" formatCode="0.0%">
                  <c:v>0.123856839312111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0.0574446687422167</c:v>
                </c:pt>
                <c:pt idx="1">
                  <c:v>0.0114889337484433</c:v>
                </c:pt>
                <c:pt idx="2" formatCode="0.0%">
                  <c:v>0.0114288321157268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 formatCode="0.0%">
                  <c:v>0.0126257964682241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0.0103236164383562</c:v>
                </c:pt>
                <c:pt idx="1">
                  <c:v>0.0103236164383562</c:v>
                </c:pt>
                <c:pt idx="2" formatCode="0.0%">
                  <c:v>0.00985556832516558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0.262996735740971</c:v>
                </c:pt>
                <c:pt idx="1">
                  <c:v>0.262996735740971</c:v>
                </c:pt>
                <c:pt idx="2" formatCode="0.0%">
                  <c:v>0.261257586688962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0.277850218143398</c:v>
                </c:pt>
                <c:pt idx="2" formatCode="0.0%">
                  <c:v>0.57107669738869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939464"/>
        <c:axId val="-2029936168"/>
      </c:barChart>
      <c:catAx>
        <c:axId val="-202993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3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93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3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1735.887432585666</c:v>
                </c:pt>
                <c:pt idx="14">
                  <c:v>1735.887432585666</c:v>
                </c:pt>
                <c:pt idx="15">
                  <c:v>1735.887432585666</c:v>
                </c:pt>
                <c:pt idx="16">
                  <c:v>1735.887432585666</c:v>
                </c:pt>
                <c:pt idx="17">
                  <c:v>1735.887432585666</c:v>
                </c:pt>
                <c:pt idx="18">
                  <c:v>1735.887432585666</c:v>
                </c:pt>
                <c:pt idx="19">
                  <c:v>1735.887432585666</c:v>
                </c:pt>
                <c:pt idx="20">
                  <c:v>1735.887432585666</c:v>
                </c:pt>
                <c:pt idx="21">
                  <c:v>1735.887432585666</c:v>
                </c:pt>
                <c:pt idx="22">
                  <c:v>1735.887432585666</c:v>
                </c:pt>
                <c:pt idx="23">
                  <c:v>1735.887432585666</c:v>
                </c:pt>
                <c:pt idx="24">
                  <c:v>1735.887432585666</c:v>
                </c:pt>
                <c:pt idx="25">
                  <c:v>3682.467302644508</c:v>
                </c:pt>
                <c:pt idx="26">
                  <c:v>3682.467302644508</c:v>
                </c:pt>
                <c:pt idx="27">
                  <c:v>3682.467302644508</c:v>
                </c:pt>
                <c:pt idx="28">
                  <c:v>3682.467302644508</c:v>
                </c:pt>
                <c:pt idx="29">
                  <c:v>3682.467302644508</c:v>
                </c:pt>
                <c:pt idx="30">
                  <c:v>3682.467302644508</c:v>
                </c:pt>
                <c:pt idx="31">
                  <c:v>3682.467302644508</c:v>
                </c:pt>
                <c:pt idx="32">
                  <c:v>3682.467302644508</c:v>
                </c:pt>
                <c:pt idx="33">
                  <c:v>3682.467302644508</c:v>
                </c:pt>
                <c:pt idx="34">
                  <c:v>3682.467302644508</c:v>
                </c:pt>
                <c:pt idx="35">
                  <c:v>3682.467302644508</c:v>
                </c:pt>
                <c:pt idx="36">
                  <c:v>3682.467302644508</c:v>
                </c:pt>
                <c:pt idx="37">
                  <c:v>3682.467302644508</c:v>
                </c:pt>
                <c:pt idx="38">
                  <c:v>3682.467302644508</c:v>
                </c:pt>
                <c:pt idx="39">
                  <c:v>3682.467302644508</c:v>
                </c:pt>
                <c:pt idx="40">
                  <c:v>3682.467302644508</c:v>
                </c:pt>
                <c:pt idx="41">
                  <c:v>3682.467302644508</c:v>
                </c:pt>
                <c:pt idx="42">
                  <c:v>3682.467302644508</c:v>
                </c:pt>
                <c:pt idx="43">
                  <c:v>3682.467302644508</c:v>
                </c:pt>
                <c:pt idx="44">
                  <c:v>3682.467302644508</c:v>
                </c:pt>
                <c:pt idx="45">
                  <c:v>3682.467302644508</c:v>
                </c:pt>
                <c:pt idx="46">
                  <c:v>3682.467302644508</c:v>
                </c:pt>
                <c:pt idx="47">
                  <c:v>3682.467302644508</c:v>
                </c:pt>
                <c:pt idx="48">
                  <c:v>3682.467302644508</c:v>
                </c:pt>
                <c:pt idx="49">
                  <c:v>3682.467302644508</c:v>
                </c:pt>
                <c:pt idx="50">
                  <c:v>3682.467302644508</c:v>
                </c:pt>
                <c:pt idx="51">
                  <c:v>3682.467302644508</c:v>
                </c:pt>
                <c:pt idx="52">
                  <c:v>3682.467302644508</c:v>
                </c:pt>
                <c:pt idx="53">
                  <c:v>3682.467302644508</c:v>
                </c:pt>
                <c:pt idx="54">
                  <c:v>3682.467302644508</c:v>
                </c:pt>
                <c:pt idx="55">
                  <c:v>3682.467302644508</c:v>
                </c:pt>
                <c:pt idx="56">
                  <c:v>3682.467302644508</c:v>
                </c:pt>
                <c:pt idx="57">
                  <c:v>3682.467302644508</c:v>
                </c:pt>
                <c:pt idx="58">
                  <c:v>3682.467302644508</c:v>
                </c:pt>
                <c:pt idx="59">
                  <c:v>3682.467302644508</c:v>
                </c:pt>
                <c:pt idx="60">
                  <c:v>3682.467302644508</c:v>
                </c:pt>
                <c:pt idx="61">
                  <c:v>3682.467302644508</c:v>
                </c:pt>
                <c:pt idx="62">
                  <c:v>3682.467302644508</c:v>
                </c:pt>
                <c:pt idx="63">
                  <c:v>3682.467302644508</c:v>
                </c:pt>
                <c:pt idx="64">
                  <c:v>3682.467302644508</c:v>
                </c:pt>
                <c:pt idx="65">
                  <c:v>3682.467302644508</c:v>
                </c:pt>
                <c:pt idx="66">
                  <c:v>3682.467302644508</c:v>
                </c:pt>
                <c:pt idx="67">
                  <c:v>3682.467302644508</c:v>
                </c:pt>
                <c:pt idx="68">
                  <c:v>4095.020642803753</c:v>
                </c:pt>
                <c:pt idx="69">
                  <c:v>4095.020642803753</c:v>
                </c:pt>
                <c:pt idx="70">
                  <c:v>4095.020642803753</c:v>
                </c:pt>
                <c:pt idx="71">
                  <c:v>4095.020642803753</c:v>
                </c:pt>
                <c:pt idx="72">
                  <c:v>4095.020642803753</c:v>
                </c:pt>
                <c:pt idx="73">
                  <c:v>4095.020642803753</c:v>
                </c:pt>
                <c:pt idx="74">
                  <c:v>4095.020642803753</c:v>
                </c:pt>
                <c:pt idx="75">
                  <c:v>4095.020642803753</c:v>
                </c:pt>
                <c:pt idx="76">
                  <c:v>4095.020642803753</c:v>
                </c:pt>
                <c:pt idx="77">
                  <c:v>4095.020642803753</c:v>
                </c:pt>
                <c:pt idx="78">
                  <c:v>4095.020642803753</c:v>
                </c:pt>
                <c:pt idx="79">
                  <c:v>4095.020642803753</c:v>
                </c:pt>
                <c:pt idx="80">
                  <c:v>4095.020642803753</c:v>
                </c:pt>
                <c:pt idx="81">
                  <c:v>4095.020642803753</c:v>
                </c:pt>
                <c:pt idx="82">
                  <c:v>4095.020642803753</c:v>
                </c:pt>
                <c:pt idx="83">
                  <c:v>4095.020642803753</c:v>
                </c:pt>
                <c:pt idx="84">
                  <c:v>4095.020642803753</c:v>
                </c:pt>
                <c:pt idx="85">
                  <c:v>4095.020642803753</c:v>
                </c:pt>
                <c:pt idx="86">
                  <c:v>4095.020642803753</c:v>
                </c:pt>
                <c:pt idx="87">
                  <c:v>4095.020642803753</c:v>
                </c:pt>
                <c:pt idx="88">
                  <c:v>4095.020642803753</c:v>
                </c:pt>
                <c:pt idx="89">
                  <c:v>4095.020642803753</c:v>
                </c:pt>
                <c:pt idx="90">
                  <c:v>4095.020642803753</c:v>
                </c:pt>
                <c:pt idx="91">
                  <c:v>5391.950134699557</c:v>
                </c:pt>
                <c:pt idx="92">
                  <c:v>5391.950134699557</c:v>
                </c:pt>
                <c:pt idx="93">
                  <c:v>5391.950134699557</c:v>
                </c:pt>
                <c:pt idx="94">
                  <c:v>5391.950134699557</c:v>
                </c:pt>
                <c:pt idx="95">
                  <c:v>5391.950134699557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583.5563975146287</c:v>
                </c:pt>
                <c:pt idx="26">
                  <c:v>583.5563975146287</c:v>
                </c:pt>
                <c:pt idx="27">
                  <c:v>583.5563975146287</c:v>
                </c:pt>
                <c:pt idx="28">
                  <c:v>583.5563975146287</c:v>
                </c:pt>
                <c:pt idx="29">
                  <c:v>583.5563975146287</c:v>
                </c:pt>
                <c:pt idx="30">
                  <c:v>583.5563975146287</c:v>
                </c:pt>
                <c:pt idx="31">
                  <c:v>583.5563975146287</c:v>
                </c:pt>
                <c:pt idx="32">
                  <c:v>583.5563975146287</c:v>
                </c:pt>
                <c:pt idx="33">
                  <c:v>583.5563975146287</c:v>
                </c:pt>
                <c:pt idx="34">
                  <c:v>583.5563975146287</c:v>
                </c:pt>
                <c:pt idx="35">
                  <c:v>583.5563975146287</c:v>
                </c:pt>
                <c:pt idx="36">
                  <c:v>583.5563975146287</c:v>
                </c:pt>
                <c:pt idx="37">
                  <c:v>583.5563975146287</c:v>
                </c:pt>
                <c:pt idx="38">
                  <c:v>583.5563975146287</c:v>
                </c:pt>
                <c:pt idx="39">
                  <c:v>583.5563975146287</c:v>
                </c:pt>
                <c:pt idx="40">
                  <c:v>583.5563975146287</c:v>
                </c:pt>
                <c:pt idx="41">
                  <c:v>583.5563975146287</c:v>
                </c:pt>
                <c:pt idx="42">
                  <c:v>583.5563975146287</c:v>
                </c:pt>
                <c:pt idx="43">
                  <c:v>583.5563975146287</c:v>
                </c:pt>
                <c:pt idx="44">
                  <c:v>583.5563975146287</c:v>
                </c:pt>
                <c:pt idx="45">
                  <c:v>583.5563975146287</c:v>
                </c:pt>
                <c:pt idx="46">
                  <c:v>583.5563975146287</c:v>
                </c:pt>
                <c:pt idx="47">
                  <c:v>583.5563975146287</c:v>
                </c:pt>
                <c:pt idx="48">
                  <c:v>583.5563975146287</c:v>
                </c:pt>
                <c:pt idx="49">
                  <c:v>583.5563975146287</c:v>
                </c:pt>
                <c:pt idx="50">
                  <c:v>583.5563975146287</c:v>
                </c:pt>
                <c:pt idx="51">
                  <c:v>583.5563975146287</c:v>
                </c:pt>
                <c:pt idx="52">
                  <c:v>583.5563975146287</c:v>
                </c:pt>
                <c:pt idx="53">
                  <c:v>583.5563975146287</c:v>
                </c:pt>
                <c:pt idx="54">
                  <c:v>583.5563975146287</c:v>
                </c:pt>
                <c:pt idx="55">
                  <c:v>583.5563975146287</c:v>
                </c:pt>
                <c:pt idx="56">
                  <c:v>583.5563975146287</c:v>
                </c:pt>
                <c:pt idx="57">
                  <c:v>583.5563975146287</c:v>
                </c:pt>
                <c:pt idx="58">
                  <c:v>583.5563975146287</c:v>
                </c:pt>
                <c:pt idx="59">
                  <c:v>583.5563975146287</c:v>
                </c:pt>
                <c:pt idx="60">
                  <c:v>583.5563975146287</c:v>
                </c:pt>
                <c:pt idx="61">
                  <c:v>583.5563975146287</c:v>
                </c:pt>
                <c:pt idx="62">
                  <c:v>583.5563975146287</c:v>
                </c:pt>
                <c:pt idx="63">
                  <c:v>583.5563975146287</c:v>
                </c:pt>
                <c:pt idx="64">
                  <c:v>583.5563975146287</c:v>
                </c:pt>
                <c:pt idx="65">
                  <c:v>583.5563975146287</c:v>
                </c:pt>
                <c:pt idx="66">
                  <c:v>583.5563975146287</c:v>
                </c:pt>
                <c:pt idx="67">
                  <c:v>583.5563975146287</c:v>
                </c:pt>
                <c:pt idx="68">
                  <c:v>4909.15547393121</c:v>
                </c:pt>
                <c:pt idx="69">
                  <c:v>4909.15547393121</c:v>
                </c:pt>
                <c:pt idx="70">
                  <c:v>4909.15547393121</c:v>
                </c:pt>
                <c:pt idx="71">
                  <c:v>4909.15547393121</c:v>
                </c:pt>
                <c:pt idx="72">
                  <c:v>4909.15547393121</c:v>
                </c:pt>
                <c:pt idx="73">
                  <c:v>4909.15547393121</c:v>
                </c:pt>
                <c:pt idx="74">
                  <c:v>4909.15547393121</c:v>
                </c:pt>
                <c:pt idx="75">
                  <c:v>4909.15547393121</c:v>
                </c:pt>
                <c:pt idx="76">
                  <c:v>4909.15547393121</c:v>
                </c:pt>
                <c:pt idx="77">
                  <c:v>4909.15547393121</c:v>
                </c:pt>
                <c:pt idx="78">
                  <c:v>4909.15547393121</c:v>
                </c:pt>
                <c:pt idx="79">
                  <c:v>4909.15547393121</c:v>
                </c:pt>
                <c:pt idx="80">
                  <c:v>4909.15547393121</c:v>
                </c:pt>
                <c:pt idx="81">
                  <c:v>4909.15547393121</c:v>
                </c:pt>
                <c:pt idx="82">
                  <c:v>4909.15547393121</c:v>
                </c:pt>
                <c:pt idx="83">
                  <c:v>4909.15547393121</c:v>
                </c:pt>
                <c:pt idx="84">
                  <c:v>4909.15547393121</c:v>
                </c:pt>
                <c:pt idx="85">
                  <c:v>4909.15547393121</c:v>
                </c:pt>
                <c:pt idx="86">
                  <c:v>4909.15547393121</c:v>
                </c:pt>
                <c:pt idx="87">
                  <c:v>4909.15547393121</c:v>
                </c:pt>
                <c:pt idx="88">
                  <c:v>4909.15547393121</c:v>
                </c:pt>
                <c:pt idx="89">
                  <c:v>4909.15547393121</c:v>
                </c:pt>
                <c:pt idx="90">
                  <c:v>4909.15547393121</c:v>
                </c:pt>
                <c:pt idx="91">
                  <c:v>14354.33564702125</c:v>
                </c:pt>
                <c:pt idx="92">
                  <c:v>14354.33564702125</c:v>
                </c:pt>
                <c:pt idx="93">
                  <c:v>14354.33564702125</c:v>
                </c:pt>
                <c:pt idx="94">
                  <c:v>14354.33564702125</c:v>
                </c:pt>
                <c:pt idx="95">
                  <c:v>14354.33564702125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78.35274412707089</c:v>
                </c:pt>
                <c:pt idx="26">
                  <c:v>78.35274412707089</c:v>
                </c:pt>
                <c:pt idx="27">
                  <c:v>78.35274412707089</c:v>
                </c:pt>
                <c:pt idx="28">
                  <c:v>78.35274412707089</c:v>
                </c:pt>
                <c:pt idx="29">
                  <c:v>78.35274412707089</c:v>
                </c:pt>
                <c:pt idx="30">
                  <c:v>78.35274412707089</c:v>
                </c:pt>
                <c:pt idx="31">
                  <c:v>78.35274412707089</c:v>
                </c:pt>
                <c:pt idx="32">
                  <c:v>78.35274412707089</c:v>
                </c:pt>
                <c:pt idx="33">
                  <c:v>78.35274412707089</c:v>
                </c:pt>
                <c:pt idx="34">
                  <c:v>78.35274412707089</c:v>
                </c:pt>
                <c:pt idx="35">
                  <c:v>78.35274412707089</c:v>
                </c:pt>
                <c:pt idx="36">
                  <c:v>78.35274412707089</c:v>
                </c:pt>
                <c:pt idx="37">
                  <c:v>78.35274412707089</c:v>
                </c:pt>
                <c:pt idx="38">
                  <c:v>78.35274412707089</c:v>
                </c:pt>
                <c:pt idx="39">
                  <c:v>78.35274412707089</c:v>
                </c:pt>
                <c:pt idx="40">
                  <c:v>78.35274412707089</c:v>
                </c:pt>
                <c:pt idx="41">
                  <c:v>78.35274412707089</c:v>
                </c:pt>
                <c:pt idx="42">
                  <c:v>78.35274412707089</c:v>
                </c:pt>
                <c:pt idx="43">
                  <c:v>78.35274412707089</c:v>
                </c:pt>
                <c:pt idx="44">
                  <c:v>78.35274412707089</c:v>
                </c:pt>
                <c:pt idx="45">
                  <c:v>78.35274412707089</c:v>
                </c:pt>
                <c:pt idx="46">
                  <c:v>78.35274412707089</c:v>
                </c:pt>
                <c:pt idx="47">
                  <c:v>78.35274412707089</c:v>
                </c:pt>
                <c:pt idx="48">
                  <c:v>78.35274412707089</c:v>
                </c:pt>
                <c:pt idx="49">
                  <c:v>78.35274412707089</c:v>
                </c:pt>
                <c:pt idx="50">
                  <c:v>78.35274412707089</c:v>
                </c:pt>
                <c:pt idx="51">
                  <c:v>78.35274412707089</c:v>
                </c:pt>
                <c:pt idx="52">
                  <c:v>78.35274412707089</c:v>
                </c:pt>
                <c:pt idx="53">
                  <c:v>78.35274412707089</c:v>
                </c:pt>
                <c:pt idx="54">
                  <c:v>78.35274412707089</c:v>
                </c:pt>
                <c:pt idx="55">
                  <c:v>78.35274412707089</c:v>
                </c:pt>
                <c:pt idx="56">
                  <c:v>78.35274412707089</c:v>
                </c:pt>
                <c:pt idx="57">
                  <c:v>78.35274412707089</c:v>
                </c:pt>
                <c:pt idx="58">
                  <c:v>78.35274412707089</c:v>
                </c:pt>
                <c:pt idx="59">
                  <c:v>78.35274412707089</c:v>
                </c:pt>
                <c:pt idx="60">
                  <c:v>78.35274412707089</c:v>
                </c:pt>
                <c:pt idx="61">
                  <c:v>78.35274412707089</c:v>
                </c:pt>
                <c:pt idx="62">
                  <c:v>78.35274412707089</c:v>
                </c:pt>
                <c:pt idx="63">
                  <c:v>78.35274412707089</c:v>
                </c:pt>
                <c:pt idx="64">
                  <c:v>78.35274412707089</c:v>
                </c:pt>
                <c:pt idx="65">
                  <c:v>78.35274412707089</c:v>
                </c:pt>
                <c:pt idx="66">
                  <c:v>78.35274412707089</c:v>
                </c:pt>
                <c:pt idx="67">
                  <c:v>78.35274412707089</c:v>
                </c:pt>
                <c:pt idx="68">
                  <c:v>464.8785655133747</c:v>
                </c:pt>
                <c:pt idx="69">
                  <c:v>464.8785655133747</c:v>
                </c:pt>
                <c:pt idx="70">
                  <c:v>464.8785655133747</c:v>
                </c:pt>
                <c:pt idx="71">
                  <c:v>464.8785655133747</c:v>
                </c:pt>
                <c:pt idx="72">
                  <c:v>464.8785655133747</c:v>
                </c:pt>
                <c:pt idx="73">
                  <c:v>464.8785655133747</c:v>
                </c:pt>
                <c:pt idx="74">
                  <c:v>464.8785655133747</c:v>
                </c:pt>
                <c:pt idx="75">
                  <c:v>464.8785655133747</c:v>
                </c:pt>
                <c:pt idx="76">
                  <c:v>464.8785655133747</c:v>
                </c:pt>
                <c:pt idx="77">
                  <c:v>464.8785655133747</c:v>
                </c:pt>
                <c:pt idx="78">
                  <c:v>464.8785655133747</c:v>
                </c:pt>
                <c:pt idx="79">
                  <c:v>464.8785655133747</c:v>
                </c:pt>
                <c:pt idx="80">
                  <c:v>464.8785655133747</c:v>
                </c:pt>
                <c:pt idx="81">
                  <c:v>464.8785655133747</c:v>
                </c:pt>
                <c:pt idx="82">
                  <c:v>464.8785655133747</c:v>
                </c:pt>
                <c:pt idx="83">
                  <c:v>464.8785655133747</c:v>
                </c:pt>
                <c:pt idx="84">
                  <c:v>464.8785655133747</c:v>
                </c:pt>
                <c:pt idx="85">
                  <c:v>464.8785655133747</c:v>
                </c:pt>
                <c:pt idx="86">
                  <c:v>464.8785655133747</c:v>
                </c:pt>
                <c:pt idx="87">
                  <c:v>464.8785655133747</c:v>
                </c:pt>
                <c:pt idx="88">
                  <c:v>464.8785655133747</c:v>
                </c:pt>
                <c:pt idx="89">
                  <c:v>464.8785655133747</c:v>
                </c:pt>
                <c:pt idx="90">
                  <c:v>464.8785655133747</c:v>
                </c:pt>
                <c:pt idx="91">
                  <c:v>668.6380519395403</c:v>
                </c:pt>
                <c:pt idx="92">
                  <c:v>668.6380519395403</c:v>
                </c:pt>
                <c:pt idx="93">
                  <c:v>668.6380519395403</c:v>
                </c:pt>
                <c:pt idx="94">
                  <c:v>668.6380519395403</c:v>
                </c:pt>
                <c:pt idx="95">
                  <c:v>668.6380519395403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5439.475070333233</c:v>
                </c:pt>
                <c:pt idx="26">
                  <c:v>5439.475070333233</c:v>
                </c:pt>
                <c:pt idx="27">
                  <c:v>5439.475070333233</c:v>
                </c:pt>
                <c:pt idx="28">
                  <c:v>5439.475070333233</c:v>
                </c:pt>
                <c:pt idx="29">
                  <c:v>5439.475070333233</c:v>
                </c:pt>
                <c:pt idx="30">
                  <c:v>5439.475070333233</c:v>
                </c:pt>
                <c:pt idx="31">
                  <c:v>5439.475070333233</c:v>
                </c:pt>
                <c:pt idx="32">
                  <c:v>5439.475070333233</c:v>
                </c:pt>
                <c:pt idx="33">
                  <c:v>5439.475070333233</c:v>
                </c:pt>
                <c:pt idx="34">
                  <c:v>5439.475070333233</c:v>
                </c:pt>
                <c:pt idx="35">
                  <c:v>5439.475070333233</c:v>
                </c:pt>
                <c:pt idx="36">
                  <c:v>5439.475070333233</c:v>
                </c:pt>
                <c:pt idx="37">
                  <c:v>5439.475070333233</c:v>
                </c:pt>
                <c:pt idx="38">
                  <c:v>5439.475070333233</c:v>
                </c:pt>
                <c:pt idx="39">
                  <c:v>5439.475070333233</c:v>
                </c:pt>
                <c:pt idx="40">
                  <c:v>5439.475070333233</c:v>
                </c:pt>
                <c:pt idx="41">
                  <c:v>5439.475070333233</c:v>
                </c:pt>
                <c:pt idx="42">
                  <c:v>5439.475070333233</c:v>
                </c:pt>
                <c:pt idx="43">
                  <c:v>5439.475070333233</c:v>
                </c:pt>
                <c:pt idx="44">
                  <c:v>5439.475070333233</c:v>
                </c:pt>
                <c:pt idx="45">
                  <c:v>5439.475070333233</c:v>
                </c:pt>
                <c:pt idx="46">
                  <c:v>5439.475070333233</c:v>
                </c:pt>
                <c:pt idx="47">
                  <c:v>5439.475070333233</c:v>
                </c:pt>
                <c:pt idx="48">
                  <c:v>5439.475070333233</c:v>
                </c:pt>
                <c:pt idx="49">
                  <c:v>5439.475070333233</c:v>
                </c:pt>
                <c:pt idx="50">
                  <c:v>5439.475070333233</c:v>
                </c:pt>
                <c:pt idx="51">
                  <c:v>5439.475070333233</c:v>
                </c:pt>
                <c:pt idx="52">
                  <c:v>5439.475070333233</c:v>
                </c:pt>
                <c:pt idx="53">
                  <c:v>5439.475070333233</c:v>
                </c:pt>
                <c:pt idx="54">
                  <c:v>5439.475070333233</c:v>
                </c:pt>
                <c:pt idx="55">
                  <c:v>5439.475070333233</c:v>
                </c:pt>
                <c:pt idx="56">
                  <c:v>5439.475070333233</c:v>
                </c:pt>
                <c:pt idx="57">
                  <c:v>5439.475070333233</c:v>
                </c:pt>
                <c:pt idx="58">
                  <c:v>5439.475070333233</c:v>
                </c:pt>
                <c:pt idx="59">
                  <c:v>5439.475070333233</c:v>
                </c:pt>
                <c:pt idx="60">
                  <c:v>5439.475070333233</c:v>
                </c:pt>
                <c:pt idx="61">
                  <c:v>5439.475070333233</c:v>
                </c:pt>
                <c:pt idx="62">
                  <c:v>5439.475070333233</c:v>
                </c:pt>
                <c:pt idx="63">
                  <c:v>5439.475070333233</c:v>
                </c:pt>
                <c:pt idx="64">
                  <c:v>5439.475070333233</c:v>
                </c:pt>
                <c:pt idx="65">
                  <c:v>5439.475070333233</c:v>
                </c:pt>
                <c:pt idx="66">
                  <c:v>5439.475070333233</c:v>
                </c:pt>
                <c:pt idx="67">
                  <c:v>5439.475070333233</c:v>
                </c:pt>
                <c:pt idx="68">
                  <c:v>15056.61094001727</c:v>
                </c:pt>
                <c:pt idx="69">
                  <c:v>15056.61094001727</c:v>
                </c:pt>
                <c:pt idx="70">
                  <c:v>15056.61094001727</c:v>
                </c:pt>
                <c:pt idx="71">
                  <c:v>15056.61094001727</c:v>
                </c:pt>
                <c:pt idx="72">
                  <c:v>15056.61094001727</c:v>
                </c:pt>
                <c:pt idx="73">
                  <c:v>15056.61094001727</c:v>
                </c:pt>
                <c:pt idx="74">
                  <c:v>15056.61094001727</c:v>
                </c:pt>
                <c:pt idx="75">
                  <c:v>15056.61094001727</c:v>
                </c:pt>
                <c:pt idx="76">
                  <c:v>15056.61094001727</c:v>
                </c:pt>
                <c:pt idx="77">
                  <c:v>15056.61094001727</c:v>
                </c:pt>
                <c:pt idx="78">
                  <c:v>15056.61094001727</c:v>
                </c:pt>
                <c:pt idx="79">
                  <c:v>15056.61094001727</c:v>
                </c:pt>
                <c:pt idx="80">
                  <c:v>15056.61094001727</c:v>
                </c:pt>
                <c:pt idx="81">
                  <c:v>15056.61094001727</c:v>
                </c:pt>
                <c:pt idx="82">
                  <c:v>15056.61094001727</c:v>
                </c:pt>
                <c:pt idx="83">
                  <c:v>15056.61094001727</c:v>
                </c:pt>
                <c:pt idx="84">
                  <c:v>15056.61094001727</c:v>
                </c:pt>
                <c:pt idx="85">
                  <c:v>15056.61094001727</c:v>
                </c:pt>
                <c:pt idx="86">
                  <c:v>15056.61094001727</c:v>
                </c:pt>
                <c:pt idx="87">
                  <c:v>15056.61094001727</c:v>
                </c:pt>
                <c:pt idx="88">
                  <c:v>15056.61094001727</c:v>
                </c:pt>
                <c:pt idx="89">
                  <c:v>15056.61094001727</c:v>
                </c:pt>
                <c:pt idx="90">
                  <c:v>15056.61094001727</c:v>
                </c:pt>
                <c:pt idx="91">
                  <c:v>17155.18162692784</c:v>
                </c:pt>
                <c:pt idx="92">
                  <c:v>17155.18162692784</c:v>
                </c:pt>
                <c:pt idx="93">
                  <c:v>17155.18162692784</c:v>
                </c:pt>
                <c:pt idx="94">
                  <c:v>17155.18162692784</c:v>
                </c:pt>
                <c:pt idx="95">
                  <c:v>17155.18162692784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11057.65764722483</c:v>
                </c:pt>
                <c:pt idx="14">
                  <c:v>11057.65764722483</c:v>
                </c:pt>
                <c:pt idx="15">
                  <c:v>11057.65764722483</c:v>
                </c:pt>
                <c:pt idx="16">
                  <c:v>11057.65764722483</c:v>
                </c:pt>
                <c:pt idx="17">
                  <c:v>11057.65764722483</c:v>
                </c:pt>
                <c:pt idx="18">
                  <c:v>11057.65764722483</c:v>
                </c:pt>
                <c:pt idx="19">
                  <c:v>11057.65764722483</c:v>
                </c:pt>
                <c:pt idx="20">
                  <c:v>11057.65764722483</c:v>
                </c:pt>
                <c:pt idx="21">
                  <c:v>11057.65764722483</c:v>
                </c:pt>
                <c:pt idx="22">
                  <c:v>11057.65764722483</c:v>
                </c:pt>
                <c:pt idx="23">
                  <c:v>11057.65764722483</c:v>
                </c:pt>
                <c:pt idx="24">
                  <c:v>11057.65764722483</c:v>
                </c:pt>
                <c:pt idx="25">
                  <c:v>19304.51139775117</c:v>
                </c:pt>
                <c:pt idx="26">
                  <c:v>19304.51139775117</c:v>
                </c:pt>
                <c:pt idx="27">
                  <c:v>19304.51139775117</c:v>
                </c:pt>
                <c:pt idx="28">
                  <c:v>19304.51139775117</c:v>
                </c:pt>
                <c:pt idx="29">
                  <c:v>19304.51139775117</c:v>
                </c:pt>
                <c:pt idx="30">
                  <c:v>19304.51139775117</c:v>
                </c:pt>
                <c:pt idx="31">
                  <c:v>19304.51139775117</c:v>
                </c:pt>
                <c:pt idx="32">
                  <c:v>19304.51139775117</c:v>
                </c:pt>
                <c:pt idx="33">
                  <c:v>19304.51139775117</c:v>
                </c:pt>
                <c:pt idx="34">
                  <c:v>19304.51139775117</c:v>
                </c:pt>
                <c:pt idx="35">
                  <c:v>19304.51139775117</c:v>
                </c:pt>
                <c:pt idx="36">
                  <c:v>19304.51139775117</c:v>
                </c:pt>
                <c:pt idx="37">
                  <c:v>19304.51139775117</c:v>
                </c:pt>
                <c:pt idx="38">
                  <c:v>19304.51139775117</c:v>
                </c:pt>
                <c:pt idx="39">
                  <c:v>19304.51139775117</c:v>
                </c:pt>
                <c:pt idx="40">
                  <c:v>19304.51139775117</c:v>
                </c:pt>
                <c:pt idx="41">
                  <c:v>19304.51139775117</c:v>
                </c:pt>
                <c:pt idx="42">
                  <c:v>19304.51139775117</c:v>
                </c:pt>
                <c:pt idx="43">
                  <c:v>19304.51139775117</c:v>
                </c:pt>
                <c:pt idx="44">
                  <c:v>19304.51139775117</c:v>
                </c:pt>
                <c:pt idx="45">
                  <c:v>19304.51139775117</c:v>
                </c:pt>
                <c:pt idx="46">
                  <c:v>19304.51139775117</c:v>
                </c:pt>
                <c:pt idx="47">
                  <c:v>19304.51139775117</c:v>
                </c:pt>
                <c:pt idx="48">
                  <c:v>19304.51139775117</c:v>
                </c:pt>
                <c:pt idx="49">
                  <c:v>19304.51139775117</c:v>
                </c:pt>
                <c:pt idx="50">
                  <c:v>19304.51139775117</c:v>
                </c:pt>
                <c:pt idx="51">
                  <c:v>19304.51139775117</c:v>
                </c:pt>
                <c:pt idx="52">
                  <c:v>19304.51139775117</c:v>
                </c:pt>
                <c:pt idx="53">
                  <c:v>19304.51139775117</c:v>
                </c:pt>
                <c:pt idx="54">
                  <c:v>19304.51139775117</c:v>
                </c:pt>
                <c:pt idx="55">
                  <c:v>19304.51139775117</c:v>
                </c:pt>
                <c:pt idx="56">
                  <c:v>19304.51139775117</c:v>
                </c:pt>
                <c:pt idx="57">
                  <c:v>19304.51139775117</c:v>
                </c:pt>
                <c:pt idx="58">
                  <c:v>19304.51139775117</c:v>
                </c:pt>
                <c:pt idx="59">
                  <c:v>19304.51139775117</c:v>
                </c:pt>
                <c:pt idx="60">
                  <c:v>19304.51139775117</c:v>
                </c:pt>
                <c:pt idx="61">
                  <c:v>19304.51139775117</c:v>
                </c:pt>
                <c:pt idx="62">
                  <c:v>19304.51139775117</c:v>
                </c:pt>
                <c:pt idx="63">
                  <c:v>19304.51139775117</c:v>
                </c:pt>
                <c:pt idx="64">
                  <c:v>19304.51139775117</c:v>
                </c:pt>
                <c:pt idx="65">
                  <c:v>19304.51139775117</c:v>
                </c:pt>
                <c:pt idx="66">
                  <c:v>19304.51139775117</c:v>
                </c:pt>
                <c:pt idx="67">
                  <c:v>19304.51139775117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17506.69192543886</c:v>
                </c:pt>
                <c:pt idx="26">
                  <c:v>17506.69192543886</c:v>
                </c:pt>
                <c:pt idx="27">
                  <c:v>17506.69192543886</c:v>
                </c:pt>
                <c:pt idx="28">
                  <c:v>17506.69192543886</c:v>
                </c:pt>
                <c:pt idx="29">
                  <c:v>17506.69192543886</c:v>
                </c:pt>
                <c:pt idx="30">
                  <c:v>17506.69192543886</c:v>
                </c:pt>
                <c:pt idx="31">
                  <c:v>17506.69192543886</c:v>
                </c:pt>
                <c:pt idx="32">
                  <c:v>17506.69192543886</c:v>
                </c:pt>
                <c:pt idx="33">
                  <c:v>17506.69192543886</c:v>
                </c:pt>
                <c:pt idx="34">
                  <c:v>17506.69192543886</c:v>
                </c:pt>
                <c:pt idx="35">
                  <c:v>17506.69192543886</c:v>
                </c:pt>
                <c:pt idx="36">
                  <c:v>17506.69192543886</c:v>
                </c:pt>
                <c:pt idx="37">
                  <c:v>17506.69192543886</c:v>
                </c:pt>
                <c:pt idx="38">
                  <c:v>17506.69192543886</c:v>
                </c:pt>
                <c:pt idx="39">
                  <c:v>17506.69192543886</c:v>
                </c:pt>
                <c:pt idx="40">
                  <c:v>17506.69192543886</c:v>
                </c:pt>
                <c:pt idx="41">
                  <c:v>17506.69192543886</c:v>
                </c:pt>
                <c:pt idx="42">
                  <c:v>17506.69192543886</c:v>
                </c:pt>
                <c:pt idx="43">
                  <c:v>17506.69192543886</c:v>
                </c:pt>
                <c:pt idx="44">
                  <c:v>17506.69192543886</c:v>
                </c:pt>
                <c:pt idx="45">
                  <c:v>17506.69192543886</c:v>
                </c:pt>
                <c:pt idx="46">
                  <c:v>17506.69192543886</c:v>
                </c:pt>
                <c:pt idx="47">
                  <c:v>17506.69192543886</c:v>
                </c:pt>
                <c:pt idx="48">
                  <c:v>17506.69192543886</c:v>
                </c:pt>
                <c:pt idx="49">
                  <c:v>17506.69192543886</c:v>
                </c:pt>
                <c:pt idx="50">
                  <c:v>17506.69192543886</c:v>
                </c:pt>
                <c:pt idx="51">
                  <c:v>17506.69192543886</c:v>
                </c:pt>
                <c:pt idx="52">
                  <c:v>17506.69192543886</c:v>
                </c:pt>
                <c:pt idx="53">
                  <c:v>17506.69192543886</c:v>
                </c:pt>
                <c:pt idx="54">
                  <c:v>17506.69192543886</c:v>
                </c:pt>
                <c:pt idx="55">
                  <c:v>17506.69192543886</c:v>
                </c:pt>
                <c:pt idx="56">
                  <c:v>17506.69192543886</c:v>
                </c:pt>
                <c:pt idx="57">
                  <c:v>17506.69192543886</c:v>
                </c:pt>
                <c:pt idx="58">
                  <c:v>17506.69192543886</c:v>
                </c:pt>
                <c:pt idx="59">
                  <c:v>17506.69192543886</c:v>
                </c:pt>
                <c:pt idx="60">
                  <c:v>17506.69192543886</c:v>
                </c:pt>
                <c:pt idx="61">
                  <c:v>17506.69192543886</c:v>
                </c:pt>
                <c:pt idx="62">
                  <c:v>17506.69192543886</c:v>
                </c:pt>
                <c:pt idx="63">
                  <c:v>17506.69192543886</c:v>
                </c:pt>
                <c:pt idx="64">
                  <c:v>17506.69192543886</c:v>
                </c:pt>
                <c:pt idx="65">
                  <c:v>17506.69192543886</c:v>
                </c:pt>
                <c:pt idx="66">
                  <c:v>17506.69192543886</c:v>
                </c:pt>
                <c:pt idx="67">
                  <c:v>17506.69192543886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294088.8278901916</c:v>
                </c:pt>
                <c:pt idx="92">
                  <c:v>294088.8278901916</c:v>
                </c:pt>
                <c:pt idx="93">
                  <c:v>294088.8278901916</c:v>
                </c:pt>
                <c:pt idx="94">
                  <c:v>294088.8278901916</c:v>
                </c:pt>
                <c:pt idx="95">
                  <c:v>294088.8278901916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3343.555584094896</c:v>
                </c:pt>
                <c:pt idx="14">
                  <c:v>3343.555584094896</c:v>
                </c:pt>
                <c:pt idx="15">
                  <c:v>3343.555584094896</c:v>
                </c:pt>
                <c:pt idx="16">
                  <c:v>3343.555584094896</c:v>
                </c:pt>
                <c:pt idx="17">
                  <c:v>3343.555584094896</c:v>
                </c:pt>
                <c:pt idx="18">
                  <c:v>3343.555584094896</c:v>
                </c:pt>
                <c:pt idx="19">
                  <c:v>3343.555584094896</c:v>
                </c:pt>
                <c:pt idx="20">
                  <c:v>3343.555584094896</c:v>
                </c:pt>
                <c:pt idx="21">
                  <c:v>3343.555584094896</c:v>
                </c:pt>
                <c:pt idx="22">
                  <c:v>3343.555584094896</c:v>
                </c:pt>
                <c:pt idx="23">
                  <c:v>3343.555584094896</c:v>
                </c:pt>
                <c:pt idx="24">
                  <c:v>3343.555584094896</c:v>
                </c:pt>
                <c:pt idx="25">
                  <c:v>9176.424350917535</c:v>
                </c:pt>
                <c:pt idx="26">
                  <c:v>9176.424350917535</c:v>
                </c:pt>
                <c:pt idx="27">
                  <c:v>9176.424350917535</c:v>
                </c:pt>
                <c:pt idx="28">
                  <c:v>9176.424350917535</c:v>
                </c:pt>
                <c:pt idx="29">
                  <c:v>9176.424350917535</c:v>
                </c:pt>
                <c:pt idx="30">
                  <c:v>9176.424350917535</c:v>
                </c:pt>
                <c:pt idx="31">
                  <c:v>9176.424350917535</c:v>
                </c:pt>
                <c:pt idx="32">
                  <c:v>9176.424350917535</c:v>
                </c:pt>
                <c:pt idx="33">
                  <c:v>9176.424350917535</c:v>
                </c:pt>
                <c:pt idx="34">
                  <c:v>9176.424350917535</c:v>
                </c:pt>
                <c:pt idx="35">
                  <c:v>9176.424350917535</c:v>
                </c:pt>
                <c:pt idx="36">
                  <c:v>9176.424350917535</c:v>
                </c:pt>
                <c:pt idx="37">
                  <c:v>9176.424350917535</c:v>
                </c:pt>
                <c:pt idx="38">
                  <c:v>9176.424350917535</c:v>
                </c:pt>
                <c:pt idx="39">
                  <c:v>9176.424350917535</c:v>
                </c:pt>
                <c:pt idx="40">
                  <c:v>9176.424350917535</c:v>
                </c:pt>
                <c:pt idx="41">
                  <c:v>9176.424350917535</c:v>
                </c:pt>
                <c:pt idx="42">
                  <c:v>9176.424350917535</c:v>
                </c:pt>
                <c:pt idx="43">
                  <c:v>9176.424350917535</c:v>
                </c:pt>
                <c:pt idx="44">
                  <c:v>9176.424350917535</c:v>
                </c:pt>
                <c:pt idx="45">
                  <c:v>9176.424350917535</c:v>
                </c:pt>
                <c:pt idx="46">
                  <c:v>9176.424350917535</c:v>
                </c:pt>
                <c:pt idx="47">
                  <c:v>9176.424350917535</c:v>
                </c:pt>
                <c:pt idx="48">
                  <c:v>9176.424350917535</c:v>
                </c:pt>
                <c:pt idx="49">
                  <c:v>9176.424350917535</c:v>
                </c:pt>
                <c:pt idx="50">
                  <c:v>9176.424350917535</c:v>
                </c:pt>
                <c:pt idx="51">
                  <c:v>9176.424350917535</c:v>
                </c:pt>
                <c:pt idx="52">
                  <c:v>9176.424350917535</c:v>
                </c:pt>
                <c:pt idx="53">
                  <c:v>9176.424350917535</c:v>
                </c:pt>
                <c:pt idx="54">
                  <c:v>9176.424350917535</c:v>
                </c:pt>
                <c:pt idx="55">
                  <c:v>9176.424350917535</c:v>
                </c:pt>
                <c:pt idx="56">
                  <c:v>9176.424350917535</c:v>
                </c:pt>
                <c:pt idx="57">
                  <c:v>9176.424350917535</c:v>
                </c:pt>
                <c:pt idx="58">
                  <c:v>9176.424350917535</c:v>
                </c:pt>
                <c:pt idx="59">
                  <c:v>9176.424350917535</c:v>
                </c:pt>
                <c:pt idx="60">
                  <c:v>9176.424350917535</c:v>
                </c:pt>
                <c:pt idx="61">
                  <c:v>9176.424350917535</c:v>
                </c:pt>
                <c:pt idx="62">
                  <c:v>9176.424350917535</c:v>
                </c:pt>
                <c:pt idx="63">
                  <c:v>9176.424350917535</c:v>
                </c:pt>
                <c:pt idx="64">
                  <c:v>9176.424350917535</c:v>
                </c:pt>
                <c:pt idx="65">
                  <c:v>9176.424350917535</c:v>
                </c:pt>
                <c:pt idx="66">
                  <c:v>9176.424350917535</c:v>
                </c:pt>
                <c:pt idx="67">
                  <c:v>9176.424350917535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2801.070708070218</c:v>
                </c:pt>
                <c:pt idx="26">
                  <c:v>2801.070708070218</c:v>
                </c:pt>
                <c:pt idx="27">
                  <c:v>2801.070708070218</c:v>
                </c:pt>
                <c:pt idx="28">
                  <c:v>2801.070708070218</c:v>
                </c:pt>
                <c:pt idx="29">
                  <c:v>2801.070708070218</c:v>
                </c:pt>
                <c:pt idx="30">
                  <c:v>2801.070708070218</c:v>
                </c:pt>
                <c:pt idx="31">
                  <c:v>2801.070708070218</c:v>
                </c:pt>
                <c:pt idx="32">
                  <c:v>2801.070708070218</c:v>
                </c:pt>
                <c:pt idx="33">
                  <c:v>2801.070708070218</c:v>
                </c:pt>
                <c:pt idx="34">
                  <c:v>2801.070708070218</c:v>
                </c:pt>
                <c:pt idx="35">
                  <c:v>2801.070708070218</c:v>
                </c:pt>
                <c:pt idx="36">
                  <c:v>2801.070708070218</c:v>
                </c:pt>
                <c:pt idx="37">
                  <c:v>2801.070708070218</c:v>
                </c:pt>
                <c:pt idx="38">
                  <c:v>2801.070708070218</c:v>
                </c:pt>
                <c:pt idx="39">
                  <c:v>2801.070708070218</c:v>
                </c:pt>
                <c:pt idx="40">
                  <c:v>2801.070708070218</c:v>
                </c:pt>
                <c:pt idx="41">
                  <c:v>2801.070708070218</c:v>
                </c:pt>
                <c:pt idx="42">
                  <c:v>2801.070708070218</c:v>
                </c:pt>
                <c:pt idx="43">
                  <c:v>2801.070708070218</c:v>
                </c:pt>
                <c:pt idx="44">
                  <c:v>2801.070708070218</c:v>
                </c:pt>
                <c:pt idx="45">
                  <c:v>2801.070708070218</c:v>
                </c:pt>
                <c:pt idx="46">
                  <c:v>2801.070708070218</c:v>
                </c:pt>
                <c:pt idx="47">
                  <c:v>2801.070708070218</c:v>
                </c:pt>
                <c:pt idx="48">
                  <c:v>2801.070708070218</c:v>
                </c:pt>
                <c:pt idx="49">
                  <c:v>2801.070708070218</c:v>
                </c:pt>
                <c:pt idx="50">
                  <c:v>2801.070708070218</c:v>
                </c:pt>
                <c:pt idx="51">
                  <c:v>2801.070708070218</c:v>
                </c:pt>
                <c:pt idx="52">
                  <c:v>2801.070708070218</c:v>
                </c:pt>
                <c:pt idx="53">
                  <c:v>2801.070708070218</c:v>
                </c:pt>
                <c:pt idx="54">
                  <c:v>2801.070708070218</c:v>
                </c:pt>
                <c:pt idx="55">
                  <c:v>2801.070708070218</c:v>
                </c:pt>
                <c:pt idx="56">
                  <c:v>2801.070708070218</c:v>
                </c:pt>
                <c:pt idx="57">
                  <c:v>2801.070708070218</c:v>
                </c:pt>
                <c:pt idx="58">
                  <c:v>2801.070708070218</c:v>
                </c:pt>
                <c:pt idx="59">
                  <c:v>2801.070708070218</c:v>
                </c:pt>
                <c:pt idx="60">
                  <c:v>2801.070708070218</c:v>
                </c:pt>
                <c:pt idx="61">
                  <c:v>2801.070708070218</c:v>
                </c:pt>
                <c:pt idx="62">
                  <c:v>2801.070708070218</c:v>
                </c:pt>
                <c:pt idx="63">
                  <c:v>2801.070708070218</c:v>
                </c:pt>
                <c:pt idx="64">
                  <c:v>2801.070708070218</c:v>
                </c:pt>
                <c:pt idx="65">
                  <c:v>2801.070708070218</c:v>
                </c:pt>
                <c:pt idx="66">
                  <c:v>2801.070708070218</c:v>
                </c:pt>
                <c:pt idx="67">
                  <c:v>2801.070708070218</c:v>
                </c:pt>
                <c:pt idx="68">
                  <c:v>180679.3312802072</c:v>
                </c:pt>
                <c:pt idx="69">
                  <c:v>180679.3312802072</c:v>
                </c:pt>
                <c:pt idx="70">
                  <c:v>180679.3312802072</c:v>
                </c:pt>
                <c:pt idx="71">
                  <c:v>180679.3312802072</c:v>
                </c:pt>
                <c:pt idx="72">
                  <c:v>180679.3312802072</c:v>
                </c:pt>
                <c:pt idx="73">
                  <c:v>180679.3312802072</c:v>
                </c:pt>
                <c:pt idx="74">
                  <c:v>180679.3312802072</c:v>
                </c:pt>
                <c:pt idx="75">
                  <c:v>180679.3312802072</c:v>
                </c:pt>
                <c:pt idx="76">
                  <c:v>180679.3312802072</c:v>
                </c:pt>
                <c:pt idx="77">
                  <c:v>180679.3312802072</c:v>
                </c:pt>
                <c:pt idx="78">
                  <c:v>180679.3312802072</c:v>
                </c:pt>
                <c:pt idx="79">
                  <c:v>180679.3312802072</c:v>
                </c:pt>
                <c:pt idx="80">
                  <c:v>180679.3312802072</c:v>
                </c:pt>
                <c:pt idx="81">
                  <c:v>180679.3312802072</c:v>
                </c:pt>
                <c:pt idx="82">
                  <c:v>180679.3312802072</c:v>
                </c:pt>
                <c:pt idx="83">
                  <c:v>180679.3312802072</c:v>
                </c:pt>
                <c:pt idx="84">
                  <c:v>180679.3312802072</c:v>
                </c:pt>
                <c:pt idx="85">
                  <c:v>180679.3312802072</c:v>
                </c:pt>
                <c:pt idx="86">
                  <c:v>180679.3312802072</c:v>
                </c:pt>
                <c:pt idx="87">
                  <c:v>180679.3312802072</c:v>
                </c:pt>
                <c:pt idx="88">
                  <c:v>180679.3312802072</c:v>
                </c:pt>
                <c:pt idx="89">
                  <c:v>180679.3312802072</c:v>
                </c:pt>
                <c:pt idx="90">
                  <c:v>180679.3312802072</c:v>
                </c:pt>
                <c:pt idx="91">
                  <c:v>138641.876005376</c:v>
                </c:pt>
                <c:pt idx="92">
                  <c:v>138641.876005376</c:v>
                </c:pt>
                <c:pt idx="93">
                  <c:v>138641.876005376</c:v>
                </c:pt>
                <c:pt idx="94">
                  <c:v>138641.876005376</c:v>
                </c:pt>
                <c:pt idx="95">
                  <c:v>138641.876005376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1034.739498511886</c:v>
                </c:pt>
                <c:pt idx="14">
                  <c:v>1034.739498511886</c:v>
                </c:pt>
                <c:pt idx="15">
                  <c:v>1034.739498511886</c:v>
                </c:pt>
                <c:pt idx="16">
                  <c:v>1034.739498511886</c:v>
                </c:pt>
                <c:pt idx="17">
                  <c:v>1034.739498511886</c:v>
                </c:pt>
                <c:pt idx="18">
                  <c:v>1034.739498511886</c:v>
                </c:pt>
                <c:pt idx="19">
                  <c:v>1034.739498511886</c:v>
                </c:pt>
                <c:pt idx="20">
                  <c:v>1034.739498511886</c:v>
                </c:pt>
                <c:pt idx="21">
                  <c:v>1034.739498511886</c:v>
                </c:pt>
                <c:pt idx="22">
                  <c:v>1034.739498511886</c:v>
                </c:pt>
                <c:pt idx="23">
                  <c:v>1034.739498511886</c:v>
                </c:pt>
                <c:pt idx="24">
                  <c:v>1034.739498511886</c:v>
                </c:pt>
                <c:pt idx="25">
                  <c:v>993.5915708976868</c:v>
                </c:pt>
                <c:pt idx="26">
                  <c:v>993.5915708976868</c:v>
                </c:pt>
                <c:pt idx="27">
                  <c:v>993.5915708976868</c:v>
                </c:pt>
                <c:pt idx="28">
                  <c:v>993.5915708976868</c:v>
                </c:pt>
                <c:pt idx="29">
                  <c:v>993.5915708976868</c:v>
                </c:pt>
                <c:pt idx="30">
                  <c:v>993.5915708976868</c:v>
                </c:pt>
                <c:pt idx="31">
                  <c:v>993.5915708976868</c:v>
                </c:pt>
                <c:pt idx="32">
                  <c:v>993.5915708976868</c:v>
                </c:pt>
                <c:pt idx="33">
                  <c:v>993.5915708976868</c:v>
                </c:pt>
                <c:pt idx="34">
                  <c:v>993.5915708976868</c:v>
                </c:pt>
                <c:pt idx="35">
                  <c:v>993.5915708976868</c:v>
                </c:pt>
                <c:pt idx="36">
                  <c:v>993.5915708976868</c:v>
                </c:pt>
                <c:pt idx="37">
                  <c:v>993.5915708976868</c:v>
                </c:pt>
                <c:pt idx="38">
                  <c:v>993.5915708976868</c:v>
                </c:pt>
                <c:pt idx="39">
                  <c:v>993.5915708976868</c:v>
                </c:pt>
                <c:pt idx="40">
                  <c:v>993.5915708976868</c:v>
                </c:pt>
                <c:pt idx="41">
                  <c:v>993.5915708976868</c:v>
                </c:pt>
                <c:pt idx="42">
                  <c:v>993.5915708976868</c:v>
                </c:pt>
                <c:pt idx="43">
                  <c:v>993.5915708976868</c:v>
                </c:pt>
                <c:pt idx="44">
                  <c:v>993.5915708976868</c:v>
                </c:pt>
                <c:pt idx="45">
                  <c:v>993.5915708976868</c:v>
                </c:pt>
                <c:pt idx="46">
                  <c:v>993.5915708976868</c:v>
                </c:pt>
                <c:pt idx="47">
                  <c:v>993.5915708976868</c:v>
                </c:pt>
                <c:pt idx="48">
                  <c:v>993.5915708976868</c:v>
                </c:pt>
                <c:pt idx="49">
                  <c:v>993.5915708976868</c:v>
                </c:pt>
                <c:pt idx="50">
                  <c:v>993.5915708976868</c:v>
                </c:pt>
                <c:pt idx="51">
                  <c:v>993.5915708976868</c:v>
                </c:pt>
                <c:pt idx="52">
                  <c:v>993.5915708976868</c:v>
                </c:pt>
                <c:pt idx="53">
                  <c:v>993.5915708976868</c:v>
                </c:pt>
                <c:pt idx="54">
                  <c:v>993.5915708976868</c:v>
                </c:pt>
                <c:pt idx="55">
                  <c:v>993.5915708976868</c:v>
                </c:pt>
                <c:pt idx="56">
                  <c:v>993.5915708976868</c:v>
                </c:pt>
                <c:pt idx="57">
                  <c:v>993.5915708976868</c:v>
                </c:pt>
                <c:pt idx="58">
                  <c:v>993.5915708976868</c:v>
                </c:pt>
                <c:pt idx="59">
                  <c:v>993.5915708976868</c:v>
                </c:pt>
                <c:pt idx="60">
                  <c:v>993.5915708976868</c:v>
                </c:pt>
                <c:pt idx="61">
                  <c:v>993.5915708976868</c:v>
                </c:pt>
                <c:pt idx="62">
                  <c:v>993.5915708976868</c:v>
                </c:pt>
                <c:pt idx="63">
                  <c:v>993.5915708976868</c:v>
                </c:pt>
                <c:pt idx="64">
                  <c:v>993.5915708976868</c:v>
                </c:pt>
                <c:pt idx="65">
                  <c:v>993.5915708976868</c:v>
                </c:pt>
                <c:pt idx="66">
                  <c:v>993.5915708976868</c:v>
                </c:pt>
                <c:pt idx="67">
                  <c:v>993.5915708976868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24245.15436634257</c:v>
                </c:pt>
                <c:pt idx="14">
                  <c:v>24245.15436634257</c:v>
                </c:pt>
                <c:pt idx="15">
                  <c:v>24245.15436634257</c:v>
                </c:pt>
                <c:pt idx="16">
                  <c:v>24245.15436634257</c:v>
                </c:pt>
                <c:pt idx="17">
                  <c:v>24245.15436634257</c:v>
                </c:pt>
                <c:pt idx="18">
                  <c:v>24245.15436634257</c:v>
                </c:pt>
                <c:pt idx="19">
                  <c:v>24245.15436634257</c:v>
                </c:pt>
                <c:pt idx="20">
                  <c:v>24245.15436634257</c:v>
                </c:pt>
                <c:pt idx="21">
                  <c:v>24245.15436634257</c:v>
                </c:pt>
                <c:pt idx="22">
                  <c:v>24245.15436634257</c:v>
                </c:pt>
                <c:pt idx="23">
                  <c:v>24245.15436634257</c:v>
                </c:pt>
                <c:pt idx="24">
                  <c:v>24245.15436634257</c:v>
                </c:pt>
                <c:pt idx="25">
                  <c:v>24246.76831673282</c:v>
                </c:pt>
                <c:pt idx="26">
                  <c:v>24246.76831673282</c:v>
                </c:pt>
                <c:pt idx="27">
                  <c:v>24246.76831673282</c:v>
                </c:pt>
                <c:pt idx="28">
                  <c:v>24246.76831673282</c:v>
                </c:pt>
                <c:pt idx="29">
                  <c:v>24246.76831673282</c:v>
                </c:pt>
                <c:pt idx="30">
                  <c:v>24246.76831673282</c:v>
                </c:pt>
                <c:pt idx="31">
                  <c:v>24246.76831673282</c:v>
                </c:pt>
                <c:pt idx="32">
                  <c:v>24246.76831673282</c:v>
                </c:pt>
                <c:pt idx="33">
                  <c:v>24246.76831673282</c:v>
                </c:pt>
                <c:pt idx="34">
                  <c:v>24246.76831673282</c:v>
                </c:pt>
                <c:pt idx="35">
                  <c:v>24246.76831673282</c:v>
                </c:pt>
                <c:pt idx="36">
                  <c:v>24246.76831673282</c:v>
                </c:pt>
                <c:pt idx="37">
                  <c:v>24246.76831673282</c:v>
                </c:pt>
                <c:pt idx="38">
                  <c:v>24246.76831673282</c:v>
                </c:pt>
                <c:pt idx="39">
                  <c:v>24246.76831673282</c:v>
                </c:pt>
                <c:pt idx="40">
                  <c:v>24246.76831673282</c:v>
                </c:pt>
                <c:pt idx="41">
                  <c:v>24246.76831673282</c:v>
                </c:pt>
                <c:pt idx="42">
                  <c:v>24246.76831673282</c:v>
                </c:pt>
                <c:pt idx="43">
                  <c:v>24246.76831673282</c:v>
                </c:pt>
                <c:pt idx="44">
                  <c:v>24246.76831673282</c:v>
                </c:pt>
                <c:pt idx="45">
                  <c:v>24246.76831673282</c:v>
                </c:pt>
                <c:pt idx="46">
                  <c:v>24246.76831673282</c:v>
                </c:pt>
                <c:pt idx="47">
                  <c:v>24246.76831673282</c:v>
                </c:pt>
                <c:pt idx="48">
                  <c:v>24246.76831673282</c:v>
                </c:pt>
                <c:pt idx="49">
                  <c:v>24246.76831673282</c:v>
                </c:pt>
                <c:pt idx="50">
                  <c:v>24246.76831673282</c:v>
                </c:pt>
                <c:pt idx="51">
                  <c:v>24246.76831673282</c:v>
                </c:pt>
                <c:pt idx="52">
                  <c:v>24246.76831673282</c:v>
                </c:pt>
                <c:pt idx="53">
                  <c:v>24246.76831673282</c:v>
                </c:pt>
                <c:pt idx="54">
                  <c:v>24246.76831673282</c:v>
                </c:pt>
                <c:pt idx="55">
                  <c:v>24246.76831673282</c:v>
                </c:pt>
                <c:pt idx="56">
                  <c:v>24246.76831673282</c:v>
                </c:pt>
                <c:pt idx="57">
                  <c:v>24246.76831673282</c:v>
                </c:pt>
                <c:pt idx="58">
                  <c:v>24246.76831673282</c:v>
                </c:pt>
                <c:pt idx="59">
                  <c:v>24246.76831673282</c:v>
                </c:pt>
                <c:pt idx="60">
                  <c:v>24246.76831673282</c:v>
                </c:pt>
                <c:pt idx="61">
                  <c:v>24246.76831673282</c:v>
                </c:pt>
                <c:pt idx="62">
                  <c:v>24246.76831673282</c:v>
                </c:pt>
                <c:pt idx="63">
                  <c:v>24246.76831673282</c:v>
                </c:pt>
                <c:pt idx="64">
                  <c:v>24246.76831673282</c:v>
                </c:pt>
                <c:pt idx="65">
                  <c:v>24246.76831673282</c:v>
                </c:pt>
                <c:pt idx="66">
                  <c:v>24246.76831673282</c:v>
                </c:pt>
                <c:pt idx="67">
                  <c:v>24246.76831673282</c:v>
                </c:pt>
                <c:pt idx="68">
                  <c:v>13340.85760034088</c:v>
                </c:pt>
                <c:pt idx="69">
                  <c:v>13340.85760034088</c:v>
                </c:pt>
                <c:pt idx="70">
                  <c:v>13340.85760034088</c:v>
                </c:pt>
                <c:pt idx="71">
                  <c:v>13340.85760034088</c:v>
                </c:pt>
                <c:pt idx="72">
                  <c:v>13340.85760034088</c:v>
                </c:pt>
                <c:pt idx="73">
                  <c:v>13340.85760034088</c:v>
                </c:pt>
                <c:pt idx="74">
                  <c:v>13340.85760034088</c:v>
                </c:pt>
                <c:pt idx="75">
                  <c:v>13340.85760034088</c:v>
                </c:pt>
                <c:pt idx="76">
                  <c:v>13340.85760034088</c:v>
                </c:pt>
                <c:pt idx="77">
                  <c:v>13340.85760034088</c:v>
                </c:pt>
                <c:pt idx="78">
                  <c:v>13340.85760034088</c:v>
                </c:pt>
                <c:pt idx="79">
                  <c:v>13340.85760034088</c:v>
                </c:pt>
                <c:pt idx="80">
                  <c:v>13340.85760034088</c:v>
                </c:pt>
                <c:pt idx="81">
                  <c:v>13340.85760034088</c:v>
                </c:pt>
                <c:pt idx="82">
                  <c:v>13340.85760034088</c:v>
                </c:pt>
                <c:pt idx="83">
                  <c:v>13340.85760034088</c:v>
                </c:pt>
                <c:pt idx="84">
                  <c:v>13340.85760034088</c:v>
                </c:pt>
                <c:pt idx="85">
                  <c:v>13340.85760034088</c:v>
                </c:pt>
                <c:pt idx="86">
                  <c:v>13340.85760034088</c:v>
                </c:pt>
                <c:pt idx="87">
                  <c:v>13340.85760034088</c:v>
                </c:pt>
                <c:pt idx="88">
                  <c:v>13340.85760034088</c:v>
                </c:pt>
                <c:pt idx="89">
                  <c:v>13340.85760034088</c:v>
                </c:pt>
                <c:pt idx="90">
                  <c:v>13340.85760034088</c:v>
                </c:pt>
                <c:pt idx="91">
                  <c:v>13339.02897930512</c:v>
                </c:pt>
                <c:pt idx="92">
                  <c:v>13339.02897930512</c:v>
                </c:pt>
                <c:pt idx="93">
                  <c:v>13339.02897930512</c:v>
                </c:pt>
                <c:pt idx="94">
                  <c:v>13339.02897930512</c:v>
                </c:pt>
                <c:pt idx="95">
                  <c:v>13339.02897930512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2188.336490679857</c:v>
                </c:pt>
                <c:pt idx="26">
                  <c:v>2188.336490679857</c:v>
                </c:pt>
                <c:pt idx="27">
                  <c:v>2188.336490679857</c:v>
                </c:pt>
                <c:pt idx="28">
                  <c:v>2188.336490679857</c:v>
                </c:pt>
                <c:pt idx="29">
                  <c:v>2188.336490679857</c:v>
                </c:pt>
                <c:pt idx="30">
                  <c:v>2188.336490679857</c:v>
                </c:pt>
                <c:pt idx="31">
                  <c:v>2188.336490679857</c:v>
                </c:pt>
                <c:pt idx="32">
                  <c:v>2188.336490679857</c:v>
                </c:pt>
                <c:pt idx="33">
                  <c:v>2188.336490679857</c:v>
                </c:pt>
                <c:pt idx="34">
                  <c:v>2188.336490679857</c:v>
                </c:pt>
                <c:pt idx="35">
                  <c:v>2188.336490679857</c:v>
                </c:pt>
                <c:pt idx="36">
                  <c:v>2188.336490679857</c:v>
                </c:pt>
                <c:pt idx="37">
                  <c:v>2188.336490679857</c:v>
                </c:pt>
                <c:pt idx="38">
                  <c:v>2188.336490679857</c:v>
                </c:pt>
                <c:pt idx="39">
                  <c:v>2188.336490679857</c:v>
                </c:pt>
                <c:pt idx="40">
                  <c:v>2188.336490679857</c:v>
                </c:pt>
                <c:pt idx="41">
                  <c:v>2188.336490679857</c:v>
                </c:pt>
                <c:pt idx="42">
                  <c:v>2188.336490679857</c:v>
                </c:pt>
                <c:pt idx="43">
                  <c:v>2188.336490679857</c:v>
                </c:pt>
                <c:pt idx="44">
                  <c:v>2188.336490679857</c:v>
                </c:pt>
                <c:pt idx="45">
                  <c:v>2188.336490679857</c:v>
                </c:pt>
                <c:pt idx="46">
                  <c:v>2188.336490679857</c:v>
                </c:pt>
                <c:pt idx="47">
                  <c:v>2188.336490679857</c:v>
                </c:pt>
                <c:pt idx="48">
                  <c:v>2188.336490679857</c:v>
                </c:pt>
                <c:pt idx="49">
                  <c:v>2188.336490679857</c:v>
                </c:pt>
                <c:pt idx="50">
                  <c:v>2188.336490679857</c:v>
                </c:pt>
                <c:pt idx="51">
                  <c:v>2188.336490679857</c:v>
                </c:pt>
                <c:pt idx="52">
                  <c:v>2188.336490679857</c:v>
                </c:pt>
                <c:pt idx="53">
                  <c:v>2188.336490679857</c:v>
                </c:pt>
                <c:pt idx="54">
                  <c:v>2188.336490679857</c:v>
                </c:pt>
                <c:pt idx="55">
                  <c:v>2188.336490679857</c:v>
                </c:pt>
                <c:pt idx="56">
                  <c:v>2188.336490679857</c:v>
                </c:pt>
                <c:pt idx="57">
                  <c:v>2188.336490679857</c:v>
                </c:pt>
                <c:pt idx="58">
                  <c:v>2188.336490679857</c:v>
                </c:pt>
                <c:pt idx="59">
                  <c:v>2188.336490679857</c:v>
                </c:pt>
                <c:pt idx="60">
                  <c:v>2188.336490679857</c:v>
                </c:pt>
                <c:pt idx="61">
                  <c:v>2188.336490679857</c:v>
                </c:pt>
                <c:pt idx="62">
                  <c:v>2188.336490679857</c:v>
                </c:pt>
                <c:pt idx="63">
                  <c:v>2188.336490679857</c:v>
                </c:pt>
                <c:pt idx="64">
                  <c:v>2188.336490679857</c:v>
                </c:pt>
                <c:pt idx="65">
                  <c:v>2188.336490679857</c:v>
                </c:pt>
                <c:pt idx="66">
                  <c:v>2188.336490679857</c:v>
                </c:pt>
                <c:pt idx="67">
                  <c:v>2188.336490679857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3375480"/>
        <c:axId val="-20133721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375480"/>
        <c:axId val="-20133721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42308.88621854312</c:v>
                </c:pt>
                <c:pt idx="1">
                  <c:v>43640.21261991245</c:v>
                </c:pt>
                <c:pt idx="2">
                  <c:v>44971.53902128178</c:v>
                </c:pt>
                <c:pt idx="3">
                  <c:v>46302.86542265111</c:v>
                </c:pt>
                <c:pt idx="4">
                  <c:v>47634.19182402043</c:v>
                </c:pt>
                <c:pt idx="5">
                  <c:v>48965.51822538975</c:v>
                </c:pt>
                <c:pt idx="6">
                  <c:v>50296.8446267591</c:v>
                </c:pt>
                <c:pt idx="7">
                  <c:v>51628.17102812842</c:v>
                </c:pt>
                <c:pt idx="8">
                  <c:v>52959.49742949774</c:v>
                </c:pt>
                <c:pt idx="9">
                  <c:v>54290.82383086707</c:v>
                </c:pt>
                <c:pt idx="10">
                  <c:v>55622.1502322364</c:v>
                </c:pt>
                <c:pt idx="11">
                  <c:v>56953.47663360573</c:v>
                </c:pt>
                <c:pt idx="12">
                  <c:v>58284.80303497505</c:v>
                </c:pt>
                <c:pt idx="13">
                  <c:v>59616.12943634439</c:v>
                </c:pt>
                <c:pt idx="14">
                  <c:v>60947.45583771371</c:v>
                </c:pt>
                <c:pt idx="15">
                  <c:v>62278.78223908304</c:v>
                </c:pt>
                <c:pt idx="16">
                  <c:v>63610.10864045237</c:v>
                </c:pt>
                <c:pt idx="17">
                  <c:v>64941.43504182169</c:v>
                </c:pt>
                <c:pt idx="18">
                  <c:v>66272.76144319101</c:v>
                </c:pt>
                <c:pt idx="19">
                  <c:v>67604.08784456036</c:v>
                </c:pt>
                <c:pt idx="20">
                  <c:v>68935.41424592969</c:v>
                </c:pt>
                <c:pt idx="21">
                  <c:v>70266.74064729901</c:v>
                </c:pt>
                <c:pt idx="22">
                  <c:v>71598.06704866833</c:v>
                </c:pt>
                <c:pt idx="23">
                  <c:v>72929.39345003766</c:v>
                </c:pt>
                <c:pt idx="24">
                  <c:v>74260.71985140699</c:v>
                </c:pt>
                <c:pt idx="25">
                  <c:v>75592.04625277632</c:v>
                </c:pt>
                <c:pt idx="26">
                  <c:v>76923.37265414564</c:v>
                </c:pt>
                <c:pt idx="27">
                  <c:v>78254.69905551496</c:v>
                </c:pt>
                <c:pt idx="28">
                  <c:v>79586.0254568843</c:v>
                </c:pt>
                <c:pt idx="29">
                  <c:v>80917.35185825361</c:v>
                </c:pt>
                <c:pt idx="30">
                  <c:v>82248.67825962296</c:v>
                </c:pt>
                <c:pt idx="31">
                  <c:v>83580.00466099228</c:v>
                </c:pt>
                <c:pt idx="32">
                  <c:v>84911.3310623616</c:v>
                </c:pt>
                <c:pt idx="33">
                  <c:v>86242.65746373093</c:v>
                </c:pt>
                <c:pt idx="34">
                  <c:v>88902.82875287617</c:v>
                </c:pt>
                <c:pt idx="35">
                  <c:v>92891.84492979732</c:v>
                </c:pt>
                <c:pt idx="36">
                  <c:v>96880.86110671848</c:v>
                </c:pt>
                <c:pt idx="37">
                  <c:v>100869.8772836396</c:v>
                </c:pt>
                <c:pt idx="38">
                  <c:v>104858.8934605608</c:v>
                </c:pt>
                <c:pt idx="39">
                  <c:v>108847.9096374819</c:v>
                </c:pt>
                <c:pt idx="40">
                  <c:v>112836.9258144031</c:v>
                </c:pt>
                <c:pt idx="41">
                  <c:v>116825.9419913243</c:v>
                </c:pt>
                <c:pt idx="42">
                  <c:v>120814.9581682454</c:v>
                </c:pt>
                <c:pt idx="43">
                  <c:v>124803.9743451666</c:v>
                </c:pt>
                <c:pt idx="44">
                  <c:v>128792.9905220877</c:v>
                </c:pt>
                <c:pt idx="45">
                  <c:v>132782.0066990089</c:v>
                </c:pt>
                <c:pt idx="46">
                  <c:v>136771.02287593</c:v>
                </c:pt>
                <c:pt idx="47">
                  <c:v>140760.0390528512</c:v>
                </c:pt>
                <c:pt idx="48">
                  <c:v>144749.0552297723</c:v>
                </c:pt>
                <c:pt idx="49">
                  <c:v>148738.0714066935</c:v>
                </c:pt>
                <c:pt idx="50">
                  <c:v>152727.0875836146</c:v>
                </c:pt>
                <c:pt idx="51">
                  <c:v>156716.1037605358</c:v>
                </c:pt>
                <c:pt idx="52">
                  <c:v>160705.119937457</c:v>
                </c:pt>
                <c:pt idx="53">
                  <c:v>164694.1361143781</c:v>
                </c:pt>
                <c:pt idx="54">
                  <c:v>168683.1522912993</c:v>
                </c:pt>
                <c:pt idx="55">
                  <c:v>172672.1684682204</c:v>
                </c:pt>
                <c:pt idx="56">
                  <c:v>176661.1846451416</c:v>
                </c:pt>
                <c:pt idx="57">
                  <c:v>180650.2008220627</c:v>
                </c:pt>
                <c:pt idx="58">
                  <c:v>184639.2169989839</c:v>
                </c:pt>
                <c:pt idx="59">
                  <c:v>188628.233175905</c:v>
                </c:pt>
                <c:pt idx="60">
                  <c:v>192617.2493528262</c:v>
                </c:pt>
                <c:pt idx="61">
                  <c:v>196606.2655297474</c:v>
                </c:pt>
                <c:pt idx="62">
                  <c:v>200595.2817066685</c:v>
                </c:pt>
                <c:pt idx="63">
                  <c:v>204584.2978835896</c:v>
                </c:pt>
                <c:pt idx="64">
                  <c:v>208573.3140605108</c:v>
                </c:pt>
                <c:pt idx="65">
                  <c:v>212562.330237432</c:v>
                </c:pt>
                <c:pt idx="66">
                  <c:v>216551.3464143531</c:v>
                </c:pt>
                <c:pt idx="67">
                  <c:v>226830.0414975839</c:v>
                </c:pt>
                <c:pt idx="68">
                  <c:v>243398.4154871244</c:v>
                </c:pt>
                <c:pt idx="69">
                  <c:v>259966.7894766648</c:v>
                </c:pt>
                <c:pt idx="70">
                  <c:v>276535.1634662052</c:v>
                </c:pt>
                <c:pt idx="71">
                  <c:v>293103.5374557457</c:v>
                </c:pt>
                <c:pt idx="72">
                  <c:v>309671.9114452862</c:v>
                </c:pt>
                <c:pt idx="73">
                  <c:v>326240.2854348266</c:v>
                </c:pt>
                <c:pt idx="74">
                  <c:v>342808.6594243671</c:v>
                </c:pt>
                <c:pt idx="75">
                  <c:v>359377.0334139075</c:v>
                </c:pt>
                <c:pt idx="76">
                  <c:v>375945.407403448</c:v>
                </c:pt>
                <c:pt idx="77">
                  <c:v>392513.7813929884</c:v>
                </c:pt>
                <c:pt idx="78">
                  <c:v>409082.155382529</c:v>
                </c:pt>
                <c:pt idx="79">
                  <c:v>425650.5293720692</c:v>
                </c:pt>
                <c:pt idx="80">
                  <c:v>442218.9033616097</c:v>
                </c:pt>
                <c:pt idx="81">
                  <c:v>458787.2773511502</c:v>
                </c:pt>
                <c:pt idx="82">
                  <c:v>475355.6513406907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375480"/>
        <c:axId val="-2013372136"/>
      </c:scatterChart>
      <c:catAx>
        <c:axId val="-20133754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372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3372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33754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2909.560589532909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5391.950134699557</c:v>
                </c:pt>
                <c:pt idx="97">
                  <c:v>5391.950134699557</c:v>
                </c:pt>
                <c:pt idx="98">
                  <c:v>5391.950134699557</c:v>
                </c:pt>
                <c:pt idx="99">
                  <c:v>5391.950134699557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94.39882900971934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300.3599104854707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2353.119656048684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3532.828495071388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4057.143534637034</c:v>
                </c:pt>
                <c:pt idx="74">
                  <c:v>4188.222294528445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4843.616093985503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14354.33564702125</c:v>
                </c:pt>
                <c:pt idx="97">
                  <c:v>14354.33564702125</c:v>
                </c:pt>
                <c:pt idx="98">
                  <c:v>14354.33564702125</c:v>
                </c:pt>
                <c:pt idx="99">
                  <c:v>14354.33564702125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5.761231185814035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44.93760324934948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61.06905056962878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70.28702046693125</c:v>
                </c:pt>
                <c:pt idx="44">
                  <c:v>72.59151294125685</c:v>
                </c:pt>
                <c:pt idx="45">
                  <c:v>74.89600541558246</c:v>
                </c:pt>
                <c:pt idx="46">
                  <c:v>77.20049788990807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259.90275114185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318.4672695337142</c:v>
                </c:pt>
                <c:pt idx="68">
                  <c:v>330.1801732120871</c:v>
                </c:pt>
                <c:pt idx="69">
                  <c:v>341.8930768904599</c:v>
                </c:pt>
                <c:pt idx="70">
                  <c:v>353.6059805688327</c:v>
                </c:pt>
                <c:pt idx="71">
                  <c:v>365.3188842472056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668.6380519395403</c:v>
                </c:pt>
                <c:pt idx="97">
                  <c:v>668.6380519395403</c:v>
                </c:pt>
                <c:pt idx="98">
                  <c:v>668.6380519395403</c:v>
                </c:pt>
                <c:pt idx="99">
                  <c:v>668.6380519395403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399.9614022303847</c:v>
                </c:pt>
                <c:pt idx="16">
                  <c:v>559.9459631225387</c:v>
                </c:pt>
                <c:pt idx="17">
                  <c:v>719.9305240146925</c:v>
                </c:pt>
                <c:pt idx="18">
                  <c:v>879.9150849068464</c:v>
                </c:pt>
                <c:pt idx="19">
                  <c:v>1039.899645799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2319.776132936231</c:v>
                </c:pt>
                <c:pt idx="28">
                  <c:v>2479.760693828386</c:v>
                </c:pt>
                <c:pt idx="29">
                  <c:v>2639.745254720539</c:v>
                </c:pt>
                <c:pt idx="30">
                  <c:v>2799.729815612694</c:v>
                </c:pt>
                <c:pt idx="31">
                  <c:v>2959.714376504847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4079.606302749924</c:v>
                </c:pt>
                <c:pt idx="39">
                  <c:v>4239.590863642078</c:v>
                </c:pt>
                <c:pt idx="40">
                  <c:v>4399.575424534232</c:v>
                </c:pt>
                <c:pt idx="41">
                  <c:v>4559.559985426386</c:v>
                </c:pt>
                <c:pt idx="42">
                  <c:v>4719.54454631854</c:v>
                </c:pt>
                <c:pt idx="43">
                  <c:v>4879.529107210695</c:v>
                </c:pt>
                <c:pt idx="44">
                  <c:v>5039.513668102847</c:v>
                </c:pt>
                <c:pt idx="45">
                  <c:v>5199.498228995002</c:v>
                </c:pt>
                <c:pt idx="46">
                  <c:v>5359.482789887155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9665.18628580046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16672.07802533055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6142.344535648099</c:v>
                </c:pt>
                <c:pt idx="70">
                  <c:v>5557.359341776851</c:v>
                </c:pt>
                <c:pt idx="71">
                  <c:v>4972.374147905603</c:v>
                </c:pt>
                <c:pt idx="72">
                  <c:v>4387.388954034355</c:v>
                </c:pt>
                <c:pt idx="73">
                  <c:v>3802.403760163108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292.4925969356227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772.3540555340672</c:v>
                </c:pt>
                <c:pt idx="15">
                  <c:v>1287.256759223446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4891.575685049093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7980.991907185363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13130.01894407915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9283.85177864182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7161.828514952261</c:v>
                </c:pt>
                <c:pt idx="67">
                  <c:v>6631.32269902987</c:v>
                </c:pt>
                <c:pt idx="68">
                  <c:v>6100.816883107481</c:v>
                </c:pt>
                <c:pt idx="69">
                  <c:v>5570.311067185091</c:v>
                </c:pt>
                <c:pt idx="70">
                  <c:v>5039.805251262701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3448.287803495534</c:v>
                </c:pt>
                <c:pt idx="74">
                  <c:v>2917.781987573144</c:v>
                </c:pt>
                <c:pt idx="75">
                  <c:v>2387.276171650752</c:v>
                </c:pt>
                <c:pt idx="76">
                  <c:v>1856.770355728364</c:v>
                </c:pt>
                <c:pt idx="77">
                  <c:v>1326.264539805976</c:v>
                </c:pt>
                <c:pt idx="78">
                  <c:v>795.758723883584</c:v>
                </c:pt>
                <c:pt idx="79">
                  <c:v>265.2529079611959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294088.8278901916</c:v>
                </c:pt>
                <c:pt idx="97">
                  <c:v>294088.8278901916</c:v>
                </c:pt>
                <c:pt idx="98">
                  <c:v>294088.8278901916</c:v>
                </c:pt>
                <c:pt idx="99">
                  <c:v>294088.8278901916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5831.102558181021</c:v>
                </c:pt>
                <c:pt idx="28">
                  <c:v>6002.6575219111</c:v>
                </c:pt>
                <c:pt idx="29">
                  <c:v>6174.212485641177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7031.987304291565</c:v>
                </c:pt>
                <c:pt idx="35">
                  <c:v>7203.54226802164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8232.87205040211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6534.726431714003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3475.918314741491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2641.697919203532</c:v>
                </c:pt>
                <c:pt idx="71">
                  <c:v>2363.624454024214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973.2571281276159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535.4988118369534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865.0365421981555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2759.878491775068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27057.19714972526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48618.19843119641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86349.95067377092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118691.4525959776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161813.4551589199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138641.876005376</c:v>
                </c:pt>
                <c:pt idx="97">
                  <c:v>138641.876005376</c:v>
                </c:pt>
                <c:pt idx="98">
                  <c:v>138641.876005376</c:v>
                </c:pt>
                <c:pt idx="99">
                  <c:v>138641.876005376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466.6869499670954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286.0339370766069</c:v>
                </c:pt>
                <c:pt idx="71">
                  <c:v>255.9251015948588</c:v>
                </c:pt>
                <c:pt idx="72">
                  <c:v>225.8162661131107</c:v>
                </c:pt>
                <c:pt idx="73">
                  <c:v>195.7074306313625</c:v>
                </c:pt>
                <c:pt idx="74">
                  <c:v>165.5985951496144</c:v>
                </c:pt>
                <c:pt idx="75">
                  <c:v>135.4897596678663</c:v>
                </c:pt>
                <c:pt idx="76">
                  <c:v>105.3809241861184</c:v>
                </c:pt>
                <c:pt idx="77">
                  <c:v>75.27208870437028</c:v>
                </c:pt>
                <c:pt idx="78">
                  <c:v>45.16325322262219</c:v>
                </c:pt>
                <c:pt idx="79">
                  <c:v>15.05441774087399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13339.02897930512</c:v>
                </c:pt>
                <c:pt idx="97">
                  <c:v>13339.02897930512</c:v>
                </c:pt>
                <c:pt idx="98">
                  <c:v>13339.02897930512</c:v>
                </c:pt>
                <c:pt idx="99">
                  <c:v>13339.02897930512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289.6327708252752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611.4469606311367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868.8983124758258</c:v>
                </c:pt>
                <c:pt idx="27">
                  <c:v>933.261150436998</c:v>
                </c:pt>
                <c:pt idx="28">
                  <c:v>997.6239883981703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2156.155071699272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1558.36083427202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895.2285643690327</c:v>
                </c:pt>
                <c:pt idx="67">
                  <c:v>828.915337378734</c:v>
                </c:pt>
                <c:pt idx="68">
                  <c:v>762.6021103884352</c:v>
                </c:pt>
                <c:pt idx="69">
                  <c:v>696.2888833981364</c:v>
                </c:pt>
                <c:pt idx="70">
                  <c:v>629.9756564078377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431.0359754369417</c:v>
                </c:pt>
                <c:pt idx="74">
                  <c:v>364.722748446643</c:v>
                </c:pt>
                <c:pt idx="75">
                  <c:v>298.409521456344</c:v>
                </c:pt>
                <c:pt idx="76">
                  <c:v>232.0962944660455</c:v>
                </c:pt>
                <c:pt idx="77">
                  <c:v>165.783067475747</c:v>
                </c:pt>
                <c:pt idx="78">
                  <c:v>99.469840485448</c:v>
                </c:pt>
                <c:pt idx="79">
                  <c:v>33.15661349514949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3272776"/>
        <c:axId val="-20732770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72776"/>
        <c:axId val="-2073277032"/>
      </c:lineChart>
      <c:catAx>
        <c:axId val="-20732727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277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277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2727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57.25234911937774</c:v>
                </c:pt>
                <c:pt idx="1">
                  <c:v>12.50161636846193</c:v>
                </c:pt>
                <c:pt idx="2">
                  <c:v>81.0580932434878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17.16342345631261</c:v>
                </c:pt>
                <c:pt idx="1">
                  <c:v>131.0787598914116</c:v>
                </c:pt>
                <c:pt idx="2">
                  <c:v>590.3237608181277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171.5549637300776</c:v>
                </c:pt>
                <c:pt idx="1">
                  <c:v>-278.0734651793192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-1.210233165123498</c:v>
                </c:pt>
                <c:pt idx="1">
                  <c:v>-30.10883548174809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0.0474691291250672</c:v>
                </c:pt>
                <c:pt idx="1">
                  <c:v>-330.482142920968</c:v>
                </c:pt>
                <c:pt idx="2">
                  <c:v>-0.114288814734891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50760"/>
        <c:axId val="-20734474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2.304492474325615</c:v>
                </c:pt>
                <c:pt idx="1">
                  <c:v>11.71290367837284</c:v>
                </c:pt>
                <c:pt idx="2">
                  <c:v>12.73496790163535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159.9845608921539</c:v>
                </c:pt>
                <c:pt idx="1">
                  <c:v>291.4283596873949</c:v>
                </c:pt>
                <c:pt idx="2">
                  <c:v>131.160667931911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242.554522074304</c:v>
                </c:pt>
                <c:pt idx="1">
                  <c:v>-584.9851938712474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514.9027036893782</c:v>
                </c:pt>
                <c:pt idx="1">
                  <c:v>-530.5058159223897</c:v>
                </c:pt>
                <c:pt idx="2">
                  <c:v>18380.55174313697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82.38443259030052</c:v>
                </c:pt>
                <c:pt idx="1">
                  <c:v>5390.250320367787</c:v>
                </c:pt>
                <c:pt idx="2">
                  <c:v>-2627.340954676947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25.0</c:v>
                </c:pt>
                <c:pt idx="1">
                  <c:v>68.0</c:v>
                </c:pt>
                <c:pt idx="2">
                  <c:v>91.0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64.36283796117227</c:v>
                </c:pt>
                <c:pt idx="1">
                  <c:v>-66.3132269902987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67384"/>
        <c:axId val="-2073464392"/>
      </c:scatterChart>
      <c:valAx>
        <c:axId val="-20734507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447480"/>
        <c:crosses val="autoZero"/>
        <c:crossBetween val="midCat"/>
      </c:valAx>
      <c:valAx>
        <c:axId val="-2073447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450760"/>
        <c:crosses val="autoZero"/>
        <c:crossBetween val="midCat"/>
      </c:valAx>
      <c:valAx>
        <c:axId val="-20734673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73464392"/>
        <c:crosses val="autoZero"/>
        <c:crossBetween val="midCat"/>
      </c:valAx>
      <c:valAx>
        <c:axId val="-20734643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4673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1735.887432585666</c:v>
                </c:pt>
                <c:pt idx="1">
                  <c:v>1735.887432585666</c:v>
                </c:pt>
                <c:pt idx="2">
                  <c:v>1735.887432585666</c:v>
                </c:pt>
                <c:pt idx="3">
                  <c:v>1735.887432585666</c:v>
                </c:pt>
                <c:pt idx="4">
                  <c:v>1735.887432585666</c:v>
                </c:pt>
                <c:pt idx="5">
                  <c:v>1735.887432585666</c:v>
                </c:pt>
                <c:pt idx="6">
                  <c:v>1735.887432585666</c:v>
                </c:pt>
                <c:pt idx="7">
                  <c:v>1735.887432585666</c:v>
                </c:pt>
                <c:pt idx="8">
                  <c:v>1735.887432585666</c:v>
                </c:pt>
                <c:pt idx="9">
                  <c:v>1735.887432585666</c:v>
                </c:pt>
                <c:pt idx="10">
                  <c:v>1735.887432585666</c:v>
                </c:pt>
                <c:pt idx="11">
                  <c:v>1735.887432585666</c:v>
                </c:pt>
                <c:pt idx="12">
                  <c:v>1735.887432585666</c:v>
                </c:pt>
                <c:pt idx="13">
                  <c:v>1764.513607145355</c:v>
                </c:pt>
                <c:pt idx="14">
                  <c:v>1821.765956264732</c:v>
                </c:pt>
                <c:pt idx="15">
                  <c:v>1879.01830538411</c:v>
                </c:pt>
                <c:pt idx="16">
                  <c:v>1936.270654503488</c:v>
                </c:pt>
                <c:pt idx="17">
                  <c:v>1993.523003622865</c:v>
                </c:pt>
                <c:pt idx="18">
                  <c:v>2050.775352742243</c:v>
                </c:pt>
                <c:pt idx="19">
                  <c:v>2108.027701861621</c:v>
                </c:pt>
                <c:pt idx="20">
                  <c:v>2165.280050980999</c:v>
                </c:pt>
                <c:pt idx="21">
                  <c:v>2222.532400100376</c:v>
                </c:pt>
                <c:pt idx="22">
                  <c:v>2279.784749219754</c:v>
                </c:pt>
                <c:pt idx="23">
                  <c:v>2337.037098339132</c:v>
                </c:pt>
                <c:pt idx="24">
                  <c:v>2394.28944745851</c:v>
                </c:pt>
                <c:pt idx="25">
                  <c:v>2451.541796577887</c:v>
                </c:pt>
                <c:pt idx="26">
                  <c:v>2508.794145697265</c:v>
                </c:pt>
                <c:pt idx="27">
                  <c:v>2566.046494816643</c:v>
                </c:pt>
                <c:pt idx="28">
                  <c:v>2623.298843936021</c:v>
                </c:pt>
                <c:pt idx="29">
                  <c:v>2680.551193055398</c:v>
                </c:pt>
                <c:pt idx="30">
                  <c:v>2737.803542174776</c:v>
                </c:pt>
                <c:pt idx="31">
                  <c:v>2795.055891294154</c:v>
                </c:pt>
                <c:pt idx="32">
                  <c:v>2852.308240413532</c:v>
                </c:pt>
                <c:pt idx="33">
                  <c:v>2909.56058953291</c:v>
                </c:pt>
                <c:pt idx="34">
                  <c:v>2966.812938652287</c:v>
                </c:pt>
                <c:pt idx="35">
                  <c:v>3024.065287771665</c:v>
                </c:pt>
                <c:pt idx="36">
                  <c:v>3081.317636891042</c:v>
                </c:pt>
                <c:pt idx="37">
                  <c:v>3138.569986010421</c:v>
                </c:pt>
                <c:pt idx="38">
                  <c:v>3195.822335129798</c:v>
                </c:pt>
                <c:pt idx="39">
                  <c:v>3253.074684249176</c:v>
                </c:pt>
                <c:pt idx="40">
                  <c:v>3310.327033368553</c:v>
                </c:pt>
                <c:pt idx="41">
                  <c:v>3367.579382487931</c:v>
                </c:pt>
                <c:pt idx="42">
                  <c:v>3424.831731607308</c:v>
                </c:pt>
                <c:pt idx="43">
                  <c:v>3482.084080726687</c:v>
                </c:pt>
                <c:pt idx="44">
                  <c:v>3539.336429846065</c:v>
                </c:pt>
                <c:pt idx="45">
                  <c:v>3596.588778965443</c:v>
                </c:pt>
                <c:pt idx="46">
                  <c:v>3653.84112808482</c:v>
                </c:pt>
                <c:pt idx="47">
                  <c:v>3688.71811082874</c:v>
                </c:pt>
                <c:pt idx="48">
                  <c:v>3701.219727197202</c:v>
                </c:pt>
                <c:pt idx="49">
                  <c:v>3713.721343565664</c:v>
                </c:pt>
                <c:pt idx="50">
                  <c:v>3726.222959934126</c:v>
                </c:pt>
                <c:pt idx="51">
                  <c:v>3738.724576302588</c:v>
                </c:pt>
                <c:pt idx="52">
                  <c:v>3751.22619267105</c:v>
                </c:pt>
                <c:pt idx="53">
                  <c:v>3763.727809039512</c:v>
                </c:pt>
                <c:pt idx="54">
                  <c:v>3776.229425407973</c:v>
                </c:pt>
                <c:pt idx="55">
                  <c:v>3788.731041776435</c:v>
                </c:pt>
                <c:pt idx="56">
                  <c:v>3801.232658144897</c:v>
                </c:pt>
                <c:pt idx="57">
                  <c:v>3813.73427451336</c:v>
                </c:pt>
                <c:pt idx="58">
                  <c:v>3826.235890881821</c:v>
                </c:pt>
                <c:pt idx="59">
                  <c:v>3838.737507250283</c:v>
                </c:pt>
                <c:pt idx="60">
                  <c:v>3851.239123618745</c:v>
                </c:pt>
                <c:pt idx="61">
                  <c:v>3863.740739987207</c:v>
                </c:pt>
                <c:pt idx="62">
                  <c:v>3876.24235635567</c:v>
                </c:pt>
                <c:pt idx="63">
                  <c:v>3888.743972724131</c:v>
                </c:pt>
                <c:pt idx="64">
                  <c:v>3901.245589092593</c:v>
                </c:pt>
                <c:pt idx="65">
                  <c:v>3913.747205461055</c:v>
                </c:pt>
                <c:pt idx="66">
                  <c:v>3926.248821829517</c:v>
                </c:pt>
                <c:pt idx="67">
                  <c:v>3938.750438197978</c:v>
                </c:pt>
                <c:pt idx="68">
                  <c:v>3951.252054566441</c:v>
                </c:pt>
                <c:pt idx="69">
                  <c:v>3963.753670934902</c:v>
                </c:pt>
                <c:pt idx="70">
                  <c:v>3976.255287303364</c:v>
                </c:pt>
                <c:pt idx="71">
                  <c:v>3988.756903671826</c:v>
                </c:pt>
                <c:pt idx="72">
                  <c:v>4001.258520040288</c:v>
                </c:pt>
                <c:pt idx="73">
                  <c:v>4013.76013640875</c:v>
                </c:pt>
                <c:pt idx="74">
                  <c:v>4026.261752777212</c:v>
                </c:pt>
                <c:pt idx="75">
                  <c:v>4038.763369145674</c:v>
                </c:pt>
                <c:pt idx="76">
                  <c:v>4051.264985514136</c:v>
                </c:pt>
                <c:pt idx="77">
                  <c:v>4063.766601882598</c:v>
                </c:pt>
                <c:pt idx="78">
                  <c:v>4076.26821825106</c:v>
                </c:pt>
                <c:pt idx="79">
                  <c:v>4088.769834619522</c:v>
                </c:pt>
                <c:pt idx="80">
                  <c:v>4135.549689425496</c:v>
                </c:pt>
                <c:pt idx="81">
                  <c:v>4216.607782668984</c:v>
                </c:pt>
                <c:pt idx="82">
                  <c:v>4297.665875912472</c:v>
                </c:pt>
                <c:pt idx="83">
                  <c:v>4378.72396915596</c:v>
                </c:pt>
                <c:pt idx="84">
                  <c:v>4459.782062399447</c:v>
                </c:pt>
                <c:pt idx="85">
                  <c:v>4540.840155642935</c:v>
                </c:pt>
                <c:pt idx="86">
                  <c:v>4621.898248886423</c:v>
                </c:pt>
                <c:pt idx="87">
                  <c:v>4702.956342129912</c:v>
                </c:pt>
                <c:pt idx="88">
                  <c:v>4784.0144353734</c:v>
                </c:pt>
                <c:pt idx="89">
                  <c:v>4865.072528616887</c:v>
                </c:pt>
                <c:pt idx="90">
                  <c:v>4946.130621860374</c:v>
                </c:pt>
                <c:pt idx="91">
                  <c:v>5027.188715103863</c:v>
                </c:pt>
                <c:pt idx="92">
                  <c:v>5108.24680834735</c:v>
                </c:pt>
                <c:pt idx="93">
                  <c:v>5189.304901590838</c:v>
                </c:pt>
                <c:pt idx="94">
                  <c:v>5270.362994834326</c:v>
                </c:pt>
                <c:pt idx="95">
                  <c:v>5351.421088077813</c:v>
                </c:pt>
                <c:pt idx="96">
                  <c:v>5445.130134699557</c:v>
                </c:pt>
                <c:pt idx="97">
                  <c:v>5551.490134699557</c:v>
                </c:pt>
                <c:pt idx="98">
                  <c:v>5657.850134699558</c:v>
                </c:pt>
                <c:pt idx="99">
                  <c:v>5764.210134699557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8.581711728156304</c:v>
                </c:pt>
                <c:pt idx="14">
                  <c:v>25.74513518446891</c:v>
                </c:pt>
                <c:pt idx="15">
                  <c:v>42.90855864078152</c:v>
                </c:pt>
                <c:pt idx="16">
                  <c:v>60.07198209709412</c:v>
                </c:pt>
                <c:pt idx="17">
                  <c:v>77.23540555340674</c:v>
                </c:pt>
                <c:pt idx="18">
                  <c:v>94.39882900971933</c:v>
                </c:pt>
                <c:pt idx="19">
                  <c:v>111.5622524660319</c:v>
                </c:pt>
                <c:pt idx="20">
                  <c:v>128.7256759223445</c:v>
                </c:pt>
                <c:pt idx="21">
                  <c:v>145.8890993786572</c:v>
                </c:pt>
                <c:pt idx="22">
                  <c:v>163.0525228349698</c:v>
                </c:pt>
                <c:pt idx="23">
                  <c:v>180.2159462912824</c:v>
                </c:pt>
                <c:pt idx="24">
                  <c:v>197.379369747595</c:v>
                </c:pt>
                <c:pt idx="25">
                  <c:v>214.5427932039076</c:v>
                </c:pt>
                <c:pt idx="26">
                  <c:v>231.7062166602202</c:v>
                </c:pt>
                <c:pt idx="27">
                  <c:v>248.8696401165328</c:v>
                </c:pt>
                <c:pt idx="28">
                  <c:v>266.0330635728454</c:v>
                </c:pt>
                <c:pt idx="29">
                  <c:v>283.196487029158</c:v>
                </c:pt>
                <c:pt idx="30">
                  <c:v>300.3599104854706</c:v>
                </c:pt>
                <c:pt idx="31">
                  <c:v>317.5233339417832</c:v>
                </c:pt>
                <c:pt idx="32">
                  <c:v>334.6867573980958</c:v>
                </c:pt>
                <c:pt idx="33">
                  <c:v>351.8501808544084</c:v>
                </c:pt>
                <c:pt idx="34">
                  <c:v>369.013604310721</c:v>
                </c:pt>
                <c:pt idx="35">
                  <c:v>386.1770277670337</c:v>
                </c:pt>
                <c:pt idx="36">
                  <c:v>403.3404512233462</c:v>
                </c:pt>
                <c:pt idx="37">
                  <c:v>420.5038746796588</c:v>
                </c:pt>
                <c:pt idx="38">
                  <c:v>437.6672981359714</c:v>
                </c:pt>
                <c:pt idx="39">
                  <c:v>454.8307215922841</c:v>
                </c:pt>
                <c:pt idx="40">
                  <c:v>471.9941450485967</c:v>
                </c:pt>
                <c:pt idx="41">
                  <c:v>489.1575685049093</c:v>
                </c:pt>
                <c:pt idx="42">
                  <c:v>506.3209919612219</c:v>
                </c:pt>
                <c:pt idx="43">
                  <c:v>523.4844154175344</c:v>
                </c:pt>
                <c:pt idx="44">
                  <c:v>540.6478388738471</c:v>
                </c:pt>
                <c:pt idx="45">
                  <c:v>557.8112623301597</c:v>
                </c:pt>
                <c:pt idx="46">
                  <c:v>574.9746857864723</c:v>
                </c:pt>
                <c:pt idx="47">
                  <c:v>649.0957774603343</c:v>
                </c:pt>
                <c:pt idx="48">
                  <c:v>780.174537351746</c:v>
                </c:pt>
                <c:pt idx="49">
                  <c:v>911.2532972431574</c:v>
                </c:pt>
                <c:pt idx="50">
                  <c:v>1042.33205713457</c:v>
                </c:pt>
                <c:pt idx="51">
                  <c:v>1173.410817025981</c:v>
                </c:pt>
                <c:pt idx="52">
                  <c:v>1304.489576917392</c:v>
                </c:pt>
                <c:pt idx="53">
                  <c:v>1435.568336808804</c:v>
                </c:pt>
                <c:pt idx="54">
                  <c:v>1566.647096700215</c:v>
                </c:pt>
                <c:pt idx="55">
                  <c:v>1697.725856591627</c:v>
                </c:pt>
                <c:pt idx="56">
                  <c:v>1828.804616483038</c:v>
                </c:pt>
                <c:pt idx="57">
                  <c:v>1959.88337637445</c:v>
                </c:pt>
                <c:pt idx="58">
                  <c:v>2090.962136265861</c:v>
                </c:pt>
                <c:pt idx="59">
                  <c:v>2222.040896157273</c:v>
                </c:pt>
                <c:pt idx="60">
                  <c:v>2353.119656048685</c:v>
                </c:pt>
                <c:pt idx="61">
                  <c:v>2484.198415940096</c:v>
                </c:pt>
                <c:pt idx="62">
                  <c:v>2615.277175831507</c:v>
                </c:pt>
                <c:pt idx="63">
                  <c:v>2746.35593572292</c:v>
                </c:pt>
                <c:pt idx="64">
                  <c:v>2877.434695614331</c:v>
                </c:pt>
                <c:pt idx="65">
                  <c:v>3008.513455505743</c:v>
                </c:pt>
                <c:pt idx="66">
                  <c:v>3139.592215397154</c:v>
                </c:pt>
                <c:pt idx="67">
                  <c:v>3270.670975288565</c:v>
                </c:pt>
                <c:pt idx="68">
                  <c:v>3401.749735179977</c:v>
                </c:pt>
                <c:pt idx="69">
                  <c:v>3532.828495071389</c:v>
                </c:pt>
                <c:pt idx="70">
                  <c:v>3663.9072549628</c:v>
                </c:pt>
                <c:pt idx="71">
                  <c:v>3794.986014854212</c:v>
                </c:pt>
                <c:pt idx="72">
                  <c:v>3926.064774745623</c:v>
                </c:pt>
                <c:pt idx="73">
                  <c:v>4057.143534637035</c:v>
                </c:pt>
                <c:pt idx="74">
                  <c:v>4188.222294528446</c:v>
                </c:pt>
                <c:pt idx="75">
                  <c:v>4319.301054419857</c:v>
                </c:pt>
                <c:pt idx="76">
                  <c:v>4450.37981431127</c:v>
                </c:pt>
                <c:pt idx="77">
                  <c:v>4581.458574202681</c:v>
                </c:pt>
                <c:pt idx="78">
                  <c:v>4712.537334094092</c:v>
                </c:pt>
                <c:pt idx="79">
                  <c:v>4843.616093985504</c:v>
                </c:pt>
                <c:pt idx="80">
                  <c:v>5204.317354340274</c:v>
                </c:pt>
                <c:pt idx="81">
                  <c:v>5794.641115158401</c:v>
                </c:pt>
                <c:pt idx="82">
                  <c:v>6384.96487597653</c:v>
                </c:pt>
                <c:pt idx="83">
                  <c:v>6975.288636794656</c:v>
                </c:pt>
                <c:pt idx="84">
                  <c:v>7565.612397612785</c:v>
                </c:pt>
                <c:pt idx="85">
                  <c:v>8155.936158430912</c:v>
                </c:pt>
                <c:pt idx="86">
                  <c:v>8746.25991924904</c:v>
                </c:pt>
                <c:pt idx="87">
                  <c:v>9336.583680067168</c:v>
                </c:pt>
                <c:pt idx="88">
                  <c:v>9926.907440885295</c:v>
                </c:pt>
                <c:pt idx="89">
                  <c:v>10517.23120170342</c:v>
                </c:pt>
                <c:pt idx="90">
                  <c:v>11107.55496252155</c:v>
                </c:pt>
                <c:pt idx="91">
                  <c:v>11697.87872333968</c:v>
                </c:pt>
                <c:pt idx="92">
                  <c:v>12288.20248415781</c:v>
                </c:pt>
                <c:pt idx="93">
                  <c:v>12878.52624497594</c:v>
                </c:pt>
                <c:pt idx="94">
                  <c:v>13468.85000579406</c:v>
                </c:pt>
                <c:pt idx="95">
                  <c:v>14059.1737666122</c:v>
                </c:pt>
                <c:pt idx="96">
                  <c:v>14716.76564702126</c:v>
                </c:pt>
                <c:pt idx="97">
                  <c:v>15441.62564702126</c:v>
                </c:pt>
                <c:pt idx="98">
                  <c:v>16166.48564702125</c:v>
                </c:pt>
                <c:pt idx="99">
                  <c:v>16891.34564702125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1.152246237162807</c:v>
                </c:pt>
                <c:pt idx="14">
                  <c:v>3.456738711488422</c:v>
                </c:pt>
                <c:pt idx="15">
                  <c:v>5.761231185814036</c:v>
                </c:pt>
                <c:pt idx="16">
                  <c:v>8.065723660139651</c:v>
                </c:pt>
                <c:pt idx="17">
                  <c:v>10.37021613446526</c:v>
                </c:pt>
                <c:pt idx="18">
                  <c:v>12.67470860879088</c:v>
                </c:pt>
                <c:pt idx="19">
                  <c:v>14.97920108311649</c:v>
                </c:pt>
                <c:pt idx="20">
                  <c:v>17.28369355744211</c:v>
                </c:pt>
                <c:pt idx="21">
                  <c:v>19.58818603176772</c:v>
                </c:pt>
                <c:pt idx="22">
                  <c:v>21.89267850609334</c:v>
                </c:pt>
                <c:pt idx="23">
                  <c:v>24.19717098041895</c:v>
                </c:pt>
                <c:pt idx="24">
                  <c:v>26.50166345474457</c:v>
                </c:pt>
                <c:pt idx="25">
                  <c:v>28.80615592907018</c:v>
                </c:pt>
                <c:pt idx="26">
                  <c:v>31.1106484033958</c:v>
                </c:pt>
                <c:pt idx="27">
                  <c:v>33.41514087772141</c:v>
                </c:pt>
                <c:pt idx="28">
                  <c:v>35.71963335204703</c:v>
                </c:pt>
                <c:pt idx="29">
                  <c:v>38.02412582637264</c:v>
                </c:pt>
                <c:pt idx="30">
                  <c:v>40.32861830069825</c:v>
                </c:pt>
                <c:pt idx="31">
                  <c:v>42.63311077502386</c:v>
                </c:pt>
                <c:pt idx="32">
                  <c:v>44.93760324934949</c:v>
                </c:pt>
                <c:pt idx="33">
                  <c:v>47.2420957236751</c:v>
                </c:pt>
                <c:pt idx="34">
                  <c:v>49.54658819800071</c:v>
                </c:pt>
                <c:pt idx="35">
                  <c:v>51.85108067232633</c:v>
                </c:pt>
                <c:pt idx="36">
                  <c:v>54.15557314665193</c:v>
                </c:pt>
                <c:pt idx="37">
                  <c:v>56.46006562097756</c:v>
                </c:pt>
                <c:pt idx="38">
                  <c:v>58.76455809530317</c:v>
                </c:pt>
                <c:pt idx="39">
                  <c:v>61.06905056962879</c:v>
                </c:pt>
                <c:pt idx="40">
                  <c:v>63.3735430439544</c:v>
                </c:pt>
                <c:pt idx="41">
                  <c:v>65.67803551828001</c:v>
                </c:pt>
                <c:pt idx="42">
                  <c:v>67.98252799260563</c:v>
                </c:pt>
                <c:pt idx="43">
                  <c:v>70.28702046693123</c:v>
                </c:pt>
                <c:pt idx="44">
                  <c:v>72.59151294125685</c:v>
                </c:pt>
                <c:pt idx="45">
                  <c:v>74.89600541558248</c:v>
                </c:pt>
                <c:pt idx="46">
                  <c:v>77.2004978899081</c:v>
                </c:pt>
                <c:pt idx="47">
                  <c:v>84.2091959662573</c:v>
                </c:pt>
                <c:pt idx="48">
                  <c:v>95.92209964463015</c:v>
                </c:pt>
                <c:pt idx="49">
                  <c:v>107.635003323003</c:v>
                </c:pt>
                <c:pt idx="50">
                  <c:v>119.3479070013758</c:v>
                </c:pt>
                <c:pt idx="51">
                  <c:v>131.0608106797487</c:v>
                </c:pt>
                <c:pt idx="52">
                  <c:v>142.7737143581215</c:v>
                </c:pt>
                <c:pt idx="53">
                  <c:v>154.4866180364944</c:v>
                </c:pt>
                <c:pt idx="54">
                  <c:v>166.1995217148672</c:v>
                </c:pt>
                <c:pt idx="55">
                  <c:v>177.9124253932401</c:v>
                </c:pt>
                <c:pt idx="56">
                  <c:v>189.6253290716129</c:v>
                </c:pt>
                <c:pt idx="57">
                  <c:v>201.3382327499858</c:v>
                </c:pt>
                <c:pt idx="58">
                  <c:v>213.0511364283586</c:v>
                </c:pt>
                <c:pt idx="59">
                  <c:v>224.7640401067314</c:v>
                </c:pt>
                <c:pt idx="60">
                  <c:v>236.4769437851043</c:v>
                </c:pt>
                <c:pt idx="61">
                  <c:v>248.1898474634771</c:v>
                </c:pt>
                <c:pt idx="62">
                  <c:v>259.9027511418499</c:v>
                </c:pt>
                <c:pt idx="63">
                  <c:v>271.6156548202228</c:v>
                </c:pt>
                <c:pt idx="64">
                  <c:v>283.3285584985957</c:v>
                </c:pt>
                <c:pt idx="65">
                  <c:v>295.0414621769684</c:v>
                </c:pt>
                <c:pt idx="66">
                  <c:v>306.7543658553413</c:v>
                </c:pt>
                <c:pt idx="67">
                  <c:v>318.4672695337141</c:v>
                </c:pt>
                <c:pt idx="68">
                  <c:v>330.180173212087</c:v>
                </c:pt>
                <c:pt idx="69">
                  <c:v>341.8930768904598</c:v>
                </c:pt>
                <c:pt idx="70">
                  <c:v>353.6059805688327</c:v>
                </c:pt>
                <c:pt idx="71">
                  <c:v>365.3188842472055</c:v>
                </c:pt>
                <c:pt idx="72">
                  <c:v>377.0317879255784</c:v>
                </c:pt>
                <c:pt idx="73">
                  <c:v>388.7446916039511</c:v>
                </c:pt>
                <c:pt idx="74">
                  <c:v>400.4575952823241</c:v>
                </c:pt>
                <c:pt idx="75">
                  <c:v>412.1704989606969</c:v>
                </c:pt>
                <c:pt idx="76">
                  <c:v>423.8834026390697</c:v>
                </c:pt>
                <c:pt idx="77">
                  <c:v>435.5963063174426</c:v>
                </c:pt>
                <c:pt idx="78">
                  <c:v>447.3092099958154</c:v>
                </c:pt>
                <c:pt idx="79">
                  <c:v>459.0221136741883</c:v>
                </c:pt>
                <c:pt idx="80">
                  <c:v>471.2460494641924</c:v>
                </c:pt>
                <c:pt idx="81">
                  <c:v>483.9810173658278</c:v>
                </c:pt>
                <c:pt idx="82">
                  <c:v>496.7159852674631</c:v>
                </c:pt>
                <c:pt idx="83">
                  <c:v>509.4509531690985</c:v>
                </c:pt>
                <c:pt idx="84">
                  <c:v>522.1859210707338</c:v>
                </c:pt>
                <c:pt idx="85">
                  <c:v>534.9208889723691</c:v>
                </c:pt>
                <c:pt idx="86">
                  <c:v>547.6558568740045</c:v>
                </c:pt>
                <c:pt idx="87">
                  <c:v>560.3908247756399</c:v>
                </c:pt>
                <c:pt idx="88">
                  <c:v>573.125792677275</c:v>
                </c:pt>
                <c:pt idx="89">
                  <c:v>585.8607605789106</c:v>
                </c:pt>
                <c:pt idx="90">
                  <c:v>598.5957284805459</c:v>
                </c:pt>
                <c:pt idx="91">
                  <c:v>611.3306963821813</c:v>
                </c:pt>
                <c:pt idx="92">
                  <c:v>624.0656642838167</c:v>
                </c:pt>
                <c:pt idx="93">
                  <c:v>636.8006321854519</c:v>
                </c:pt>
                <c:pt idx="94">
                  <c:v>649.5356000870873</c:v>
                </c:pt>
                <c:pt idx="95">
                  <c:v>662.2705679887226</c:v>
                </c:pt>
                <c:pt idx="96">
                  <c:v>672.8535519395403</c:v>
                </c:pt>
                <c:pt idx="97">
                  <c:v>681.2845519395402</c:v>
                </c:pt>
                <c:pt idx="98">
                  <c:v>689.7155519395403</c:v>
                </c:pt>
                <c:pt idx="99">
                  <c:v>698.1465519395403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79.99228044607696</c:v>
                </c:pt>
                <c:pt idx="14">
                  <c:v>239.9768413382309</c:v>
                </c:pt>
                <c:pt idx="15">
                  <c:v>399.9614022303848</c:v>
                </c:pt>
                <c:pt idx="16">
                  <c:v>559.9459631225387</c:v>
                </c:pt>
                <c:pt idx="17">
                  <c:v>719.9305240146927</c:v>
                </c:pt>
                <c:pt idx="18">
                  <c:v>879.9150849068465</c:v>
                </c:pt>
                <c:pt idx="19">
                  <c:v>1039.899645799001</c:v>
                </c:pt>
                <c:pt idx="20">
                  <c:v>1199.884206691154</c:v>
                </c:pt>
                <c:pt idx="21">
                  <c:v>1359.868767583308</c:v>
                </c:pt>
                <c:pt idx="22">
                  <c:v>1519.853328475462</c:v>
                </c:pt>
                <c:pt idx="23">
                  <c:v>1679.837889367616</c:v>
                </c:pt>
                <c:pt idx="24">
                  <c:v>1839.82245025977</c:v>
                </c:pt>
                <c:pt idx="25">
                  <c:v>1999.807011151924</c:v>
                </c:pt>
                <c:pt idx="26">
                  <c:v>2159.791572044078</c:v>
                </c:pt>
                <c:pt idx="27">
                  <c:v>2319.776132936232</c:v>
                </c:pt>
                <c:pt idx="28">
                  <c:v>2479.760693828386</c:v>
                </c:pt>
                <c:pt idx="29">
                  <c:v>2639.74525472054</c:v>
                </c:pt>
                <c:pt idx="30">
                  <c:v>2799.729815612694</c:v>
                </c:pt>
                <c:pt idx="31">
                  <c:v>2959.714376504848</c:v>
                </c:pt>
                <c:pt idx="32">
                  <c:v>3119.698937397001</c:v>
                </c:pt>
                <c:pt idx="33">
                  <c:v>3279.683498289156</c:v>
                </c:pt>
                <c:pt idx="34">
                  <c:v>3439.668059181309</c:v>
                </c:pt>
                <c:pt idx="35">
                  <c:v>3599.652620073463</c:v>
                </c:pt>
                <c:pt idx="36">
                  <c:v>3759.637180965617</c:v>
                </c:pt>
                <c:pt idx="37">
                  <c:v>3919.621741857771</c:v>
                </c:pt>
                <c:pt idx="38">
                  <c:v>4079.606302749925</c:v>
                </c:pt>
                <c:pt idx="39">
                  <c:v>4239.59086364208</c:v>
                </c:pt>
                <c:pt idx="40">
                  <c:v>4399.575424534233</c:v>
                </c:pt>
                <c:pt idx="41">
                  <c:v>4559.559985426386</c:v>
                </c:pt>
                <c:pt idx="42">
                  <c:v>4719.544546318541</c:v>
                </c:pt>
                <c:pt idx="43">
                  <c:v>4879.529107210695</c:v>
                </c:pt>
                <c:pt idx="44">
                  <c:v>5039.513668102848</c:v>
                </c:pt>
                <c:pt idx="45">
                  <c:v>5199.498228995002</c:v>
                </c:pt>
                <c:pt idx="46">
                  <c:v>5359.482789887156</c:v>
                </c:pt>
                <c:pt idx="47">
                  <c:v>5585.18925017693</c:v>
                </c:pt>
                <c:pt idx="48">
                  <c:v>5876.617609864325</c:v>
                </c:pt>
                <c:pt idx="49">
                  <c:v>6168.04596955172</c:v>
                </c:pt>
                <c:pt idx="50">
                  <c:v>6459.474329239115</c:v>
                </c:pt>
                <c:pt idx="51">
                  <c:v>6750.90268892651</c:v>
                </c:pt>
                <c:pt idx="52">
                  <c:v>7042.331048613905</c:v>
                </c:pt>
                <c:pt idx="53">
                  <c:v>7333.7594083013</c:v>
                </c:pt>
                <c:pt idx="54">
                  <c:v>7625.187767988695</c:v>
                </c:pt>
                <c:pt idx="55">
                  <c:v>7916.61612767609</c:v>
                </c:pt>
                <c:pt idx="56">
                  <c:v>8208.044487363484</c:v>
                </c:pt>
                <c:pt idx="57">
                  <c:v>8499.47284705088</c:v>
                </c:pt>
                <c:pt idx="58">
                  <c:v>8790.901206738273</c:v>
                </c:pt>
                <c:pt idx="59">
                  <c:v>9082.32956642567</c:v>
                </c:pt>
                <c:pt idx="60">
                  <c:v>9373.757926113063</c:v>
                </c:pt>
                <c:pt idx="61">
                  <c:v>9665.186285800459</c:v>
                </c:pt>
                <c:pt idx="62">
                  <c:v>9956.614645487854</c:v>
                </c:pt>
                <c:pt idx="63">
                  <c:v>10248.04300517525</c:v>
                </c:pt>
                <c:pt idx="64">
                  <c:v>10539.47136486264</c:v>
                </c:pt>
                <c:pt idx="65">
                  <c:v>10830.89972455004</c:v>
                </c:pt>
                <c:pt idx="66">
                  <c:v>11122.32808423743</c:v>
                </c:pt>
                <c:pt idx="67">
                  <c:v>11413.75644392483</c:v>
                </c:pt>
                <c:pt idx="68">
                  <c:v>11705.18480361222</c:v>
                </c:pt>
                <c:pt idx="69">
                  <c:v>11996.61316329962</c:v>
                </c:pt>
                <c:pt idx="70">
                  <c:v>12288.04152298701</c:v>
                </c:pt>
                <c:pt idx="71">
                  <c:v>12579.46988267441</c:v>
                </c:pt>
                <c:pt idx="72">
                  <c:v>12870.8982423618</c:v>
                </c:pt>
                <c:pt idx="73">
                  <c:v>13162.3266020492</c:v>
                </c:pt>
                <c:pt idx="74">
                  <c:v>13453.75496173659</c:v>
                </c:pt>
                <c:pt idx="75">
                  <c:v>13745.18332142399</c:v>
                </c:pt>
                <c:pt idx="76">
                  <c:v>14036.61168111138</c:v>
                </c:pt>
                <c:pt idx="77">
                  <c:v>14328.04004079878</c:v>
                </c:pt>
                <c:pt idx="78">
                  <c:v>14619.46840048617</c:v>
                </c:pt>
                <c:pt idx="79">
                  <c:v>14910.89676017357</c:v>
                </c:pt>
                <c:pt idx="80">
                  <c:v>15122.19127398322</c:v>
                </c:pt>
                <c:pt idx="81">
                  <c:v>15253.35194191513</c:v>
                </c:pt>
                <c:pt idx="82">
                  <c:v>15384.51260984704</c:v>
                </c:pt>
                <c:pt idx="83">
                  <c:v>15515.67327777895</c:v>
                </c:pt>
                <c:pt idx="84">
                  <c:v>15646.83394571087</c:v>
                </c:pt>
                <c:pt idx="85">
                  <c:v>15777.99461364278</c:v>
                </c:pt>
                <c:pt idx="86">
                  <c:v>15909.15528157469</c:v>
                </c:pt>
                <c:pt idx="87">
                  <c:v>16040.3159495066</c:v>
                </c:pt>
                <c:pt idx="88">
                  <c:v>16171.47661743851</c:v>
                </c:pt>
                <c:pt idx="89">
                  <c:v>16302.63728537042</c:v>
                </c:pt>
                <c:pt idx="90">
                  <c:v>16433.79795330233</c:v>
                </c:pt>
                <c:pt idx="91">
                  <c:v>16564.95862123424</c:v>
                </c:pt>
                <c:pt idx="92">
                  <c:v>16696.11928916616</c:v>
                </c:pt>
                <c:pt idx="93">
                  <c:v>16827.27995709806</c:v>
                </c:pt>
                <c:pt idx="94">
                  <c:v>16958.44062502998</c:v>
                </c:pt>
                <c:pt idx="95">
                  <c:v>17089.60129296189</c:v>
                </c:pt>
                <c:pt idx="96">
                  <c:v>17155.18162692784</c:v>
                </c:pt>
                <c:pt idx="97">
                  <c:v>17155.18162692784</c:v>
                </c:pt>
                <c:pt idx="98">
                  <c:v>17155.18162692784</c:v>
                </c:pt>
                <c:pt idx="99">
                  <c:v>17155.18162692784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26.09499999999994</c:v>
                </c:pt>
                <c:pt idx="97">
                  <c:v>78.28499999999982</c:v>
                </c:pt>
                <c:pt idx="98">
                  <c:v>130.4749999999997</c:v>
                </c:pt>
                <c:pt idx="99">
                  <c:v>182.6649999999996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11057.65764722483</c:v>
                </c:pt>
                <c:pt idx="1">
                  <c:v>11057.65764722483</c:v>
                </c:pt>
                <c:pt idx="2">
                  <c:v>11057.65764722483</c:v>
                </c:pt>
                <c:pt idx="3">
                  <c:v>11057.65764722483</c:v>
                </c:pt>
                <c:pt idx="4">
                  <c:v>11057.65764722483</c:v>
                </c:pt>
                <c:pt idx="5">
                  <c:v>11057.65764722483</c:v>
                </c:pt>
                <c:pt idx="6">
                  <c:v>11057.65764722483</c:v>
                </c:pt>
                <c:pt idx="7">
                  <c:v>11057.65764722483</c:v>
                </c:pt>
                <c:pt idx="8">
                  <c:v>11057.65764722483</c:v>
                </c:pt>
                <c:pt idx="9">
                  <c:v>11057.65764722483</c:v>
                </c:pt>
                <c:pt idx="10">
                  <c:v>11057.65764722483</c:v>
                </c:pt>
                <c:pt idx="11">
                  <c:v>11057.65764722483</c:v>
                </c:pt>
                <c:pt idx="12">
                  <c:v>11057.65764722483</c:v>
                </c:pt>
                <c:pt idx="13">
                  <c:v>11178.93490826198</c:v>
                </c:pt>
                <c:pt idx="14">
                  <c:v>11421.48943033629</c:v>
                </c:pt>
                <c:pt idx="15">
                  <c:v>11664.04395241059</c:v>
                </c:pt>
                <c:pt idx="16">
                  <c:v>11906.5984744849</c:v>
                </c:pt>
                <c:pt idx="17">
                  <c:v>12149.1529965592</c:v>
                </c:pt>
                <c:pt idx="18">
                  <c:v>12391.7075186335</c:v>
                </c:pt>
                <c:pt idx="19">
                  <c:v>12634.26204070781</c:v>
                </c:pt>
                <c:pt idx="20">
                  <c:v>12876.81656278211</c:v>
                </c:pt>
                <c:pt idx="21">
                  <c:v>13119.37108485642</c:v>
                </c:pt>
                <c:pt idx="22">
                  <c:v>13361.92560693072</c:v>
                </c:pt>
                <c:pt idx="23">
                  <c:v>13604.48012900502</c:v>
                </c:pt>
                <c:pt idx="24">
                  <c:v>13847.03465107933</c:v>
                </c:pt>
                <c:pt idx="25">
                  <c:v>14089.58917315363</c:v>
                </c:pt>
                <c:pt idx="26">
                  <c:v>14332.14369522794</c:v>
                </c:pt>
                <c:pt idx="27">
                  <c:v>14574.69821730224</c:v>
                </c:pt>
                <c:pt idx="28">
                  <c:v>14817.25273937654</c:v>
                </c:pt>
                <c:pt idx="29">
                  <c:v>15059.80726145085</c:v>
                </c:pt>
                <c:pt idx="30">
                  <c:v>15302.36178352515</c:v>
                </c:pt>
                <c:pt idx="31">
                  <c:v>15544.91630559946</c:v>
                </c:pt>
                <c:pt idx="32">
                  <c:v>15787.47082767376</c:v>
                </c:pt>
                <c:pt idx="33">
                  <c:v>16030.02534974806</c:v>
                </c:pt>
                <c:pt idx="34">
                  <c:v>16272.57987182237</c:v>
                </c:pt>
                <c:pt idx="35">
                  <c:v>16515.13439389667</c:v>
                </c:pt>
                <c:pt idx="36">
                  <c:v>16757.68891597098</c:v>
                </c:pt>
                <c:pt idx="37">
                  <c:v>17000.24343804528</c:v>
                </c:pt>
                <c:pt idx="38">
                  <c:v>17242.79796011958</c:v>
                </c:pt>
                <c:pt idx="39">
                  <c:v>17485.35248219389</c:v>
                </c:pt>
                <c:pt idx="40">
                  <c:v>17727.9070042682</c:v>
                </c:pt>
                <c:pt idx="41">
                  <c:v>17970.4615263425</c:v>
                </c:pt>
                <c:pt idx="42">
                  <c:v>18213.0160484168</c:v>
                </c:pt>
                <c:pt idx="43">
                  <c:v>18455.57057049111</c:v>
                </c:pt>
                <c:pt idx="44">
                  <c:v>18698.12509256541</c:v>
                </c:pt>
                <c:pt idx="45">
                  <c:v>18940.67961463971</c:v>
                </c:pt>
                <c:pt idx="46">
                  <c:v>19183.23413671402</c:v>
                </c:pt>
                <c:pt idx="47">
                  <c:v>19012.01880081555</c:v>
                </c:pt>
                <c:pt idx="48">
                  <c:v>18427.0336069443</c:v>
                </c:pt>
                <c:pt idx="49">
                  <c:v>17842.04841307305</c:v>
                </c:pt>
                <c:pt idx="50">
                  <c:v>17257.0632192018</c:v>
                </c:pt>
                <c:pt idx="51">
                  <c:v>16672.07802533056</c:v>
                </c:pt>
                <c:pt idx="52">
                  <c:v>16087.09283145931</c:v>
                </c:pt>
                <c:pt idx="53">
                  <c:v>15502.10763758806</c:v>
                </c:pt>
                <c:pt idx="54">
                  <c:v>14917.12244371681</c:v>
                </c:pt>
                <c:pt idx="55">
                  <c:v>14332.13724984556</c:v>
                </c:pt>
                <c:pt idx="56">
                  <c:v>13747.15205597432</c:v>
                </c:pt>
                <c:pt idx="57">
                  <c:v>13162.16686210307</c:v>
                </c:pt>
                <c:pt idx="58">
                  <c:v>12577.18166823182</c:v>
                </c:pt>
                <c:pt idx="59">
                  <c:v>11992.19647436057</c:v>
                </c:pt>
                <c:pt idx="60">
                  <c:v>11407.21128048933</c:v>
                </c:pt>
                <c:pt idx="61">
                  <c:v>10822.22608661808</c:v>
                </c:pt>
                <c:pt idx="62">
                  <c:v>10237.24089274683</c:v>
                </c:pt>
                <c:pt idx="63">
                  <c:v>9652.255698875584</c:v>
                </c:pt>
                <c:pt idx="64">
                  <c:v>9067.270505004337</c:v>
                </c:pt>
                <c:pt idx="65">
                  <c:v>8482.28531113309</c:v>
                </c:pt>
                <c:pt idx="66">
                  <c:v>7897.300117261842</c:v>
                </c:pt>
                <c:pt idx="67">
                  <c:v>7312.314923390595</c:v>
                </c:pt>
                <c:pt idx="68">
                  <c:v>6727.329729519347</c:v>
                </c:pt>
                <c:pt idx="69">
                  <c:v>6142.344535648101</c:v>
                </c:pt>
                <c:pt idx="70">
                  <c:v>5557.359341776853</c:v>
                </c:pt>
                <c:pt idx="71">
                  <c:v>4972.374147905604</c:v>
                </c:pt>
                <c:pt idx="72">
                  <c:v>4387.388954034357</c:v>
                </c:pt>
                <c:pt idx="73">
                  <c:v>3802.40376016311</c:v>
                </c:pt>
                <c:pt idx="74">
                  <c:v>3217.418566291863</c:v>
                </c:pt>
                <c:pt idx="75">
                  <c:v>2632.433372420615</c:v>
                </c:pt>
                <c:pt idx="76">
                  <c:v>2047.448178549366</c:v>
                </c:pt>
                <c:pt idx="77">
                  <c:v>1462.462984678121</c:v>
                </c:pt>
                <c:pt idx="78">
                  <c:v>877.4777908068717</c:v>
                </c:pt>
                <c:pt idx="79">
                  <c:v>292.4925969356264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257.4513518446891</c:v>
                </c:pt>
                <c:pt idx="14">
                  <c:v>772.3540555340673</c:v>
                </c:pt>
                <c:pt idx="15">
                  <c:v>1287.256759223445</c:v>
                </c:pt>
                <c:pt idx="16">
                  <c:v>1802.159462912824</c:v>
                </c:pt>
                <c:pt idx="17">
                  <c:v>2317.062166602202</c:v>
                </c:pt>
                <c:pt idx="18">
                  <c:v>2831.96487029158</c:v>
                </c:pt>
                <c:pt idx="19">
                  <c:v>3346.867573980958</c:v>
                </c:pt>
                <c:pt idx="20">
                  <c:v>3861.770277670336</c:v>
                </c:pt>
                <c:pt idx="21">
                  <c:v>4376.672981359714</c:v>
                </c:pt>
                <c:pt idx="22">
                  <c:v>4891.575685049092</c:v>
                </c:pt>
                <c:pt idx="23">
                  <c:v>5406.478388738471</c:v>
                </c:pt>
                <c:pt idx="24">
                  <c:v>5921.38109242785</c:v>
                </c:pt>
                <c:pt idx="25">
                  <c:v>6436.283796117227</c:v>
                </c:pt>
                <c:pt idx="26">
                  <c:v>6951.186499806606</c:v>
                </c:pt>
                <c:pt idx="27">
                  <c:v>7466.089203495984</c:v>
                </c:pt>
                <c:pt idx="28">
                  <c:v>7980.991907185362</c:v>
                </c:pt>
                <c:pt idx="29">
                  <c:v>8495.89461087474</c:v>
                </c:pt>
                <c:pt idx="30">
                  <c:v>9010.797314564119</c:v>
                </c:pt>
                <c:pt idx="31">
                  <c:v>9525.700018253497</c:v>
                </c:pt>
                <c:pt idx="32">
                  <c:v>10040.60272194287</c:v>
                </c:pt>
                <c:pt idx="33">
                  <c:v>10555.50542563225</c:v>
                </c:pt>
                <c:pt idx="34">
                  <c:v>11070.40812932163</c:v>
                </c:pt>
                <c:pt idx="35">
                  <c:v>11585.31083301101</c:v>
                </c:pt>
                <c:pt idx="36">
                  <c:v>12100.21353670039</c:v>
                </c:pt>
                <c:pt idx="37">
                  <c:v>12615.11624038977</c:v>
                </c:pt>
                <c:pt idx="38">
                  <c:v>13130.01894407914</c:v>
                </c:pt>
                <c:pt idx="39">
                  <c:v>13644.92164776852</c:v>
                </c:pt>
                <c:pt idx="40">
                  <c:v>14159.8243514579</c:v>
                </c:pt>
                <c:pt idx="41">
                  <c:v>14674.72705514728</c:v>
                </c:pt>
                <c:pt idx="42">
                  <c:v>15189.62975883666</c:v>
                </c:pt>
                <c:pt idx="43">
                  <c:v>15704.53246252603</c:v>
                </c:pt>
                <c:pt idx="44">
                  <c:v>16219.43516621541</c:v>
                </c:pt>
                <c:pt idx="45">
                  <c:v>16734.33786990479</c:v>
                </c:pt>
                <c:pt idx="46">
                  <c:v>17249.24057359417</c:v>
                </c:pt>
                <c:pt idx="47">
                  <c:v>17241.43901747766</c:v>
                </c:pt>
                <c:pt idx="48">
                  <c:v>16710.93320155528</c:v>
                </c:pt>
                <c:pt idx="49">
                  <c:v>16180.42738563289</c:v>
                </c:pt>
                <c:pt idx="50">
                  <c:v>15649.9215697105</c:v>
                </c:pt>
                <c:pt idx="51">
                  <c:v>15119.41575378811</c:v>
                </c:pt>
                <c:pt idx="52">
                  <c:v>14588.90993786572</c:v>
                </c:pt>
                <c:pt idx="53">
                  <c:v>14058.40412194333</c:v>
                </c:pt>
                <c:pt idx="54">
                  <c:v>13527.89830602094</c:v>
                </c:pt>
                <c:pt idx="55">
                  <c:v>12997.39249009855</c:v>
                </c:pt>
                <c:pt idx="56">
                  <c:v>12466.88667417616</c:v>
                </c:pt>
                <c:pt idx="57">
                  <c:v>11936.38085825377</c:v>
                </c:pt>
                <c:pt idx="58">
                  <c:v>11405.87504233138</c:v>
                </c:pt>
                <c:pt idx="59">
                  <c:v>10875.36922640899</c:v>
                </c:pt>
                <c:pt idx="60">
                  <c:v>10344.8634104866</c:v>
                </c:pt>
                <c:pt idx="61">
                  <c:v>9814.357594564208</c:v>
                </c:pt>
                <c:pt idx="62">
                  <c:v>9283.851778641818</c:v>
                </c:pt>
                <c:pt idx="63">
                  <c:v>8753.34596271943</c:v>
                </c:pt>
                <c:pt idx="64">
                  <c:v>8222.84014679704</c:v>
                </c:pt>
                <c:pt idx="65">
                  <c:v>7692.33433087465</c:v>
                </c:pt>
                <c:pt idx="66">
                  <c:v>7161.82851495226</c:v>
                </c:pt>
                <c:pt idx="67">
                  <c:v>6631.32269902987</c:v>
                </c:pt>
                <c:pt idx="68">
                  <c:v>6100.81688310748</c:v>
                </c:pt>
                <c:pt idx="69">
                  <c:v>5570.31106718509</c:v>
                </c:pt>
                <c:pt idx="70">
                  <c:v>5039.8052512627</c:v>
                </c:pt>
                <c:pt idx="71">
                  <c:v>4509.299435340312</c:v>
                </c:pt>
                <c:pt idx="72">
                  <c:v>3978.793619417922</c:v>
                </c:pt>
                <c:pt idx="73">
                  <c:v>3448.287803495532</c:v>
                </c:pt>
                <c:pt idx="74">
                  <c:v>2917.781987573142</c:v>
                </c:pt>
                <c:pt idx="75">
                  <c:v>2387.276171650752</c:v>
                </c:pt>
                <c:pt idx="76">
                  <c:v>1856.770355728362</c:v>
                </c:pt>
                <c:pt idx="77">
                  <c:v>1326.264539805972</c:v>
                </c:pt>
                <c:pt idx="78">
                  <c:v>795.758723883584</c:v>
                </c:pt>
                <c:pt idx="79">
                  <c:v>265.2529079611922</c:v>
                </c:pt>
                <c:pt idx="80">
                  <c:v>9190.275871568487</c:v>
                </c:pt>
                <c:pt idx="81">
                  <c:v>27570.82761470546</c:v>
                </c:pt>
                <c:pt idx="82">
                  <c:v>45951.37935784243</c:v>
                </c:pt>
                <c:pt idx="83">
                  <c:v>64331.9311009794</c:v>
                </c:pt>
                <c:pt idx="84">
                  <c:v>82712.48284411638</c:v>
                </c:pt>
                <c:pt idx="85">
                  <c:v>101093.0345872534</c:v>
                </c:pt>
                <c:pt idx="86">
                  <c:v>119473.5863303903</c:v>
                </c:pt>
                <c:pt idx="87">
                  <c:v>137854.1380735273</c:v>
                </c:pt>
                <c:pt idx="88">
                  <c:v>156234.6898166643</c:v>
                </c:pt>
                <c:pt idx="89">
                  <c:v>174615.2415598012</c:v>
                </c:pt>
                <c:pt idx="90">
                  <c:v>192995.7933029382</c:v>
                </c:pt>
                <c:pt idx="91">
                  <c:v>211376.3450460752</c:v>
                </c:pt>
                <c:pt idx="92">
                  <c:v>229756.8967892122</c:v>
                </c:pt>
                <c:pt idx="93">
                  <c:v>248137.4485323491</c:v>
                </c:pt>
                <c:pt idx="94">
                  <c:v>266518.0002754861</c:v>
                </c:pt>
                <c:pt idx="95">
                  <c:v>284898.5520186231</c:v>
                </c:pt>
                <c:pt idx="96">
                  <c:v>295424.6778901916</c:v>
                </c:pt>
                <c:pt idx="97">
                  <c:v>298096.3778901916</c:v>
                </c:pt>
                <c:pt idx="98">
                  <c:v>300768.0778901916</c:v>
                </c:pt>
                <c:pt idx="99">
                  <c:v>303439.7778901916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3343.555584094896</c:v>
                </c:pt>
                <c:pt idx="1">
                  <c:v>3343.555584094896</c:v>
                </c:pt>
                <c:pt idx="2">
                  <c:v>3343.555584094896</c:v>
                </c:pt>
                <c:pt idx="3">
                  <c:v>3343.555584094896</c:v>
                </c:pt>
                <c:pt idx="4">
                  <c:v>3343.555584094896</c:v>
                </c:pt>
                <c:pt idx="5">
                  <c:v>3343.555584094896</c:v>
                </c:pt>
                <c:pt idx="6">
                  <c:v>3343.555584094896</c:v>
                </c:pt>
                <c:pt idx="7">
                  <c:v>3343.555584094896</c:v>
                </c:pt>
                <c:pt idx="8">
                  <c:v>3343.555584094896</c:v>
                </c:pt>
                <c:pt idx="9">
                  <c:v>3343.555584094896</c:v>
                </c:pt>
                <c:pt idx="10">
                  <c:v>3343.555584094896</c:v>
                </c:pt>
                <c:pt idx="11">
                  <c:v>3343.555584094896</c:v>
                </c:pt>
                <c:pt idx="12">
                  <c:v>3343.555584094896</c:v>
                </c:pt>
                <c:pt idx="13">
                  <c:v>3429.333065959935</c:v>
                </c:pt>
                <c:pt idx="14">
                  <c:v>3600.888029690012</c:v>
                </c:pt>
                <c:pt idx="15">
                  <c:v>3772.44299342009</c:v>
                </c:pt>
                <c:pt idx="16">
                  <c:v>3943.997957150168</c:v>
                </c:pt>
                <c:pt idx="17">
                  <c:v>4115.552920880245</c:v>
                </c:pt>
                <c:pt idx="18">
                  <c:v>4287.107884610323</c:v>
                </c:pt>
                <c:pt idx="19">
                  <c:v>4458.6628483404</c:v>
                </c:pt>
                <c:pt idx="20">
                  <c:v>4630.217812070478</c:v>
                </c:pt>
                <c:pt idx="21">
                  <c:v>4801.772775800556</c:v>
                </c:pt>
                <c:pt idx="22">
                  <c:v>4973.327739530633</c:v>
                </c:pt>
                <c:pt idx="23">
                  <c:v>5144.882703260711</c:v>
                </c:pt>
                <c:pt idx="24">
                  <c:v>5316.437666990789</c:v>
                </c:pt>
                <c:pt idx="25">
                  <c:v>5487.992630720866</c:v>
                </c:pt>
                <c:pt idx="26">
                  <c:v>5659.547594450943</c:v>
                </c:pt>
                <c:pt idx="27">
                  <c:v>5831.10255818102</c:v>
                </c:pt>
                <c:pt idx="28">
                  <c:v>6002.6575219111</c:v>
                </c:pt>
                <c:pt idx="29">
                  <c:v>6174.212485641176</c:v>
                </c:pt>
                <c:pt idx="30">
                  <c:v>6345.767449371255</c:v>
                </c:pt>
                <c:pt idx="31">
                  <c:v>6517.322413101332</c:v>
                </c:pt>
                <c:pt idx="32">
                  <c:v>6688.877376831409</c:v>
                </c:pt>
                <c:pt idx="33">
                  <c:v>6860.432340561486</c:v>
                </c:pt>
                <c:pt idx="34">
                  <c:v>7031.987304291564</c:v>
                </c:pt>
                <c:pt idx="35">
                  <c:v>7203.542268021642</c:v>
                </c:pt>
                <c:pt idx="36">
                  <c:v>7375.09723175172</c:v>
                </c:pt>
                <c:pt idx="37">
                  <c:v>7546.652195481798</c:v>
                </c:pt>
                <c:pt idx="38">
                  <c:v>7718.207159211875</c:v>
                </c:pt>
                <c:pt idx="39">
                  <c:v>7889.762122941952</c:v>
                </c:pt>
                <c:pt idx="40">
                  <c:v>8061.31708667203</c:v>
                </c:pt>
                <c:pt idx="41">
                  <c:v>8232.872050402107</c:v>
                </c:pt>
                <c:pt idx="42">
                  <c:v>8404.427014132184</c:v>
                </c:pt>
                <c:pt idx="43">
                  <c:v>8575.981977862264</c:v>
                </c:pt>
                <c:pt idx="44">
                  <c:v>8747.53694159234</c:v>
                </c:pt>
                <c:pt idx="45">
                  <c:v>8919.091905322419</c:v>
                </c:pt>
                <c:pt idx="46">
                  <c:v>9090.646869052496</c:v>
                </c:pt>
                <c:pt idx="47">
                  <c:v>9037.387618327875</c:v>
                </c:pt>
                <c:pt idx="48">
                  <c:v>8759.314153148556</c:v>
                </c:pt>
                <c:pt idx="49">
                  <c:v>8481.240687969237</c:v>
                </c:pt>
                <c:pt idx="50">
                  <c:v>8203.167222789918</c:v>
                </c:pt>
                <c:pt idx="51">
                  <c:v>7925.093757610599</c:v>
                </c:pt>
                <c:pt idx="52">
                  <c:v>7647.02029243128</c:v>
                </c:pt>
                <c:pt idx="53">
                  <c:v>7368.94682725196</c:v>
                </c:pt>
                <c:pt idx="54">
                  <c:v>7090.873362072642</c:v>
                </c:pt>
                <c:pt idx="55">
                  <c:v>6812.799896893323</c:v>
                </c:pt>
                <c:pt idx="56">
                  <c:v>6534.726431714002</c:v>
                </c:pt>
                <c:pt idx="57">
                  <c:v>6256.652966534683</c:v>
                </c:pt>
                <c:pt idx="58">
                  <c:v>5978.579501355364</c:v>
                </c:pt>
                <c:pt idx="59">
                  <c:v>5700.506036176044</c:v>
                </c:pt>
                <c:pt idx="60">
                  <c:v>5422.432570996725</c:v>
                </c:pt>
                <c:pt idx="61">
                  <c:v>5144.359105817406</c:v>
                </c:pt>
                <c:pt idx="62">
                  <c:v>4866.285640638087</c:v>
                </c:pt>
                <c:pt idx="63">
                  <c:v>4588.212175458767</c:v>
                </c:pt>
                <c:pt idx="64">
                  <c:v>4310.138710279449</c:v>
                </c:pt>
                <c:pt idx="65">
                  <c:v>4032.06524510013</c:v>
                </c:pt>
                <c:pt idx="66">
                  <c:v>3753.99177992081</c:v>
                </c:pt>
                <c:pt idx="67">
                  <c:v>3475.91831474149</c:v>
                </c:pt>
                <c:pt idx="68">
                  <c:v>3197.844849562171</c:v>
                </c:pt>
                <c:pt idx="69">
                  <c:v>2919.771384382852</c:v>
                </c:pt>
                <c:pt idx="70">
                  <c:v>2641.697919203533</c:v>
                </c:pt>
                <c:pt idx="71">
                  <c:v>2363.624454024213</c:v>
                </c:pt>
                <c:pt idx="72">
                  <c:v>2085.550988844894</c:v>
                </c:pt>
                <c:pt idx="73">
                  <c:v>1807.477523665575</c:v>
                </c:pt>
                <c:pt idx="74">
                  <c:v>1529.404058486256</c:v>
                </c:pt>
                <c:pt idx="75">
                  <c:v>1251.330593306937</c:v>
                </c:pt>
                <c:pt idx="76">
                  <c:v>973.2571281276178</c:v>
                </c:pt>
                <c:pt idx="77">
                  <c:v>695.1836629482986</c:v>
                </c:pt>
                <c:pt idx="78">
                  <c:v>417.1101977689796</c:v>
                </c:pt>
                <c:pt idx="79">
                  <c:v>139.0367325896586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414.765</c:v>
                </c:pt>
                <c:pt idx="97">
                  <c:v>1244.295</c:v>
                </c:pt>
                <c:pt idx="98">
                  <c:v>2073.825</c:v>
                </c:pt>
                <c:pt idx="99">
                  <c:v>2903.355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41.19221629515025</c:v>
                </c:pt>
                <c:pt idx="14">
                  <c:v>123.5766488854508</c:v>
                </c:pt>
                <c:pt idx="15">
                  <c:v>205.9610814757513</c:v>
                </c:pt>
                <c:pt idx="16">
                  <c:v>288.3455140660518</c:v>
                </c:pt>
                <c:pt idx="17">
                  <c:v>370.7299466563524</c:v>
                </c:pt>
                <c:pt idx="18">
                  <c:v>453.1143792466528</c:v>
                </c:pt>
                <c:pt idx="19">
                  <c:v>535.4988118369533</c:v>
                </c:pt>
                <c:pt idx="20">
                  <c:v>617.8832444272539</c:v>
                </c:pt>
                <c:pt idx="21">
                  <c:v>700.2676770175544</c:v>
                </c:pt>
                <c:pt idx="22">
                  <c:v>782.652109607855</c:v>
                </c:pt>
                <c:pt idx="23">
                  <c:v>865.0365421981554</c:v>
                </c:pt>
                <c:pt idx="24">
                  <c:v>947.420974788456</c:v>
                </c:pt>
                <c:pt idx="25">
                  <c:v>1029.805407378756</c:v>
                </c:pt>
                <c:pt idx="26">
                  <c:v>1112.189839969057</c:v>
                </c:pt>
                <c:pt idx="27">
                  <c:v>1194.574272559357</c:v>
                </c:pt>
                <c:pt idx="28">
                  <c:v>1276.958705149658</c:v>
                </c:pt>
                <c:pt idx="29">
                  <c:v>1359.343137739959</c:v>
                </c:pt>
                <c:pt idx="30">
                  <c:v>1441.72757033026</c:v>
                </c:pt>
                <c:pt idx="31">
                  <c:v>1524.11200292056</c:v>
                </c:pt>
                <c:pt idx="32">
                  <c:v>1606.49643551086</c:v>
                </c:pt>
                <c:pt idx="33">
                  <c:v>1688.880868101161</c:v>
                </c:pt>
                <c:pt idx="34">
                  <c:v>1771.265300691461</c:v>
                </c:pt>
                <c:pt idx="35">
                  <c:v>1853.649733281762</c:v>
                </c:pt>
                <c:pt idx="36">
                  <c:v>1936.034165872062</c:v>
                </c:pt>
                <c:pt idx="37">
                  <c:v>2018.418598462363</c:v>
                </c:pt>
                <c:pt idx="38">
                  <c:v>2100.803031052663</c:v>
                </c:pt>
                <c:pt idx="39">
                  <c:v>2183.187463642964</c:v>
                </c:pt>
                <c:pt idx="40">
                  <c:v>2265.571896233264</c:v>
                </c:pt>
                <c:pt idx="41">
                  <c:v>2347.956328823565</c:v>
                </c:pt>
                <c:pt idx="42">
                  <c:v>2430.340761413865</c:v>
                </c:pt>
                <c:pt idx="43">
                  <c:v>2512.725194004166</c:v>
                </c:pt>
                <c:pt idx="44">
                  <c:v>2595.109626594467</c:v>
                </c:pt>
                <c:pt idx="45">
                  <c:v>2677.494059184767</c:v>
                </c:pt>
                <c:pt idx="46">
                  <c:v>2759.878491775067</c:v>
                </c:pt>
                <c:pt idx="47">
                  <c:v>5496.195868254111</c:v>
                </c:pt>
                <c:pt idx="48">
                  <c:v>10886.4461886219</c:v>
                </c:pt>
                <c:pt idx="49">
                  <c:v>16276.69650898969</c:v>
                </c:pt>
                <c:pt idx="50">
                  <c:v>21666.94682935748</c:v>
                </c:pt>
                <c:pt idx="51">
                  <c:v>27057.19714972527</c:v>
                </c:pt>
                <c:pt idx="52">
                  <c:v>32447.44747009305</c:v>
                </c:pt>
                <c:pt idx="53">
                  <c:v>37837.69779046084</c:v>
                </c:pt>
                <c:pt idx="54">
                  <c:v>43227.94811082862</c:v>
                </c:pt>
                <c:pt idx="55">
                  <c:v>48618.19843119642</c:v>
                </c:pt>
                <c:pt idx="56">
                  <c:v>54008.4487515642</c:v>
                </c:pt>
                <c:pt idx="57">
                  <c:v>59398.69907193199</c:v>
                </c:pt>
                <c:pt idx="58">
                  <c:v>64788.94939229977</c:v>
                </c:pt>
                <c:pt idx="59">
                  <c:v>70179.19971266755</c:v>
                </c:pt>
                <c:pt idx="60">
                  <c:v>75569.45003303534</c:v>
                </c:pt>
                <c:pt idx="61">
                  <c:v>80959.70035340314</c:v>
                </c:pt>
                <c:pt idx="62">
                  <c:v>86349.95067377093</c:v>
                </c:pt>
                <c:pt idx="63">
                  <c:v>91740.2009941387</c:v>
                </c:pt>
                <c:pt idx="64">
                  <c:v>97130.4513145065</c:v>
                </c:pt>
                <c:pt idx="65">
                  <c:v>102520.7016348743</c:v>
                </c:pt>
                <c:pt idx="66">
                  <c:v>107910.9519552421</c:v>
                </c:pt>
                <c:pt idx="67">
                  <c:v>113301.2022756099</c:v>
                </c:pt>
                <c:pt idx="68">
                  <c:v>118691.4525959777</c:v>
                </c:pt>
                <c:pt idx="69">
                  <c:v>124081.7029163454</c:v>
                </c:pt>
                <c:pt idx="70">
                  <c:v>129471.9532367132</c:v>
                </c:pt>
                <c:pt idx="71">
                  <c:v>134862.203557081</c:v>
                </c:pt>
                <c:pt idx="72">
                  <c:v>140252.4538774488</c:v>
                </c:pt>
                <c:pt idx="73">
                  <c:v>145642.7041978166</c:v>
                </c:pt>
                <c:pt idx="74">
                  <c:v>151032.9545181844</c:v>
                </c:pt>
                <c:pt idx="75">
                  <c:v>156423.2048385522</c:v>
                </c:pt>
                <c:pt idx="76">
                  <c:v>161813.45515892</c:v>
                </c:pt>
                <c:pt idx="77">
                  <c:v>167203.7054792877</c:v>
                </c:pt>
                <c:pt idx="78">
                  <c:v>172593.9557996555</c:v>
                </c:pt>
                <c:pt idx="79">
                  <c:v>177984.2061200233</c:v>
                </c:pt>
                <c:pt idx="80">
                  <c:v>179365.6608028687</c:v>
                </c:pt>
                <c:pt idx="81">
                  <c:v>176738.3198481918</c:v>
                </c:pt>
                <c:pt idx="82">
                  <c:v>174110.9788935148</c:v>
                </c:pt>
                <c:pt idx="83">
                  <c:v>171483.6379388379</c:v>
                </c:pt>
                <c:pt idx="84">
                  <c:v>168856.296984161</c:v>
                </c:pt>
                <c:pt idx="85">
                  <c:v>166228.956029484</c:v>
                </c:pt>
                <c:pt idx="86">
                  <c:v>163601.615074807</c:v>
                </c:pt>
                <c:pt idx="87">
                  <c:v>160974.2741201301</c:v>
                </c:pt>
                <c:pt idx="88">
                  <c:v>158346.9331654531</c:v>
                </c:pt>
                <c:pt idx="89">
                  <c:v>155719.5922107762</c:v>
                </c:pt>
                <c:pt idx="90">
                  <c:v>153092.2512560993</c:v>
                </c:pt>
                <c:pt idx="91">
                  <c:v>150464.9103014223</c:v>
                </c:pt>
                <c:pt idx="92">
                  <c:v>147837.5693467454</c:v>
                </c:pt>
                <c:pt idx="93">
                  <c:v>145210.2283920684</c:v>
                </c:pt>
                <c:pt idx="94">
                  <c:v>142582.8874373915</c:v>
                </c:pt>
                <c:pt idx="95">
                  <c:v>139955.5464827145</c:v>
                </c:pt>
                <c:pt idx="96">
                  <c:v>141743.626005376</c:v>
                </c:pt>
                <c:pt idx="97">
                  <c:v>147947.126005376</c:v>
                </c:pt>
                <c:pt idx="98">
                  <c:v>154150.626005376</c:v>
                </c:pt>
                <c:pt idx="99">
                  <c:v>160354.126005376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1034.739498511886</c:v>
                </c:pt>
                <c:pt idx="1">
                  <c:v>1034.739498511886</c:v>
                </c:pt>
                <c:pt idx="2">
                  <c:v>1034.739498511886</c:v>
                </c:pt>
                <c:pt idx="3">
                  <c:v>1034.739498511886</c:v>
                </c:pt>
                <c:pt idx="4">
                  <c:v>1034.739498511886</c:v>
                </c:pt>
                <c:pt idx="5">
                  <c:v>1034.739498511886</c:v>
                </c:pt>
                <c:pt idx="6">
                  <c:v>1034.739498511886</c:v>
                </c:pt>
                <c:pt idx="7">
                  <c:v>1034.739498511886</c:v>
                </c:pt>
                <c:pt idx="8">
                  <c:v>1034.739498511886</c:v>
                </c:pt>
                <c:pt idx="9">
                  <c:v>1034.739498511886</c:v>
                </c:pt>
                <c:pt idx="10">
                  <c:v>1034.739498511886</c:v>
                </c:pt>
                <c:pt idx="11">
                  <c:v>1034.739498511886</c:v>
                </c:pt>
                <c:pt idx="12">
                  <c:v>1034.739498511886</c:v>
                </c:pt>
                <c:pt idx="13">
                  <c:v>1034.134381929324</c:v>
                </c:pt>
                <c:pt idx="14">
                  <c:v>1032.9241487642</c:v>
                </c:pt>
                <c:pt idx="15">
                  <c:v>1031.713915599077</c:v>
                </c:pt>
                <c:pt idx="16">
                  <c:v>1030.503682433954</c:v>
                </c:pt>
                <c:pt idx="17">
                  <c:v>1029.29344926883</c:v>
                </c:pt>
                <c:pt idx="18">
                  <c:v>1028.083216103706</c:v>
                </c:pt>
                <c:pt idx="19">
                  <c:v>1026.872982938583</c:v>
                </c:pt>
                <c:pt idx="20">
                  <c:v>1025.66274977346</c:v>
                </c:pt>
                <c:pt idx="21">
                  <c:v>1024.452516608336</c:v>
                </c:pt>
                <c:pt idx="22">
                  <c:v>1023.242283443213</c:v>
                </c:pt>
                <c:pt idx="23">
                  <c:v>1022.03205027809</c:v>
                </c:pt>
                <c:pt idx="24">
                  <c:v>1020.821817112966</c:v>
                </c:pt>
                <c:pt idx="25">
                  <c:v>1019.611583947842</c:v>
                </c:pt>
                <c:pt idx="26">
                  <c:v>1018.401350782719</c:v>
                </c:pt>
                <c:pt idx="27">
                  <c:v>1017.191117617595</c:v>
                </c:pt>
                <c:pt idx="28">
                  <c:v>1015.980884452472</c:v>
                </c:pt>
                <c:pt idx="29">
                  <c:v>1014.770651287348</c:v>
                </c:pt>
                <c:pt idx="30">
                  <c:v>1013.560418122225</c:v>
                </c:pt>
                <c:pt idx="31">
                  <c:v>1012.350184957101</c:v>
                </c:pt>
                <c:pt idx="32">
                  <c:v>1011.139951791978</c:v>
                </c:pt>
                <c:pt idx="33">
                  <c:v>1009.929718626854</c:v>
                </c:pt>
                <c:pt idx="34">
                  <c:v>1008.719485461731</c:v>
                </c:pt>
                <c:pt idx="35">
                  <c:v>1007.509252296607</c:v>
                </c:pt>
                <c:pt idx="36">
                  <c:v>1006.299019131484</c:v>
                </c:pt>
                <c:pt idx="37">
                  <c:v>1005.08878596636</c:v>
                </c:pt>
                <c:pt idx="38">
                  <c:v>1003.878552801237</c:v>
                </c:pt>
                <c:pt idx="39">
                  <c:v>1002.668319636113</c:v>
                </c:pt>
                <c:pt idx="40">
                  <c:v>1001.45808647099</c:v>
                </c:pt>
                <c:pt idx="41">
                  <c:v>1000.247853305866</c:v>
                </c:pt>
                <c:pt idx="42">
                  <c:v>999.0376201407427</c:v>
                </c:pt>
                <c:pt idx="43">
                  <c:v>997.8273869756191</c:v>
                </c:pt>
                <c:pt idx="44">
                  <c:v>996.6171538104957</c:v>
                </c:pt>
                <c:pt idx="45">
                  <c:v>995.4069206453721</c:v>
                </c:pt>
                <c:pt idx="46">
                  <c:v>994.1966874802487</c:v>
                </c:pt>
                <c:pt idx="47">
                  <c:v>978.5371531568128</c:v>
                </c:pt>
                <c:pt idx="48">
                  <c:v>948.4283176750648</c:v>
                </c:pt>
                <c:pt idx="49">
                  <c:v>918.3194821933166</c:v>
                </c:pt>
                <c:pt idx="50">
                  <c:v>888.2106467115686</c:v>
                </c:pt>
                <c:pt idx="51">
                  <c:v>858.1018112298204</c:v>
                </c:pt>
                <c:pt idx="52">
                  <c:v>827.9929757480724</c:v>
                </c:pt>
                <c:pt idx="53">
                  <c:v>797.8841402663242</c:v>
                </c:pt>
                <c:pt idx="54">
                  <c:v>767.7753047845762</c:v>
                </c:pt>
                <c:pt idx="55">
                  <c:v>737.6664693028281</c:v>
                </c:pt>
                <c:pt idx="56">
                  <c:v>707.5576338210801</c:v>
                </c:pt>
                <c:pt idx="57">
                  <c:v>677.448798339332</c:v>
                </c:pt>
                <c:pt idx="58">
                  <c:v>647.3399628575839</c:v>
                </c:pt>
                <c:pt idx="59">
                  <c:v>617.2311273758357</c:v>
                </c:pt>
                <c:pt idx="60">
                  <c:v>587.1222918940878</c:v>
                </c:pt>
                <c:pt idx="61">
                  <c:v>557.0134564123396</c:v>
                </c:pt>
                <c:pt idx="62">
                  <c:v>526.9046209305916</c:v>
                </c:pt>
                <c:pt idx="63">
                  <c:v>496.7957854488434</c:v>
                </c:pt>
                <c:pt idx="64">
                  <c:v>466.6869499670953</c:v>
                </c:pt>
                <c:pt idx="65">
                  <c:v>436.5781144853473</c:v>
                </c:pt>
                <c:pt idx="66">
                  <c:v>406.4692790035991</c:v>
                </c:pt>
                <c:pt idx="67">
                  <c:v>376.3604435218511</c:v>
                </c:pt>
                <c:pt idx="68">
                  <c:v>346.251608040103</c:v>
                </c:pt>
                <c:pt idx="69">
                  <c:v>316.142772558355</c:v>
                </c:pt>
                <c:pt idx="70">
                  <c:v>286.0339370766068</c:v>
                </c:pt>
                <c:pt idx="71">
                  <c:v>255.9251015948588</c:v>
                </c:pt>
                <c:pt idx="72">
                  <c:v>225.8162661131106</c:v>
                </c:pt>
                <c:pt idx="73">
                  <c:v>195.7074306313626</c:v>
                </c:pt>
                <c:pt idx="74">
                  <c:v>165.5985951496144</c:v>
                </c:pt>
                <c:pt idx="75">
                  <c:v>135.4897596678665</c:v>
                </c:pt>
                <c:pt idx="76">
                  <c:v>105.3809241861182</c:v>
                </c:pt>
                <c:pt idx="77">
                  <c:v>75.27208870437028</c:v>
                </c:pt>
                <c:pt idx="78">
                  <c:v>45.16325322262207</c:v>
                </c:pt>
                <c:pt idx="79">
                  <c:v>15.0544177408741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7.365000000000002</c:v>
                </c:pt>
                <c:pt idx="97">
                  <c:v>22.09500000000001</c:v>
                </c:pt>
                <c:pt idx="98">
                  <c:v>36.82500000000001</c:v>
                </c:pt>
                <c:pt idx="99">
                  <c:v>51.55500000000001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24245.15436634257</c:v>
                </c:pt>
                <c:pt idx="1">
                  <c:v>24245.15436634257</c:v>
                </c:pt>
                <c:pt idx="2">
                  <c:v>24245.15436634257</c:v>
                </c:pt>
                <c:pt idx="3">
                  <c:v>24245.15436634257</c:v>
                </c:pt>
                <c:pt idx="4">
                  <c:v>24245.15436634257</c:v>
                </c:pt>
                <c:pt idx="5">
                  <c:v>24245.15436634257</c:v>
                </c:pt>
                <c:pt idx="6">
                  <c:v>24245.15436634257</c:v>
                </c:pt>
                <c:pt idx="7">
                  <c:v>24245.15436634257</c:v>
                </c:pt>
                <c:pt idx="8">
                  <c:v>24245.15436634257</c:v>
                </c:pt>
                <c:pt idx="9">
                  <c:v>24245.15436634257</c:v>
                </c:pt>
                <c:pt idx="10">
                  <c:v>24245.15436634257</c:v>
                </c:pt>
                <c:pt idx="11">
                  <c:v>24245.15436634257</c:v>
                </c:pt>
                <c:pt idx="12">
                  <c:v>24245.15436634257</c:v>
                </c:pt>
                <c:pt idx="13">
                  <c:v>24245.17810090713</c:v>
                </c:pt>
                <c:pt idx="14">
                  <c:v>24245.22557003626</c:v>
                </c:pt>
                <c:pt idx="15">
                  <c:v>24245.27303916538</c:v>
                </c:pt>
                <c:pt idx="16">
                  <c:v>24245.32050829451</c:v>
                </c:pt>
                <c:pt idx="17">
                  <c:v>24245.36797742363</c:v>
                </c:pt>
                <c:pt idx="18">
                  <c:v>24245.41544655276</c:v>
                </c:pt>
                <c:pt idx="19">
                  <c:v>24245.46291568188</c:v>
                </c:pt>
                <c:pt idx="20">
                  <c:v>24245.51038481101</c:v>
                </c:pt>
                <c:pt idx="21">
                  <c:v>24245.55785394013</c:v>
                </c:pt>
                <c:pt idx="22">
                  <c:v>24245.60532306926</c:v>
                </c:pt>
                <c:pt idx="23">
                  <c:v>24245.65279219838</c:v>
                </c:pt>
                <c:pt idx="24">
                  <c:v>24245.70026132751</c:v>
                </c:pt>
                <c:pt idx="25">
                  <c:v>24245.74773045663</c:v>
                </c:pt>
                <c:pt idx="26">
                  <c:v>24245.79519958576</c:v>
                </c:pt>
                <c:pt idx="27">
                  <c:v>24245.84266871488</c:v>
                </c:pt>
                <c:pt idx="28">
                  <c:v>24245.89013784401</c:v>
                </c:pt>
                <c:pt idx="29">
                  <c:v>24245.93760697313</c:v>
                </c:pt>
                <c:pt idx="30">
                  <c:v>24245.98507610226</c:v>
                </c:pt>
                <c:pt idx="31">
                  <c:v>24246.03254523138</c:v>
                </c:pt>
                <c:pt idx="32">
                  <c:v>24246.08001436051</c:v>
                </c:pt>
                <c:pt idx="33">
                  <c:v>24246.12748348963</c:v>
                </c:pt>
                <c:pt idx="34">
                  <c:v>24246.17495261876</c:v>
                </c:pt>
                <c:pt idx="35">
                  <c:v>24246.22242174788</c:v>
                </c:pt>
                <c:pt idx="36">
                  <c:v>24246.26989087701</c:v>
                </c:pt>
                <c:pt idx="37">
                  <c:v>24246.31736000613</c:v>
                </c:pt>
                <c:pt idx="38">
                  <c:v>24246.36482913526</c:v>
                </c:pt>
                <c:pt idx="39">
                  <c:v>24246.41229826438</c:v>
                </c:pt>
                <c:pt idx="40">
                  <c:v>24246.45976739351</c:v>
                </c:pt>
                <c:pt idx="41">
                  <c:v>24246.50723652263</c:v>
                </c:pt>
                <c:pt idx="42">
                  <c:v>24246.55470565176</c:v>
                </c:pt>
                <c:pt idx="43">
                  <c:v>24246.60217478088</c:v>
                </c:pt>
                <c:pt idx="44">
                  <c:v>24246.64964391001</c:v>
                </c:pt>
                <c:pt idx="45">
                  <c:v>24246.69711303913</c:v>
                </c:pt>
                <c:pt idx="46">
                  <c:v>24246.74458216826</c:v>
                </c:pt>
                <c:pt idx="47">
                  <c:v>24081.52724527234</c:v>
                </c:pt>
                <c:pt idx="48">
                  <c:v>23751.04510235137</c:v>
                </c:pt>
                <c:pt idx="49">
                  <c:v>23420.5629594304</c:v>
                </c:pt>
                <c:pt idx="50">
                  <c:v>23090.08081650943</c:v>
                </c:pt>
                <c:pt idx="51">
                  <c:v>22759.59867358847</c:v>
                </c:pt>
                <c:pt idx="52">
                  <c:v>22429.1165306675</c:v>
                </c:pt>
                <c:pt idx="53">
                  <c:v>22098.63438774653</c:v>
                </c:pt>
                <c:pt idx="54">
                  <c:v>21768.15224482556</c:v>
                </c:pt>
                <c:pt idx="55">
                  <c:v>21437.67010190459</c:v>
                </c:pt>
                <c:pt idx="56">
                  <c:v>21107.18795898362</c:v>
                </c:pt>
                <c:pt idx="57">
                  <c:v>20776.70581606266</c:v>
                </c:pt>
                <c:pt idx="58">
                  <c:v>20446.22367314169</c:v>
                </c:pt>
                <c:pt idx="59">
                  <c:v>20115.74153022072</c:v>
                </c:pt>
                <c:pt idx="60">
                  <c:v>19785.25938729975</c:v>
                </c:pt>
                <c:pt idx="61">
                  <c:v>19454.77724437878</c:v>
                </c:pt>
                <c:pt idx="62">
                  <c:v>19124.29510145782</c:v>
                </c:pt>
                <c:pt idx="63">
                  <c:v>18793.81295853685</c:v>
                </c:pt>
                <c:pt idx="64">
                  <c:v>18463.33081561588</c:v>
                </c:pt>
                <c:pt idx="65">
                  <c:v>18132.84867269491</c:v>
                </c:pt>
                <c:pt idx="66">
                  <c:v>17802.36652977395</c:v>
                </c:pt>
                <c:pt idx="67">
                  <c:v>17471.88438685298</c:v>
                </c:pt>
                <c:pt idx="68">
                  <c:v>17141.40224393201</c:v>
                </c:pt>
                <c:pt idx="69">
                  <c:v>16810.92010101104</c:v>
                </c:pt>
                <c:pt idx="70">
                  <c:v>16480.43795809007</c:v>
                </c:pt>
                <c:pt idx="71">
                  <c:v>16149.95581516911</c:v>
                </c:pt>
                <c:pt idx="72">
                  <c:v>15819.47367224814</c:v>
                </c:pt>
                <c:pt idx="73">
                  <c:v>15488.99152932717</c:v>
                </c:pt>
                <c:pt idx="74">
                  <c:v>15158.5093864062</c:v>
                </c:pt>
                <c:pt idx="75">
                  <c:v>14828.02724348523</c:v>
                </c:pt>
                <c:pt idx="76">
                  <c:v>14497.54510056427</c:v>
                </c:pt>
                <c:pt idx="77">
                  <c:v>14167.0629576433</c:v>
                </c:pt>
                <c:pt idx="78">
                  <c:v>13836.58081472233</c:v>
                </c:pt>
                <c:pt idx="79">
                  <c:v>13506.09867180136</c:v>
                </c:pt>
                <c:pt idx="80">
                  <c:v>13340.80045593351</c:v>
                </c:pt>
                <c:pt idx="81">
                  <c:v>13340.68616711878</c:v>
                </c:pt>
                <c:pt idx="82">
                  <c:v>13340.57187830404</c:v>
                </c:pt>
                <c:pt idx="83">
                  <c:v>13340.45758948931</c:v>
                </c:pt>
                <c:pt idx="84">
                  <c:v>13340.34330067457</c:v>
                </c:pt>
                <c:pt idx="85">
                  <c:v>13340.22901185984</c:v>
                </c:pt>
                <c:pt idx="86">
                  <c:v>13340.1147230451</c:v>
                </c:pt>
                <c:pt idx="87">
                  <c:v>13340.00043423037</c:v>
                </c:pt>
                <c:pt idx="88">
                  <c:v>13339.88614541563</c:v>
                </c:pt>
                <c:pt idx="89">
                  <c:v>13339.7718566009</c:v>
                </c:pt>
                <c:pt idx="90">
                  <c:v>13339.65756778616</c:v>
                </c:pt>
                <c:pt idx="91">
                  <c:v>13339.54327897143</c:v>
                </c:pt>
                <c:pt idx="92">
                  <c:v>13339.42899015669</c:v>
                </c:pt>
                <c:pt idx="93">
                  <c:v>13339.31470134196</c:v>
                </c:pt>
                <c:pt idx="94">
                  <c:v>13339.20041252722</c:v>
                </c:pt>
                <c:pt idx="95">
                  <c:v>13339.08612371249</c:v>
                </c:pt>
                <c:pt idx="96">
                  <c:v>12775.11397930512</c:v>
                </c:pt>
                <c:pt idx="97">
                  <c:v>11647.28397930512</c:v>
                </c:pt>
                <c:pt idx="98">
                  <c:v>10519.45397930512</c:v>
                </c:pt>
                <c:pt idx="99">
                  <c:v>9391.62397930512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32.18141898058614</c:v>
                </c:pt>
                <c:pt idx="14">
                  <c:v>96.5442569417584</c:v>
                </c:pt>
                <c:pt idx="15">
                  <c:v>160.9070949029307</c:v>
                </c:pt>
                <c:pt idx="16">
                  <c:v>225.269932864103</c:v>
                </c:pt>
                <c:pt idx="17">
                  <c:v>289.6327708252753</c:v>
                </c:pt>
                <c:pt idx="18">
                  <c:v>353.9956087864475</c:v>
                </c:pt>
                <c:pt idx="19">
                  <c:v>418.3584467476198</c:v>
                </c:pt>
                <c:pt idx="20">
                  <c:v>482.721284708792</c:v>
                </c:pt>
                <c:pt idx="21">
                  <c:v>547.0841226699643</c:v>
                </c:pt>
                <c:pt idx="22">
                  <c:v>611.4469606311366</c:v>
                </c:pt>
                <c:pt idx="23">
                  <c:v>675.8097985923089</c:v>
                </c:pt>
                <c:pt idx="24">
                  <c:v>740.1726365534811</c:v>
                </c:pt>
                <c:pt idx="25">
                  <c:v>804.5354745146534</c:v>
                </c:pt>
                <c:pt idx="26">
                  <c:v>868.8983124758257</c:v>
                </c:pt>
                <c:pt idx="27">
                  <c:v>933.261150436998</c:v>
                </c:pt>
                <c:pt idx="28">
                  <c:v>997.6239883981702</c:v>
                </c:pt>
                <c:pt idx="29">
                  <c:v>1061.986826359343</c:v>
                </c:pt>
                <c:pt idx="30">
                  <c:v>1126.349664320515</c:v>
                </c:pt>
                <c:pt idx="31">
                  <c:v>1190.712502281687</c:v>
                </c:pt>
                <c:pt idx="32">
                  <c:v>1255.075340242859</c:v>
                </c:pt>
                <c:pt idx="33">
                  <c:v>1319.438178204032</c:v>
                </c:pt>
                <c:pt idx="34">
                  <c:v>1383.801016165204</c:v>
                </c:pt>
                <c:pt idx="35">
                  <c:v>1448.163854126376</c:v>
                </c:pt>
                <c:pt idx="36">
                  <c:v>1512.526692087549</c:v>
                </c:pt>
                <c:pt idx="37">
                  <c:v>1576.889530048721</c:v>
                </c:pt>
                <c:pt idx="38">
                  <c:v>1641.252368009893</c:v>
                </c:pt>
                <c:pt idx="39">
                  <c:v>1705.615205971065</c:v>
                </c:pt>
                <c:pt idx="40">
                  <c:v>1769.978043932238</c:v>
                </c:pt>
                <c:pt idx="41">
                  <c:v>1834.34088189341</c:v>
                </c:pt>
                <c:pt idx="42">
                  <c:v>1898.703719854582</c:v>
                </c:pt>
                <c:pt idx="43">
                  <c:v>1963.066557815754</c:v>
                </c:pt>
                <c:pt idx="44">
                  <c:v>2027.429395776927</c:v>
                </c:pt>
                <c:pt idx="45">
                  <c:v>2091.792233738099</c:v>
                </c:pt>
                <c:pt idx="46">
                  <c:v>2156.155071699271</c:v>
                </c:pt>
                <c:pt idx="47">
                  <c:v>2155.179877184708</c:v>
                </c:pt>
                <c:pt idx="48">
                  <c:v>2088.866650194409</c:v>
                </c:pt>
                <c:pt idx="49">
                  <c:v>2022.553423204111</c:v>
                </c:pt>
                <c:pt idx="50">
                  <c:v>1956.240196213812</c:v>
                </c:pt>
                <c:pt idx="51">
                  <c:v>1889.926969223513</c:v>
                </c:pt>
                <c:pt idx="52">
                  <c:v>1823.613742233214</c:v>
                </c:pt>
                <c:pt idx="53">
                  <c:v>1757.300515242916</c:v>
                </c:pt>
                <c:pt idx="54">
                  <c:v>1690.987288252617</c:v>
                </c:pt>
                <c:pt idx="55">
                  <c:v>1624.674061262318</c:v>
                </c:pt>
                <c:pt idx="56">
                  <c:v>1558.360834272019</c:v>
                </c:pt>
                <c:pt idx="57">
                  <c:v>1492.047607281721</c:v>
                </c:pt>
                <c:pt idx="58">
                  <c:v>1425.734380291422</c:v>
                </c:pt>
                <c:pt idx="59">
                  <c:v>1359.421153301123</c:v>
                </c:pt>
                <c:pt idx="60">
                  <c:v>1293.107926310825</c:v>
                </c:pt>
                <c:pt idx="61">
                  <c:v>1226.794699320526</c:v>
                </c:pt>
                <c:pt idx="62">
                  <c:v>1160.481472330227</c:v>
                </c:pt>
                <c:pt idx="63">
                  <c:v>1094.168245339929</c:v>
                </c:pt>
                <c:pt idx="64">
                  <c:v>1027.85501834963</c:v>
                </c:pt>
                <c:pt idx="65">
                  <c:v>961.5417913593312</c:v>
                </c:pt>
                <c:pt idx="66">
                  <c:v>895.2285643690324</c:v>
                </c:pt>
                <c:pt idx="67">
                  <c:v>828.9153373787337</c:v>
                </c:pt>
                <c:pt idx="68">
                  <c:v>762.602110388435</c:v>
                </c:pt>
                <c:pt idx="69">
                  <c:v>696.288883398136</c:v>
                </c:pt>
                <c:pt idx="70">
                  <c:v>629.9756564078375</c:v>
                </c:pt>
                <c:pt idx="71">
                  <c:v>563.662429417539</c:v>
                </c:pt>
                <c:pt idx="72">
                  <c:v>497.3492024272402</c:v>
                </c:pt>
                <c:pt idx="73">
                  <c:v>431.0359754369415</c:v>
                </c:pt>
                <c:pt idx="74">
                  <c:v>364.7227484466428</c:v>
                </c:pt>
                <c:pt idx="75">
                  <c:v>298.409521456344</c:v>
                </c:pt>
                <c:pt idx="76">
                  <c:v>232.0962944660453</c:v>
                </c:pt>
                <c:pt idx="77">
                  <c:v>165.7830674757465</c:v>
                </c:pt>
                <c:pt idx="78">
                  <c:v>99.469840485448</c:v>
                </c:pt>
                <c:pt idx="79">
                  <c:v>33.15661349514903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148.165</c:v>
                </c:pt>
                <c:pt idx="97">
                  <c:v>444.495</c:v>
                </c:pt>
                <c:pt idx="98">
                  <c:v>740.8249999999999</c:v>
                </c:pt>
                <c:pt idx="99">
                  <c:v>1037.155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549208"/>
        <c:axId val="-20735670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30963.6179226902</c:v>
                </c:pt>
                <c:pt idx="1">
                  <c:v>30963.6179226902</c:v>
                </c:pt>
                <c:pt idx="2">
                  <c:v>30963.6179226902</c:v>
                </c:pt>
                <c:pt idx="3">
                  <c:v>30963.6179226902</c:v>
                </c:pt>
                <c:pt idx="4">
                  <c:v>30963.6179226902</c:v>
                </c:pt>
                <c:pt idx="5">
                  <c:v>30963.6179226902</c:v>
                </c:pt>
                <c:pt idx="6">
                  <c:v>30963.6179226902</c:v>
                </c:pt>
                <c:pt idx="7">
                  <c:v>30963.6179226902</c:v>
                </c:pt>
                <c:pt idx="8">
                  <c:v>30963.6179226902</c:v>
                </c:pt>
                <c:pt idx="9">
                  <c:v>30963.6179226902</c:v>
                </c:pt>
                <c:pt idx="10">
                  <c:v>30963.6179226902</c:v>
                </c:pt>
                <c:pt idx="11">
                  <c:v>30963.6179226902</c:v>
                </c:pt>
                <c:pt idx="12">
                  <c:v>30963.6179226902</c:v>
                </c:pt>
                <c:pt idx="13">
                  <c:v>30963.6179226902</c:v>
                </c:pt>
                <c:pt idx="14">
                  <c:v>30963.6179226902</c:v>
                </c:pt>
                <c:pt idx="15">
                  <c:v>30963.6179226902</c:v>
                </c:pt>
                <c:pt idx="16">
                  <c:v>30963.6179226902</c:v>
                </c:pt>
                <c:pt idx="17">
                  <c:v>30963.6179226902</c:v>
                </c:pt>
                <c:pt idx="18">
                  <c:v>30963.6179226902</c:v>
                </c:pt>
                <c:pt idx="19">
                  <c:v>30963.6179226902</c:v>
                </c:pt>
                <c:pt idx="20">
                  <c:v>30963.6179226902</c:v>
                </c:pt>
                <c:pt idx="21">
                  <c:v>30963.6179226902</c:v>
                </c:pt>
                <c:pt idx="22">
                  <c:v>30963.6179226902</c:v>
                </c:pt>
                <c:pt idx="23">
                  <c:v>30963.6179226902</c:v>
                </c:pt>
                <c:pt idx="24">
                  <c:v>30963.6179226902</c:v>
                </c:pt>
                <c:pt idx="25">
                  <c:v>30914.6179226902</c:v>
                </c:pt>
                <c:pt idx="26">
                  <c:v>30914.6179226902</c:v>
                </c:pt>
                <c:pt idx="27">
                  <c:v>30914.6179226902</c:v>
                </c:pt>
                <c:pt idx="28">
                  <c:v>30914.6179226902</c:v>
                </c:pt>
                <c:pt idx="29">
                  <c:v>30914.6179226902</c:v>
                </c:pt>
                <c:pt idx="30">
                  <c:v>30914.6179226902</c:v>
                </c:pt>
                <c:pt idx="31">
                  <c:v>30914.6179226902</c:v>
                </c:pt>
                <c:pt idx="32">
                  <c:v>30914.6179226902</c:v>
                </c:pt>
                <c:pt idx="33">
                  <c:v>30914.6179226902</c:v>
                </c:pt>
                <c:pt idx="34">
                  <c:v>30914.6179226902</c:v>
                </c:pt>
                <c:pt idx="35">
                  <c:v>30914.6179226902</c:v>
                </c:pt>
                <c:pt idx="36">
                  <c:v>30914.6179226902</c:v>
                </c:pt>
                <c:pt idx="37">
                  <c:v>30914.6179226902</c:v>
                </c:pt>
                <c:pt idx="38">
                  <c:v>30914.6179226902</c:v>
                </c:pt>
                <c:pt idx="39">
                  <c:v>30914.6179226902</c:v>
                </c:pt>
                <c:pt idx="40">
                  <c:v>30914.6179226902</c:v>
                </c:pt>
                <c:pt idx="41">
                  <c:v>30914.6179226902</c:v>
                </c:pt>
                <c:pt idx="42">
                  <c:v>30914.6179226902</c:v>
                </c:pt>
                <c:pt idx="43">
                  <c:v>30914.6179226902</c:v>
                </c:pt>
                <c:pt idx="44">
                  <c:v>30914.6179226902</c:v>
                </c:pt>
                <c:pt idx="45">
                  <c:v>30914.6179226902</c:v>
                </c:pt>
                <c:pt idx="46">
                  <c:v>30914.6179226902</c:v>
                </c:pt>
                <c:pt idx="47">
                  <c:v>30914.6179226902</c:v>
                </c:pt>
                <c:pt idx="48">
                  <c:v>30914.6179226902</c:v>
                </c:pt>
                <c:pt idx="49">
                  <c:v>30914.6179226902</c:v>
                </c:pt>
                <c:pt idx="50">
                  <c:v>30914.6179226902</c:v>
                </c:pt>
                <c:pt idx="51">
                  <c:v>30914.6179226902</c:v>
                </c:pt>
                <c:pt idx="52">
                  <c:v>30914.6179226902</c:v>
                </c:pt>
                <c:pt idx="53">
                  <c:v>30914.6179226902</c:v>
                </c:pt>
                <c:pt idx="54">
                  <c:v>30914.6179226902</c:v>
                </c:pt>
                <c:pt idx="55">
                  <c:v>30914.6179226902</c:v>
                </c:pt>
                <c:pt idx="56">
                  <c:v>30914.6179226902</c:v>
                </c:pt>
                <c:pt idx="57">
                  <c:v>30914.6179226902</c:v>
                </c:pt>
                <c:pt idx="58">
                  <c:v>30914.6179226902</c:v>
                </c:pt>
                <c:pt idx="59">
                  <c:v>30914.6179226902</c:v>
                </c:pt>
                <c:pt idx="60">
                  <c:v>30914.6179226902</c:v>
                </c:pt>
                <c:pt idx="61">
                  <c:v>30914.6179226902</c:v>
                </c:pt>
                <c:pt idx="62">
                  <c:v>30914.6179226902</c:v>
                </c:pt>
                <c:pt idx="63">
                  <c:v>30914.6179226902</c:v>
                </c:pt>
                <c:pt idx="64">
                  <c:v>30914.6179226902</c:v>
                </c:pt>
                <c:pt idx="65">
                  <c:v>30914.6179226902</c:v>
                </c:pt>
                <c:pt idx="66">
                  <c:v>30914.6179226902</c:v>
                </c:pt>
                <c:pt idx="67">
                  <c:v>30914.6179226902</c:v>
                </c:pt>
                <c:pt idx="68">
                  <c:v>30872.8979226902</c:v>
                </c:pt>
                <c:pt idx="69">
                  <c:v>30872.8979226902</c:v>
                </c:pt>
                <c:pt idx="70">
                  <c:v>30872.8979226902</c:v>
                </c:pt>
                <c:pt idx="71">
                  <c:v>30872.8979226902</c:v>
                </c:pt>
                <c:pt idx="72">
                  <c:v>30872.8979226902</c:v>
                </c:pt>
                <c:pt idx="73">
                  <c:v>30872.8979226902</c:v>
                </c:pt>
                <c:pt idx="74">
                  <c:v>30872.8979226902</c:v>
                </c:pt>
                <c:pt idx="75">
                  <c:v>30872.8979226902</c:v>
                </c:pt>
                <c:pt idx="76">
                  <c:v>30872.8979226902</c:v>
                </c:pt>
                <c:pt idx="77">
                  <c:v>30872.8979226902</c:v>
                </c:pt>
                <c:pt idx="78">
                  <c:v>30872.8979226902</c:v>
                </c:pt>
                <c:pt idx="79">
                  <c:v>30872.8979226902</c:v>
                </c:pt>
                <c:pt idx="80">
                  <c:v>30872.8979226902</c:v>
                </c:pt>
                <c:pt idx="81">
                  <c:v>30872.8979226902</c:v>
                </c:pt>
                <c:pt idx="82">
                  <c:v>30872.8979226902</c:v>
                </c:pt>
                <c:pt idx="83">
                  <c:v>30872.8979226902</c:v>
                </c:pt>
                <c:pt idx="84">
                  <c:v>30872.8979226902</c:v>
                </c:pt>
                <c:pt idx="85">
                  <c:v>30872.8979226902</c:v>
                </c:pt>
                <c:pt idx="86">
                  <c:v>30872.8979226902</c:v>
                </c:pt>
                <c:pt idx="87">
                  <c:v>30872.8979226902</c:v>
                </c:pt>
                <c:pt idx="88">
                  <c:v>30872.8979226902</c:v>
                </c:pt>
                <c:pt idx="89">
                  <c:v>30872.8979226902</c:v>
                </c:pt>
                <c:pt idx="90">
                  <c:v>30872.8979226902</c:v>
                </c:pt>
                <c:pt idx="91">
                  <c:v>30973.6979226902</c:v>
                </c:pt>
                <c:pt idx="92">
                  <c:v>30973.6979226902</c:v>
                </c:pt>
                <c:pt idx="93">
                  <c:v>30973.6979226902</c:v>
                </c:pt>
                <c:pt idx="94">
                  <c:v>30973.6979226902</c:v>
                </c:pt>
                <c:pt idx="95">
                  <c:v>30973.6979226902</c:v>
                </c:pt>
                <c:pt idx="96">
                  <c:v>30973.6979226902</c:v>
                </c:pt>
                <c:pt idx="97">
                  <c:v>30973.6979226902</c:v>
                </c:pt>
                <c:pt idx="98">
                  <c:v>30973.6979226902</c:v>
                </c:pt>
                <c:pt idx="99">
                  <c:v>30973.6979226902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41416.99452875985</c:v>
                </c:pt>
                <c:pt idx="1">
                  <c:v>41416.99452875985</c:v>
                </c:pt>
                <c:pt idx="2">
                  <c:v>41416.99452875985</c:v>
                </c:pt>
                <c:pt idx="3">
                  <c:v>41416.99452875985</c:v>
                </c:pt>
                <c:pt idx="4">
                  <c:v>41416.99452875985</c:v>
                </c:pt>
                <c:pt idx="5">
                  <c:v>41416.99452875985</c:v>
                </c:pt>
                <c:pt idx="6">
                  <c:v>41416.99452875985</c:v>
                </c:pt>
                <c:pt idx="7">
                  <c:v>41416.99452875985</c:v>
                </c:pt>
                <c:pt idx="8">
                  <c:v>41416.99452875985</c:v>
                </c:pt>
                <c:pt idx="9">
                  <c:v>41416.99452875985</c:v>
                </c:pt>
                <c:pt idx="10">
                  <c:v>41416.99452875985</c:v>
                </c:pt>
                <c:pt idx="11">
                  <c:v>41416.99452875985</c:v>
                </c:pt>
                <c:pt idx="12">
                  <c:v>41416.99452875985</c:v>
                </c:pt>
                <c:pt idx="13">
                  <c:v>42072.64528973555</c:v>
                </c:pt>
                <c:pt idx="14">
                  <c:v>43383.94681168695</c:v>
                </c:pt>
                <c:pt idx="15">
                  <c:v>44695.24833363837</c:v>
                </c:pt>
                <c:pt idx="16">
                  <c:v>46006.54985558976</c:v>
                </c:pt>
                <c:pt idx="17">
                  <c:v>47317.85137754116</c:v>
                </c:pt>
                <c:pt idx="18">
                  <c:v>48629.15289949256</c:v>
                </c:pt>
                <c:pt idx="19">
                  <c:v>49940.45442144397</c:v>
                </c:pt>
                <c:pt idx="20">
                  <c:v>51251.75594339538</c:v>
                </c:pt>
                <c:pt idx="21">
                  <c:v>52563.05746534678</c:v>
                </c:pt>
                <c:pt idx="22">
                  <c:v>53874.3589872982</c:v>
                </c:pt>
                <c:pt idx="23">
                  <c:v>55185.66050924958</c:v>
                </c:pt>
                <c:pt idx="24">
                  <c:v>56496.96203120098</c:v>
                </c:pt>
                <c:pt idx="25">
                  <c:v>57808.26355315239</c:v>
                </c:pt>
                <c:pt idx="26">
                  <c:v>59119.5650751038</c:v>
                </c:pt>
                <c:pt idx="27">
                  <c:v>60430.8665970552</c:v>
                </c:pt>
                <c:pt idx="28">
                  <c:v>61742.16811900661</c:v>
                </c:pt>
                <c:pt idx="29">
                  <c:v>63053.46964095803</c:v>
                </c:pt>
                <c:pt idx="30">
                  <c:v>64364.77116290943</c:v>
                </c:pt>
                <c:pt idx="31">
                  <c:v>65676.07268486083</c:v>
                </c:pt>
                <c:pt idx="32">
                  <c:v>66987.37420681222</c:v>
                </c:pt>
                <c:pt idx="33">
                  <c:v>68298.6757287636</c:v>
                </c:pt>
                <c:pt idx="34">
                  <c:v>69609.97725071504</c:v>
                </c:pt>
                <c:pt idx="35">
                  <c:v>70921.27877266645</c:v>
                </c:pt>
                <c:pt idx="36">
                  <c:v>72232.58029461784</c:v>
                </c:pt>
                <c:pt idx="37">
                  <c:v>73543.88181656926</c:v>
                </c:pt>
                <c:pt idx="38">
                  <c:v>74855.18333852066</c:v>
                </c:pt>
                <c:pt idx="39">
                  <c:v>76166.48486047205</c:v>
                </c:pt>
                <c:pt idx="40">
                  <c:v>77477.78638242345</c:v>
                </c:pt>
                <c:pt idx="41">
                  <c:v>78789.08790437486</c:v>
                </c:pt>
                <c:pt idx="42">
                  <c:v>80100.38942632626</c:v>
                </c:pt>
                <c:pt idx="43">
                  <c:v>81411.69094827767</c:v>
                </c:pt>
                <c:pt idx="44">
                  <c:v>82722.99247022909</c:v>
                </c:pt>
                <c:pt idx="45">
                  <c:v>84034.29399218048</c:v>
                </c:pt>
                <c:pt idx="46">
                  <c:v>85345.59551413187</c:v>
                </c:pt>
                <c:pt idx="47">
                  <c:v>88009.49791492131</c:v>
                </c:pt>
                <c:pt idx="48">
                  <c:v>92026.0011945488</c:v>
                </c:pt>
                <c:pt idx="49">
                  <c:v>96042.50447417624</c:v>
                </c:pt>
                <c:pt idx="50">
                  <c:v>100059.0077538037</c:v>
                </c:pt>
                <c:pt idx="51">
                  <c:v>104075.5110334312</c:v>
                </c:pt>
                <c:pt idx="52">
                  <c:v>108092.0143130586</c:v>
                </c:pt>
                <c:pt idx="53">
                  <c:v>112108.5175926861</c:v>
                </c:pt>
                <c:pt idx="54">
                  <c:v>116125.0208723135</c:v>
                </c:pt>
                <c:pt idx="55">
                  <c:v>120141.524151941</c:v>
                </c:pt>
                <c:pt idx="56">
                  <c:v>124158.0274315685</c:v>
                </c:pt>
                <c:pt idx="57">
                  <c:v>128174.530711196</c:v>
                </c:pt>
                <c:pt idx="58">
                  <c:v>132191.0339908233</c:v>
                </c:pt>
                <c:pt idx="59">
                  <c:v>136207.5372704508</c:v>
                </c:pt>
                <c:pt idx="60">
                  <c:v>140224.0405500783</c:v>
                </c:pt>
                <c:pt idx="61">
                  <c:v>144240.5438297057</c:v>
                </c:pt>
                <c:pt idx="62">
                  <c:v>148257.0471093332</c:v>
                </c:pt>
                <c:pt idx="63">
                  <c:v>152273.5503889606</c:v>
                </c:pt>
                <c:pt idx="64">
                  <c:v>156290.0536685881</c:v>
                </c:pt>
                <c:pt idx="65">
                  <c:v>160306.5569482156</c:v>
                </c:pt>
                <c:pt idx="66">
                  <c:v>164323.060227843</c:v>
                </c:pt>
                <c:pt idx="67">
                  <c:v>168339.5635074704</c:v>
                </c:pt>
                <c:pt idx="68">
                  <c:v>172356.0667870979</c:v>
                </c:pt>
                <c:pt idx="69">
                  <c:v>176372.5700667254</c:v>
                </c:pt>
                <c:pt idx="70">
                  <c:v>180389.0733463528</c:v>
                </c:pt>
                <c:pt idx="71">
                  <c:v>184405.5766259803</c:v>
                </c:pt>
                <c:pt idx="72">
                  <c:v>188422.0799056077</c:v>
                </c:pt>
                <c:pt idx="73">
                  <c:v>192438.5831852352</c:v>
                </c:pt>
                <c:pt idx="74">
                  <c:v>196455.0864648627</c:v>
                </c:pt>
                <c:pt idx="75">
                  <c:v>200471.5897444901</c:v>
                </c:pt>
                <c:pt idx="76">
                  <c:v>204488.0930241176</c:v>
                </c:pt>
                <c:pt idx="77">
                  <c:v>208504.5963037451</c:v>
                </c:pt>
                <c:pt idx="78">
                  <c:v>212521.0995833725</c:v>
                </c:pt>
                <c:pt idx="79">
                  <c:v>216537.6028629999</c:v>
                </c:pt>
                <c:pt idx="80">
                  <c:v>226830.0414975839</c:v>
                </c:pt>
                <c:pt idx="81">
                  <c:v>243398.4154871244</c:v>
                </c:pt>
                <c:pt idx="82">
                  <c:v>259966.7894766648</c:v>
                </c:pt>
                <c:pt idx="83">
                  <c:v>276535.1634662052</c:v>
                </c:pt>
                <c:pt idx="84">
                  <c:v>293103.5374557457</c:v>
                </c:pt>
                <c:pt idx="85">
                  <c:v>309671.9114452862</c:v>
                </c:pt>
                <c:pt idx="86">
                  <c:v>326240.2854348266</c:v>
                </c:pt>
                <c:pt idx="87">
                  <c:v>342808.6594243671</c:v>
                </c:pt>
                <c:pt idx="88">
                  <c:v>359377.0334139075</c:v>
                </c:pt>
                <c:pt idx="89">
                  <c:v>375945.407403448</c:v>
                </c:pt>
                <c:pt idx="90">
                  <c:v>392513.7813929885</c:v>
                </c:pt>
                <c:pt idx="91">
                  <c:v>409082.155382529</c:v>
                </c:pt>
                <c:pt idx="92">
                  <c:v>425650.5293720693</c:v>
                </c:pt>
                <c:pt idx="93">
                  <c:v>442218.9033616097</c:v>
                </c:pt>
                <c:pt idx="94">
                  <c:v>458787.2773511502</c:v>
                </c:pt>
                <c:pt idx="95">
                  <c:v>475355.6513406907</c:v>
                </c:pt>
                <c:pt idx="96">
                  <c:v>488529.7388354609</c:v>
                </c:pt>
                <c:pt idx="97">
                  <c:v>498309.5398354609</c:v>
                </c:pt>
                <c:pt idx="98">
                  <c:v>508089.340835461</c:v>
                </c:pt>
                <c:pt idx="99">
                  <c:v>517869.1418354609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49208"/>
        <c:axId val="-2073567032"/>
      </c:lineChart>
      <c:catAx>
        <c:axId val="-207354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5670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735670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35492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0.00800862366127024</c:v>
                </c:pt>
                <c:pt idx="2">
                  <c:v>0.00800862366127024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0.0311533374844334</c:v>
                </c:pt>
                <c:pt idx="1">
                  <c:v>0.00623066749688667</c:v>
                </c:pt>
                <c:pt idx="2">
                  <c:v>0.00623066749688667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0.529945643835616</c:v>
                </c:pt>
                <c:pt idx="1">
                  <c:v>0.158983693150685</c:v>
                </c:pt>
                <c:pt idx="2">
                  <c:v>0.171509568709157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>
                  <c:v>0.00883764134495641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0.013225404732254</c:v>
                </c:pt>
                <c:pt idx="1">
                  <c:v>0.013225404732254</c:v>
                </c:pt>
                <c:pt idx="2">
                  <c:v>0.0129919984714281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0.0206472328767123</c:v>
                </c:pt>
                <c:pt idx="1">
                  <c:v>0.0206472328767123</c:v>
                </c:pt>
                <c:pt idx="2">
                  <c:v>0.0202828437695568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0.294353417185554</c:v>
                </c:pt>
                <c:pt idx="1">
                  <c:v>0.294353417185554</c:v>
                </c:pt>
                <c:pt idx="2">
                  <c:v>0.293123035103021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0.531916516064757</c:v>
                </c:pt>
                <c:pt idx="1">
                  <c:v>0.239758861375507</c:v>
                </c:pt>
                <c:pt idx="2">
                  <c:v>0.479015621443724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125736"/>
        <c:axId val="-2016182088"/>
      </c:barChart>
      <c:catAx>
        <c:axId val="-201612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18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1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125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0.126177534246575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0.0586569115815691</c:v>
                </c:pt>
                <c:pt idx="1">
                  <c:v>0.0117313823163138</c:v>
                </c:pt>
                <c:pt idx="2" formatCode="0.0%">
                  <c:v>0.0117313823163138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0.0188744906600249</c:v>
                </c:pt>
                <c:pt idx="1">
                  <c:v>0.0188744906600249</c:v>
                </c:pt>
                <c:pt idx="2" formatCode="0.0%">
                  <c:v>0.0188744906600249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0.00521394769613948</c:v>
                </c:pt>
                <c:pt idx="1">
                  <c:v>0.00521394769613948</c:v>
                </c:pt>
                <c:pt idx="2" formatCode="0.0%">
                  <c:v>0.00521394769613948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0.110177364150309</c:v>
                </c:pt>
                <c:pt idx="1">
                  <c:v>0.110177364150309</c:v>
                </c:pt>
                <c:pt idx="2" formatCode="0.0%">
                  <c:v>0.110177364150309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0.0405645130759651</c:v>
                </c:pt>
                <c:pt idx="1">
                  <c:v>0.0405645130759651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0.754979626400996</c:v>
                </c:pt>
                <c:pt idx="1">
                  <c:v>0.130460005330514</c:v>
                </c:pt>
                <c:pt idx="2" formatCode="0.0%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3847752"/>
        <c:axId val="1773850984"/>
      </c:barChart>
      <c:catAx>
        <c:axId val="177384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85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85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847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0.00113455501867995</c:v>
                </c:pt>
                <c:pt idx="1">
                  <c:v>0.00113455501867995</c:v>
                </c:pt>
                <c:pt idx="2">
                  <c:v>0.00220237150684931</c:v>
                </c:pt>
                <c:pt idx="3">
                  <c:v>0.00220237150684931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0.378532602739726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0.0142179292282114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0.00432627646326276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0.104194778192332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0.0625168669153992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0.00943724533001245</c:v>
                </c:pt>
                <c:pt idx="1">
                  <c:v>0.00943724533001245</c:v>
                </c:pt>
                <c:pt idx="2">
                  <c:v>0.00943724533001245</c:v>
                </c:pt>
                <c:pt idx="3">
                  <c:v>0.00943724533001245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0.0095343557924428</c:v>
                </c:pt>
                <c:pt idx="3">
                  <c:v>0.0095343557924428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0.153500893180598</c:v>
                </c:pt>
                <c:pt idx="1">
                  <c:v>0.153500893180598</c:v>
                </c:pt>
                <c:pt idx="2">
                  <c:v>0.153500893180598</c:v>
                </c:pt>
                <c:pt idx="3">
                  <c:v>0.153500893180598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0.178571406598639</c:v>
                </c:pt>
                <c:pt idx="1">
                  <c:v>0.125623118494057</c:v>
                </c:pt>
                <c:pt idx="2">
                  <c:v>-0.254539335690699</c:v>
                </c:pt>
                <c:pt idx="3">
                  <c:v>-0.260381854344238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510968"/>
        <c:axId val="1819415208"/>
      </c:barChart>
      <c:catAx>
        <c:axId val="18195109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415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941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951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0.031440104607721</c:v>
                </c:pt>
                <c:pt idx="3">
                  <c:v>0.0154854246575342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0.0188744906600249</c:v>
                </c:pt>
                <c:pt idx="1">
                  <c:v>0.0188744906600249</c:v>
                </c:pt>
                <c:pt idx="2">
                  <c:v>0.0188744906600249</c:v>
                </c:pt>
                <c:pt idx="3">
                  <c:v>0.0188744906600249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0.309863007954815</c:v>
                </c:pt>
                <c:pt idx="1">
                  <c:v>0.309863007954815</c:v>
                </c:pt>
                <c:pt idx="2">
                  <c:v>0.309863007954815</c:v>
                </c:pt>
                <c:pt idx="3">
                  <c:v>0.309863007954815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851688"/>
        <c:axId val="1846880824"/>
      </c:barChart>
      <c:catAx>
        <c:axId val="18468516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808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688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5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0.00756022415940224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0.495427357248443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0.0457153284629073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0.0197111366503312</c:v>
                </c:pt>
                <c:pt idx="3">
                  <c:v>0.0197111366503312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0.261257586688962</c:v>
                </c:pt>
                <c:pt idx="1">
                  <c:v>0.261257586688962</c:v>
                </c:pt>
                <c:pt idx="2">
                  <c:v>0.261257586688962</c:v>
                </c:pt>
                <c:pt idx="3">
                  <c:v>0.261257586688962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0.1795280670418</c:v>
                </c:pt>
                <c:pt idx="1">
                  <c:v>0.72067075275315</c:v>
                </c:pt>
                <c:pt idx="2">
                  <c:v>0.695834096959606</c:v>
                </c:pt>
                <c:pt idx="3">
                  <c:v>0.688273872800203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683048"/>
        <c:axId val="1846686360"/>
      </c:barChart>
      <c:catAx>
        <c:axId val="18466830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86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6686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68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0.00544586408966376</c:v>
                </c:pt>
                <c:pt idx="1">
                  <c:v>0.00544586408966376</c:v>
                </c:pt>
                <c:pt idx="2">
                  <c:v>0.0105713832328767</c:v>
                </c:pt>
                <c:pt idx="3">
                  <c:v>0.0105713832328767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0.0249226699875467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0.654703188858419</c:v>
                </c:pt>
                <c:pt idx="1">
                  <c:v>0.0313350859782083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0.033735913477468</c:v>
                </c:pt>
                <c:pt idx="1">
                  <c:v>0.00161465190235763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0.0405656875391135</c:v>
                </c:pt>
                <c:pt idx="3">
                  <c:v>0.0405656875391135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0.293123035103021</c:v>
                </c:pt>
                <c:pt idx="1">
                  <c:v>0.293123035103021</c:v>
                </c:pt>
                <c:pt idx="2">
                  <c:v>0.293123035103021</c:v>
                </c:pt>
                <c:pt idx="3">
                  <c:v>0.293123035103021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0.655489364455321</c:v>
                </c:pt>
                <c:pt idx="2">
                  <c:v>0.642747895653561</c:v>
                </c:pt>
                <c:pt idx="3">
                  <c:v>0.617825225666014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937400"/>
        <c:axId val="-2029964520"/>
      </c:barChart>
      <c:catAx>
        <c:axId val="-21209374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964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9964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3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0.057495107279106</c:v>
                </c:pt>
                <c:pt idx="1">
                  <c:v>0.0339221132946726</c:v>
                </c:pt>
                <c:pt idx="2">
                  <c:v>0.0339221132946726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0.00955997077895724</c:v>
                </c:pt>
                <c:pt idx="1">
                  <c:v>0.00564038275958477</c:v>
                </c:pt>
                <c:pt idx="2">
                  <c:v>0.00564038275958477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0.00019841448786515</c:v>
                </c:pt>
                <c:pt idx="1">
                  <c:v>0.000234129095680877</c:v>
                </c:pt>
                <c:pt idx="2">
                  <c:v>0.000234129095680877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0.00721507228600546</c:v>
                </c:pt>
                <c:pt idx="1">
                  <c:v>0.00202022024008153</c:v>
                </c:pt>
                <c:pt idx="2">
                  <c:v>0.00111946227349949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0.0609673608167462</c:v>
                </c:pt>
                <c:pt idx="1">
                  <c:v>0.0338368852532941</c:v>
                </c:pt>
                <c:pt idx="2">
                  <c:v>0.0338368852532941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0.0927136788751702</c:v>
                </c:pt>
                <c:pt idx="1">
                  <c:v>0.0514560917757195</c:v>
                </c:pt>
                <c:pt idx="2">
                  <c:v>0.0514560917757195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0.0703469547885533</c:v>
                </c:pt>
                <c:pt idx="1">
                  <c:v>0.0390425599076471</c:v>
                </c:pt>
                <c:pt idx="2">
                  <c:v>0.0390425599076471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0.216452168580164</c:v>
                </c:pt>
                <c:pt idx="1">
                  <c:v>0.102165423569837</c:v>
                </c:pt>
                <c:pt idx="2">
                  <c:v>0.102165423569837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0.113457011697436</c:v>
                </c:pt>
                <c:pt idx="1">
                  <c:v>0.0907656093579487</c:v>
                </c:pt>
                <c:pt idx="2">
                  <c:v>0.0988595630862359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0.0346323469728262</c:v>
                </c:pt>
                <c:pt idx="1">
                  <c:v>0.032692935542348</c:v>
                </c:pt>
                <c:pt idx="2">
                  <c:v>0.032692935542348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0.299786253483527</c:v>
                </c:pt>
                <c:pt idx="1">
                  <c:v>0.353747779110562</c:v>
                </c:pt>
                <c:pt idx="2">
                  <c:v>0.353747779110562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0.0101191388811227</c:v>
                </c:pt>
                <c:pt idx="1">
                  <c:v>0.0119405838797247</c:v>
                </c:pt>
                <c:pt idx="2">
                  <c:v>0.0119405838797247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0.0270565210725205</c:v>
                </c:pt>
                <c:pt idx="1">
                  <c:v>0.0300327383904977</c:v>
                </c:pt>
                <c:pt idx="2">
                  <c:v>0.0300327383904977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043368"/>
        <c:axId val="-2084050536"/>
      </c:barChart>
      <c:catAx>
        <c:axId val="-208404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5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05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04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f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heet12"/>
      <sheetName val="zalof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ZALOF</v>
          </cell>
          <cell r="D1">
            <v>59301</v>
          </cell>
        </row>
        <row r="2">
          <cell r="A2" t="str">
            <v>North eastern Limpopo open access farming</v>
          </cell>
        </row>
        <row r="9">
          <cell r="CK9">
            <v>0.25</v>
          </cell>
        </row>
        <row r="10">
          <cell r="CK10">
            <v>0.43</v>
          </cell>
        </row>
        <row r="11">
          <cell r="CK11">
            <v>0.23</v>
          </cell>
        </row>
        <row r="12">
          <cell r="CK12">
            <v>0.09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16233.775463926086</v>
          </cell>
          <cell r="E1031">
            <v>16198.775463926086</v>
          </cell>
          <cell r="H1031">
            <v>13474.146219938404</v>
          </cell>
          <cell r="J1031">
            <v>13534.146219938404</v>
          </cell>
        </row>
        <row r="1032">
          <cell r="C1032">
            <v>11684</v>
          </cell>
          <cell r="E1032">
            <v>11684</v>
          </cell>
          <cell r="H1032">
            <v>9736.6666666666679</v>
          </cell>
          <cell r="J1032">
            <v>9736.6666666666679</v>
          </cell>
        </row>
        <row r="1033">
          <cell r="C1033">
            <v>20808</v>
          </cell>
          <cell r="E1033">
            <v>20808</v>
          </cell>
          <cell r="H1033">
            <v>17340</v>
          </cell>
          <cell r="J1033">
            <v>17340</v>
          </cell>
        </row>
        <row r="1034">
          <cell r="C1034">
            <v>915</v>
          </cell>
          <cell r="E1034">
            <v>3780</v>
          </cell>
          <cell r="H1034">
            <v>30177</v>
          </cell>
          <cell r="J1034">
            <v>57060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0.58075217159810433</v>
          </cell>
          <cell r="E1038">
            <v>0.58075217159810433</v>
          </cell>
          <cell r="H1038">
            <v>0.58075217159810433</v>
          </cell>
          <cell r="J1038">
            <v>0.58075217159810433</v>
          </cell>
        </row>
        <row r="1039">
          <cell r="C1039">
            <v>6</v>
          </cell>
          <cell r="E1039">
            <v>6</v>
          </cell>
          <cell r="H1039">
            <v>5</v>
          </cell>
          <cell r="J1039">
            <v>5</v>
          </cell>
        </row>
        <row r="1040">
          <cell r="C1040">
            <v>5.0618556701030926</v>
          </cell>
          <cell r="E1040">
            <v>5.0618556701030926</v>
          </cell>
          <cell r="H1040">
            <v>5.0618556701030926</v>
          </cell>
          <cell r="J1040">
            <v>5.0618556701030926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8.3423163138231556E-3</v>
          </cell>
          <cell r="F1044">
            <v>0</v>
          </cell>
          <cell r="H1044">
            <v>4.0043118306351169E-2</v>
          </cell>
          <cell r="I1044">
            <v>0</v>
          </cell>
          <cell r="J1044">
            <v>4.0043118306351197E-2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9.4502801992528019E-3</v>
          </cell>
          <cell r="I1045">
            <v>0</v>
          </cell>
          <cell r="J1045">
            <v>3.1153337484433372E-2</v>
          </cell>
          <cell r="K1045">
            <v>0</v>
          </cell>
        </row>
        <row r="1046">
          <cell r="A1046" t="str">
            <v>Maize: kg produced</v>
          </cell>
          <cell r="C1046">
            <v>0.12617753424657532</v>
          </cell>
          <cell r="D1046">
            <v>0</v>
          </cell>
          <cell r="E1046">
            <v>0.31544383561643835</v>
          </cell>
          <cell r="F1046">
            <v>0</v>
          </cell>
          <cell r="H1046">
            <v>0.378532602739726</v>
          </cell>
          <cell r="I1046">
            <v>0.75706520547945177</v>
          </cell>
          <cell r="J1046">
            <v>0.52994564383561638</v>
          </cell>
          <cell r="K1046">
            <v>2.3658287671232876</v>
          </cell>
        </row>
        <row r="1047">
          <cell r="A1047" t="str">
            <v>Beans: kg produced</v>
          </cell>
          <cell r="C1047">
            <v>0</v>
          </cell>
          <cell r="D1047">
            <v>0</v>
          </cell>
          <cell r="E1047">
            <v>5.5235258405977594E-2</v>
          </cell>
          <cell r="F1047">
            <v>0</v>
          </cell>
          <cell r="H1047">
            <v>5.7444668742216695E-2</v>
          </cell>
          <cell r="I1047">
            <v>-6.6282310087173238E-3</v>
          </cell>
          <cell r="J1047">
            <v>4.4188206724782061E-2</v>
          </cell>
          <cell r="K1047">
            <v>0</v>
          </cell>
        </row>
        <row r="1048">
          <cell r="A1048" t="str">
            <v>Water melon: no. local meas</v>
          </cell>
          <cell r="C1048">
            <v>0</v>
          </cell>
          <cell r="D1048">
            <v>0</v>
          </cell>
          <cell r="E1048">
            <v>1.5990037359900375E-2</v>
          </cell>
          <cell r="F1048">
            <v>3.997509339975093E-3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Groundnuts (dry): no. local meas</v>
          </cell>
          <cell r="C1049">
            <v>0</v>
          </cell>
          <cell r="D1049">
            <v>0</v>
          </cell>
          <cell r="E1049">
            <v>5.4078455790784559E-3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Other crop: pumpkin</v>
          </cell>
          <cell r="C1050">
            <v>5.8656911581569111E-2</v>
          </cell>
          <cell r="D1050">
            <v>0</v>
          </cell>
          <cell r="E1050">
            <v>0</v>
          </cell>
          <cell r="F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</row>
        <row r="1051">
          <cell r="A1051" t="str">
            <v>Labour: Land clearing, construction, herding, slaughtering</v>
          </cell>
          <cell r="C1051">
            <v>0</v>
          </cell>
          <cell r="D1051">
            <v>0</v>
          </cell>
          <cell r="E1051">
            <v>7.8860958904109588E-2</v>
          </cell>
          <cell r="F1051">
            <v>-6.0025342465753417E-2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Labour: Weeding</v>
          </cell>
          <cell r="C1052">
            <v>0</v>
          </cell>
          <cell r="D1052">
            <v>0</v>
          </cell>
          <cell r="E1052">
            <v>4.731657534246575E-2</v>
          </cell>
          <cell r="F1052">
            <v>-3.6015205479452049E-2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Gifts/remittances: cereal</v>
          </cell>
          <cell r="C1053">
            <v>1.8874490660024907E-2</v>
          </cell>
          <cell r="D1053">
            <v>0</v>
          </cell>
          <cell r="E1053">
            <v>9.4372453300124535E-3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Gifts/remittances: sugar</v>
          </cell>
          <cell r="C1054">
            <v>5.2139476961394777E-3</v>
          </cell>
          <cell r="D1054">
            <v>0</v>
          </cell>
          <cell r="E1054">
            <v>0</v>
          </cell>
          <cell r="F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0.11017736415030935</v>
          </cell>
          <cell r="D1064">
            <v>0</v>
          </cell>
          <cell r="E1064">
            <v>0.10578895817272529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1.1021170610211706E-2</v>
          </cell>
          <cell r="F1065">
            <v>-1.1021170610211706E-2</v>
          </cell>
          <cell r="H1065">
            <v>1.3225404732254047E-2</v>
          </cell>
          <cell r="I1065">
            <v>-1.3225404732254047E-2</v>
          </cell>
          <cell r="J1065">
            <v>1.3225404732254047E-2</v>
          </cell>
          <cell r="K1065">
            <v>-1.3225404732254047E-2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8.603013698630136E-3</v>
          </cell>
          <cell r="F1066">
            <v>-8.603013698630136E-3</v>
          </cell>
          <cell r="H1066">
            <v>1.0323616438356165E-2</v>
          </cell>
          <cell r="I1066">
            <v>-1.0323616438356165E-2</v>
          </cell>
          <cell r="J1066">
            <v>2.0647232876712329E-2</v>
          </cell>
          <cell r="K1066">
            <v>-2.0647232876712329E-2</v>
          </cell>
        </row>
        <row r="1067">
          <cell r="A1067" t="str">
            <v>Purchase - fpl non staple</v>
          </cell>
          <cell r="C1067">
            <v>4.0564513075965127E-2</v>
          </cell>
          <cell r="D1067">
            <v>0.18407226086603201</v>
          </cell>
          <cell r="E1067">
            <v>9.6262509339975086E-2</v>
          </cell>
          <cell r="F1067">
            <v>0.128374264602022</v>
          </cell>
          <cell r="H1067">
            <v>0.26299673574097132</v>
          </cell>
          <cell r="I1067">
            <v>-3.8359961798974246E-2</v>
          </cell>
          <cell r="J1067">
            <v>0.29435341718555413</v>
          </cell>
          <cell r="K1067">
            <v>-6.97166432435571E-2</v>
          </cell>
        </row>
        <row r="1068">
          <cell r="A1068" t="str">
            <v>Purchase - staple</v>
          </cell>
          <cell r="C1068">
            <v>0.75497962640099636</v>
          </cell>
          <cell r="E1068">
            <v>0.38133509962640105</v>
          </cell>
          <cell r="H1068">
            <v>0.53191651606475721</v>
          </cell>
          <cell r="J1068">
            <v>0.53191651606475721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3187.5</v>
          </cell>
          <cell r="F1072">
            <v>0</v>
          </cell>
          <cell r="H1072">
            <v>8000</v>
          </cell>
          <cell r="I1072">
            <v>4000</v>
          </cell>
          <cell r="J1072">
            <v>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530</v>
          </cell>
          <cell r="F1073">
            <v>0</v>
          </cell>
          <cell r="H1073">
            <v>600</v>
          </cell>
          <cell r="I1073">
            <v>300</v>
          </cell>
          <cell r="J1073">
            <v>1800</v>
          </cell>
          <cell r="K1073">
            <v>-600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11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2304</v>
          </cell>
          <cell r="I1075">
            <v>-2304</v>
          </cell>
          <cell r="J1075">
            <v>7200</v>
          </cell>
          <cell r="K1075">
            <v>-7200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500</v>
          </cell>
          <cell r="I1076">
            <v>75</v>
          </cell>
          <cell r="J1076">
            <v>1000</v>
          </cell>
          <cell r="K1076">
            <v>0</v>
          </cell>
        </row>
        <row r="1077">
          <cell r="A1077" t="str">
            <v>Water melon: no. local meas</v>
          </cell>
          <cell r="C1077">
            <v>0</v>
          </cell>
          <cell r="D1077">
            <v>0</v>
          </cell>
          <cell r="E1077">
            <v>400</v>
          </cell>
          <cell r="F1077">
            <v>-400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Agricultural cash income -- see Data2</v>
          </cell>
          <cell r="C1078">
            <v>700</v>
          </cell>
          <cell r="D1078">
            <v>0</v>
          </cell>
          <cell r="E1078">
            <v>3380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Construction cash income -- see Data2</v>
          </cell>
          <cell r="C1079">
            <v>880</v>
          </cell>
          <cell r="D1079">
            <v>0</v>
          </cell>
          <cell r="E1079">
            <v>5140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Domestic work cash income -- see Data2</v>
          </cell>
          <cell r="C1080">
            <v>6000</v>
          </cell>
          <cell r="D1080">
            <v>0</v>
          </cell>
          <cell r="E1080">
            <v>3900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Labour migration(formal employment): no. people per HH</v>
          </cell>
          <cell r="C1081">
            <v>0</v>
          </cell>
          <cell r="D1081">
            <v>0</v>
          </cell>
          <cell r="E1081">
            <v>12000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Formal Employment (conservancies, etc.)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168000</v>
          </cell>
          <cell r="K1082">
            <v>0</v>
          </cell>
        </row>
        <row r="1083">
          <cell r="A1083" t="str">
            <v>Self-employment -- see Data2</v>
          </cell>
          <cell r="C1083">
            <v>2292</v>
          </cell>
          <cell r="D1083">
            <v>458.40000000000009</v>
          </cell>
          <cell r="E1083">
            <v>6290</v>
          </cell>
          <cell r="F1083">
            <v>1258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Small business -- see Data2</v>
          </cell>
          <cell r="C1084">
            <v>0</v>
          </cell>
          <cell r="D1084">
            <v>0</v>
          </cell>
          <cell r="E1084">
            <v>1920</v>
          </cell>
          <cell r="F1084">
            <v>0</v>
          </cell>
          <cell r="H1084">
            <v>103200</v>
          </cell>
          <cell r="I1084">
            <v>0</v>
          </cell>
          <cell r="J1084">
            <v>79200</v>
          </cell>
          <cell r="K1084">
            <v>0</v>
          </cell>
        </row>
        <row r="1085">
          <cell r="A1085" t="str">
            <v>Social development -- see Data2</v>
          </cell>
          <cell r="C1085">
            <v>16620</v>
          </cell>
          <cell r="D1085">
            <v>0</v>
          </cell>
          <cell r="E1085">
            <v>16620</v>
          </cell>
          <cell r="F1085">
            <v>0</v>
          </cell>
          <cell r="H1085">
            <v>7620</v>
          </cell>
          <cell r="I1085">
            <v>0</v>
          </cell>
          <cell r="J1085">
            <v>7620</v>
          </cell>
          <cell r="K1085">
            <v>0</v>
          </cell>
        </row>
        <row r="1086">
          <cell r="A1086" t="str">
            <v>Public works -- see Data2</v>
          </cell>
          <cell r="C1086">
            <v>0</v>
          </cell>
          <cell r="D1086">
            <v>0</v>
          </cell>
          <cell r="E1086">
            <v>561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1500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1735.8874325856657</v>
      </c>
      <c r="S7" s="221">
        <f>IF($B$81=0,0,(SUMIF($N$6:$N$28,$U7,L$6:L$28)+SUMIF($N$91:$N$118,$U7,L$91:L$118))*$I$83*Poor!$B$81/$B$81)</f>
        <v>526.71519398393411</v>
      </c>
      <c r="T7" s="221">
        <f>IF($B$81=0,0,(SUMIF($N$6:$N$28,$U7,M$6:M$28)+SUMIF($N$91:$N$118,$U7,M$91:M$118))*$I$83*Poor!$B$81/$B$81)</f>
        <v>526.71519398393411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0.12617753424657532</v>
      </c>
      <c r="C8" s="215">
        <f>IF([1]Summ!D1046="",0,[1]Summ!D1046)</f>
        <v>0</v>
      </c>
      <c r="D8" s="24">
        <f t="shared" si="0"/>
        <v>0.12617753424657532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3.7853260273972594E-2</v>
      </c>
      <c r="J8" s="24">
        <f t="shared" si="3"/>
        <v>3.7853260273972594E-2</v>
      </c>
      <c r="K8" s="22">
        <f t="shared" si="4"/>
        <v>0.12617753424657532</v>
      </c>
      <c r="L8" s="22">
        <f t="shared" si="5"/>
        <v>3.7853260273972594E-2</v>
      </c>
      <c r="M8" s="223">
        <f t="shared" si="6"/>
        <v>3.7853260273972594E-2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0.15141304109589038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0.15141304109589038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3.7853260273972594E-2</v>
      </c>
      <c r="AJ8" s="120">
        <f t="shared" si="14"/>
        <v>7.5706520547945189E-2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215">
        <f>IF([1]Summ!C1050="",0,[1]Summ!C1050)</f>
        <v>5.8656911581569111E-2</v>
      </c>
      <c r="C12" s="215">
        <f>IF([1]Summ!D1050="",0,[1]Summ!D1050)</f>
        <v>0</v>
      </c>
      <c r="D12" s="24">
        <f t="shared" si="0"/>
        <v>5.8656911581569111E-2</v>
      </c>
      <c r="E12" s="75">
        <f>Poor!E12</f>
        <v>0.2</v>
      </c>
      <c r="H12" s="24">
        <f t="shared" si="1"/>
        <v>0.2</v>
      </c>
      <c r="I12" s="22">
        <f t="shared" si="2"/>
        <v>1.1731382316313823E-2</v>
      </c>
      <c r="J12" s="24">
        <f t="shared" si="3"/>
        <v>1.1731382316313823E-2</v>
      </c>
      <c r="K12" s="22">
        <f t="shared" si="4"/>
        <v>5.8656911581569111E-2</v>
      </c>
      <c r="L12" s="22">
        <f t="shared" si="5"/>
        <v>1.1731382316313823E-2</v>
      </c>
      <c r="M12" s="223">
        <f t="shared" si="6"/>
        <v>1.1731382316313823E-2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4.6925529265255291E-2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3.1440104607721044E-2</v>
      </c>
      <c r="AF12" s="122">
        <f>1-SUM(Z12,AB12,AD12)</f>
        <v>0.32999999999999996</v>
      </c>
      <c r="AG12" s="121">
        <f>$M12*AF12*4</f>
        <v>1.5485424657534243E-2</v>
      </c>
      <c r="AH12" s="123">
        <f t="shared" si="12"/>
        <v>1</v>
      </c>
      <c r="AI12" s="183">
        <f t="shared" si="13"/>
        <v>1.1731382316313821E-2</v>
      </c>
      <c r="AJ12" s="120">
        <f t="shared" si="14"/>
        <v>0</v>
      </c>
      <c r="AK12" s="119">
        <f t="shared" si="15"/>
        <v>2.3462764632627642E-2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11057.657647224833</v>
      </c>
      <c r="S13" s="221">
        <f>IF($B$81=0,0,(SUMIF($N$6:$N$28,$U13,L$6:L$28)+SUMIF($N$91:$N$118,$U13,L$91:L$118))*$I$83*Poor!$B$81/$B$81)</f>
        <v>4206.9000000000005</v>
      </c>
      <c r="T13" s="221">
        <f>IF($B$81=0,0,(SUMIF($N$6:$N$28,$U13,M$6:M$28)+SUMIF($N$91:$N$118,$U13,M$91:M$118))*$I$83*Poor!$B$81/$B$81)</f>
        <v>4206.9000000000005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215">
        <f>IF([1]Summ!C1053="",0,[1]Summ!C1053)</f>
        <v>1.8874490660024907E-2</v>
      </c>
      <c r="C15" s="215">
        <f>IF([1]Summ!D1053="",0,[1]Summ!D1053)</f>
        <v>0</v>
      </c>
      <c r="D15" s="24">
        <f t="shared" si="0"/>
        <v>1.8874490660024907E-2</v>
      </c>
      <c r="E15" s="75">
        <f>Poor!E15</f>
        <v>1</v>
      </c>
      <c r="F15" s="22"/>
      <c r="H15" s="24">
        <f t="shared" si="1"/>
        <v>1</v>
      </c>
      <c r="I15" s="22">
        <f t="shared" si="2"/>
        <v>1.8874490660024907E-2</v>
      </c>
      <c r="J15" s="24">
        <f t="shared" ref="J15:J25" si="17">IF(I$32&lt;=1+I131,I15,B15*H15+J$33*(I15-B15*H15))</f>
        <v>1.8874490660024907E-2</v>
      </c>
      <c r="K15" s="22">
        <f t="shared" si="4"/>
        <v>1.8874490660024907E-2</v>
      </c>
      <c r="L15" s="22">
        <f t="shared" si="5"/>
        <v>1.8874490660024907E-2</v>
      </c>
      <c r="M15" s="225">
        <f t="shared" si="6"/>
        <v>1.8874490660024907E-2</v>
      </c>
      <c r="N15" s="228">
        <v>13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7.5497962640099628E-2</v>
      </c>
      <c r="Z15" s="156">
        <f>Poor!Z15</f>
        <v>0.25</v>
      </c>
      <c r="AA15" s="121">
        <f t="shared" si="16"/>
        <v>1.8874490660024907E-2</v>
      </c>
      <c r="AB15" s="156">
        <f>Poor!AB15</f>
        <v>0.25</v>
      </c>
      <c r="AC15" s="121">
        <f t="shared" si="7"/>
        <v>1.8874490660024907E-2</v>
      </c>
      <c r="AD15" s="156">
        <f>Poor!AD15</f>
        <v>0.25</v>
      </c>
      <c r="AE15" s="121">
        <f t="shared" si="8"/>
        <v>1.8874490660024907E-2</v>
      </c>
      <c r="AF15" s="122">
        <f t="shared" si="10"/>
        <v>0.25</v>
      </c>
      <c r="AG15" s="121">
        <f t="shared" si="11"/>
        <v>1.8874490660024907E-2</v>
      </c>
      <c r="AH15" s="123">
        <f t="shared" si="12"/>
        <v>1</v>
      </c>
      <c r="AI15" s="183">
        <f t="shared" si="13"/>
        <v>1.8874490660024907E-2</v>
      </c>
      <c r="AJ15" s="120">
        <f t="shared" si="14"/>
        <v>1.8874490660024907E-2</v>
      </c>
      <c r="AK15" s="119">
        <f t="shared" si="15"/>
        <v>1.8874490660024907E-2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215">
        <f>IF([1]Summ!C1054="",0,[1]Summ!C1054)</f>
        <v>5.2139476961394777E-3</v>
      </c>
      <c r="C16" s="215">
        <f>IF([1]Summ!D1054="",0,[1]Summ!D1054)</f>
        <v>0</v>
      </c>
      <c r="D16" s="24">
        <f t="shared" ref="D16:D25" si="18">(B16+C16)</f>
        <v>5.2139476961394777E-3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5.2139476961394777E-3</v>
      </c>
      <c r="J16" s="24">
        <f t="shared" si="17"/>
        <v>5.2139476961394777E-3</v>
      </c>
      <c r="K16" s="22">
        <f t="shared" ref="K16:K25" si="21">B16</f>
        <v>5.2139476961394777E-3</v>
      </c>
      <c r="L16" s="22">
        <f t="shared" ref="L16:L25" si="22">IF(K16="","",K16*H16)</f>
        <v>5.2139476961394777E-3</v>
      </c>
      <c r="M16" s="225">
        <f t="shared" ref="M16:M25" si="23">J16</f>
        <v>5.2139476961394777E-3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3343.5555840948959</v>
      </c>
      <c r="S16" s="221">
        <f>IF($B$81=0,0,(SUMIF($N$6:$N$28,$U16,L$6:L$28)+SUMIF($N$91:$N$118,$U16,L$91:L$118))*$I$83*Poor!$B$81/$B$81)</f>
        <v>1833.5999999999997</v>
      </c>
      <c r="T16" s="221">
        <f>IF($B$81=0,0,(SUMIF($N$6:$N$28,$U16,M$6:M$28)+SUMIF($N$91:$N$118,$U16,M$91:M$118))*$I$83*Poor!$B$81/$B$81)</f>
        <v>2200.3200000000002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1034.7394985118858</v>
      </c>
      <c r="S18" s="221">
        <f>IF($B$81=0,0,(SUMIF($N$6:$N$28,$U18,L$6:L$28)+SUMIF($N$91:$N$118,$U18,L$91:L$118))*$I$83*Poor!$B$81/$B$81)</f>
        <v>1170.364223668664</v>
      </c>
      <c r="T18" s="221">
        <f>IF($B$81=0,0,(SUMIF($N$6:$N$28,$U18,M$6:M$28)+SUMIF($N$91:$N$118,$U18,M$91:M$118))*$I$83*Poor!$B$81/$B$81)</f>
        <v>1170.364223668664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226.2284890986115</v>
      </c>
      <c r="S19" s="221">
        <f>IF($B$81=0,0,(SUMIF($N$6:$N$28,$U19,L$6:L$28)+SUMIF($N$91:$N$118,$U19,L$91:L$118))*$I$83*Poor!$B$81/$B$81)</f>
        <v>255.88056742437186</v>
      </c>
      <c r="T19" s="221">
        <f>IF($B$81=0,0,(SUMIF($N$6:$N$28,$U19,M$6:M$28)+SUMIF($N$91:$N$118,$U19,M$91:M$118))*$I$83*Poor!$B$81/$B$81)</f>
        <v>255.88056742437186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24245.154366342569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41643.223017858458</v>
      </c>
      <c r="S23" s="179">
        <f>SUM(S7:S22)</f>
        <v>27605.059985076969</v>
      </c>
      <c r="T23" s="179">
        <f>SUM(T7:T22)</f>
        <v>27971.779985076966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30963.617922690202</v>
      </c>
      <c r="S24" s="41">
        <f>IF($B$81=0,0,(SUM(($B$70*$H$70))+((1-$D$29)*$I$83))*Poor!$B$81/$B$81)</f>
        <v>30963.617922690202</v>
      </c>
      <c r="T24" s="41">
        <f>IF($B$81=0,0,(SUM(($B$70*$H$70))+((1-$D$29)*$I$83))*Poor!$B$81/$B$81)</f>
        <v>30963.617922690202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44750.737922690198</v>
      </c>
      <c r="S25" s="41">
        <f>IF($B$81=0,0,(SUM(($B$70*$H$70),($B$71*$H$71))+((1-$D$29)*$I$83))*Poor!$B$81/$B$81)</f>
        <v>44750.737922690198</v>
      </c>
      <c r="T25" s="41">
        <f>IF($B$81=0,0,(SUM(($B$70*$H$70),($B$71*$H$71))+((1-$D$29)*$I$83))*Poor!$B$81/$B$81)</f>
        <v>44750.737922690198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0.11017736415030935</v>
      </c>
      <c r="C26" s="215">
        <f>IF([1]Summ!D1064="",0,[1]Summ!D1064)</f>
        <v>0</v>
      </c>
      <c r="D26" s="24">
        <f t="shared" si="0"/>
        <v>0.11017736415030935</v>
      </c>
      <c r="E26" s="75">
        <f>Poor!E26</f>
        <v>1</v>
      </c>
      <c r="F26" s="22"/>
      <c r="H26" s="24">
        <f t="shared" si="1"/>
        <v>1</v>
      </c>
      <c r="I26" s="22">
        <f t="shared" si="2"/>
        <v>0.11017736415030935</v>
      </c>
      <c r="J26" s="24">
        <f>IF(I$32&lt;=1+I131,I26,B26*H26+J$33*(I26-B26*H26))</f>
        <v>0.11017736415030935</v>
      </c>
      <c r="K26" s="22">
        <f t="shared" si="4"/>
        <v>0.11017736415030935</v>
      </c>
      <c r="L26" s="22">
        <f t="shared" si="5"/>
        <v>0.11017736415030935</v>
      </c>
      <c r="M26" s="223">
        <f t="shared" si="6"/>
        <v>0.11017736415030935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69304.1779226902</v>
      </c>
      <c r="S26" s="41">
        <f>IF($B$81=0,0,(SUM(($B$70*$H$70),($B$71*$H$71),($B$72*$H$72))+((1-$D$29)*$I$83))*Poor!$B$81/$B$81)</f>
        <v>69304.1779226902</v>
      </c>
      <c r="T26" s="41">
        <f>IF($B$81=0,0,(SUM(($B$70*$H$70),($B$71*$H$71),($B$72*$H$72))+((1-$D$29)*$I$83))*Poor!$B$81/$B$81)</f>
        <v>69304.1779226902</v>
      </c>
      <c r="U26" s="56"/>
      <c r="V26" s="56"/>
      <c r="W26" s="110"/>
      <c r="X26" s="118"/>
      <c r="Y26" s="183">
        <f t="shared" si="9"/>
        <v>0.44070945660123739</v>
      </c>
      <c r="Z26" s="156">
        <f>Poor!Z26</f>
        <v>0.25</v>
      </c>
      <c r="AA26" s="121">
        <f t="shared" si="16"/>
        <v>0.11017736415030935</v>
      </c>
      <c r="AB26" s="156">
        <f>Poor!AB26</f>
        <v>0.25</v>
      </c>
      <c r="AC26" s="121">
        <f t="shared" si="7"/>
        <v>0.11017736415030935</v>
      </c>
      <c r="AD26" s="156">
        <f>Poor!AD26</f>
        <v>0.25</v>
      </c>
      <c r="AE26" s="121">
        <f t="shared" si="8"/>
        <v>0.11017736415030935</v>
      </c>
      <c r="AF26" s="122">
        <f t="shared" si="10"/>
        <v>0.25</v>
      </c>
      <c r="AG26" s="121">
        <f t="shared" si="11"/>
        <v>0.11017736415030935</v>
      </c>
      <c r="AH26" s="123">
        <f t="shared" si="12"/>
        <v>1</v>
      </c>
      <c r="AI26" s="183">
        <f t="shared" si="13"/>
        <v>0.11017736415030935</v>
      </c>
      <c r="AJ26" s="120">
        <f t="shared" si="14"/>
        <v>0.11017736415030935</v>
      </c>
      <c r="AK26" s="119">
        <f t="shared" si="15"/>
        <v>0.11017736415030935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4.0564513075965127E-2</v>
      </c>
      <c r="C29" s="215">
        <f>IF([1]Summ!D1067="",0,[1]Summ!D1067)</f>
        <v>0.18407226086603201</v>
      </c>
      <c r="D29" s="24">
        <f>(B29+C29)</f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4.0564513075965127E-2</v>
      </c>
      <c r="L29" s="22">
        <f t="shared" si="5"/>
        <v>4.0564513075965127E-2</v>
      </c>
      <c r="M29" s="223">
        <f t="shared" si="6"/>
        <v>0.22463677394199713</v>
      </c>
      <c r="N29" s="228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0.75497962640099636</v>
      </c>
      <c r="C30" s="103"/>
      <c r="D30" s="24">
        <f>(D119-B124)</f>
        <v>1.6646130692963257</v>
      </c>
      <c r="E30" s="75">
        <f>Poor!E30</f>
        <v>1</v>
      </c>
      <c r="H30" s="96">
        <f>(E30*F$7/F$9)</f>
        <v>1</v>
      </c>
      <c r="I30" s="29">
        <f>IF(E30&gt;=1,I119-I124,MIN(I119-I124,B30*H30))</f>
        <v>0.30986300795481503</v>
      </c>
      <c r="J30" s="230">
        <f>IF(I$32&lt;=1,I30,1-SUM(J6:J29))</f>
        <v>0.30986300795481503</v>
      </c>
      <c r="K30" s="22">
        <f t="shared" si="4"/>
        <v>0.75497962640099636</v>
      </c>
      <c r="L30" s="22">
        <f>IF(L124=L119,0,IF(K30="",0,(L119-L124)/(B119-B124)*K30))</f>
        <v>0.13046000533051391</v>
      </c>
      <c r="M30" s="175">
        <f t="shared" si="6"/>
        <v>0.30986300795481503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3358.5579376132337</v>
      </c>
      <c r="T30" s="233">
        <f t="shared" si="24"/>
        <v>2991.8379376132361</v>
      </c>
      <c r="V30" s="56"/>
      <c r="W30" s="110"/>
      <c r="X30" s="118"/>
      <c r="Y30" s="183">
        <f>M30*4</f>
        <v>1.2394520318192601</v>
      </c>
      <c r="Z30" s="122">
        <f>IF($Y30=0,0,AA30/($Y$30))</f>
        <v>0.24999999999999978</v>
      </c>
      <c r="AA30" s="187">
        <f>IF(AA79*4/$I$83+SUM(AA6:AA29)&lt;1,AA79*4/$I$83,1-SUM(AA6:AA29))</f>
        <v>0.30986300795481475</v>
      </c>
      <c r="AB30" s="122">
        <f>IF($Y30=0,0,AC30/($Y$30))</f>
        <v>0.24999999999999978</v>
      </c>
      <c r="AC30" s="187">
        <f>IF(AC79*4/$I$83+SUM(AC6:AC29)&lt;1,AC79*4/$I$83,1-SUM(AC6:AC29))</f>
        <v>0.30986300795481475</v>
      </c>
      <c r="AD30" s="122">
        <f>IF($Y30=0,0,AE30/($Y$30))</f>
        <v>0.24999999999999978</v>
      </c>
      <c r="AE30" s="187">
        <f>IF(AE79*4/$I$83+SUM(AE6:AE29)&lt;1,AE79*4/$I$83,1-SUM(AE6:AE29))</f>
        <v>0.30986300795481475</v>
      </c>
      <c r="AF30" s="122">
        <f>IF($Y30=0,0,AG30/($Y$30))</f>
        <v>0.24999999999999978</v>
      </c>
      <c r="AG30" s="187">
        <f>IF(AG79*4/$I$83+SUM(AG6:AG29)&lt;1,AG79*4/$I$83,1-SUM(AG6:AG29))</f>
        <v>0.30986300795481475</v>
      </c>
      <c r="AH30" s="123">
        <f t="shared" si="12"/>
        <v>0.99999999999999911</v>
      </c>
      <c r="AI30" s="183">
        <f t="shared" si="13"/>
        <v>0.30986300795481475</v>
      </c>
      <c r="AJ30" s="120">
        <f t="shared" si="14"/>
        <v>0.30986300795481475</v>
      </c>
      <c r="AK30" s="119">
        <f t="shared" si="15"/>
        <v>0.30986300795481475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0.28164977300642768</v>
      </c>
      <c r="K31" s="22" t="str">
        <f t="shared" si="4"/>
        <v/>
      </c>
      <c r="L31" s="22">
        <f>(1-SUM(L6:L30))</f>
        <v>0.6451250364967609</v>
      </c>
      <c r="M31" s="240">
        <f t="shared" si="6"/>
        <v>0.28164977300642768</v>
      </c>
      <c r="N31" s="167">
        <f>M31*I83</f>
        <v>2991.8379376132284</v>
      </c>
      <c r="P31" s="22"/>
      <c r="Q31" s="237" t="s">
        <v>142</v>
      </c>
      <c r="R31" s="233">
        <f t="shared" si="24"/>
        <v>3107.5149048317398</v>
      </c>
      <c r="S31" s="233">
        <f t="shared" si="24"/>
        <v>17145.677937613229</v>
      </c>
      <c r="T31" s="233">
        <f>IF(T25&gt;T$23,T25-T$23,0)</f>
        <v>16778.957937613231</v>
      </c>
      <c r="V31" s="56"/>
      <c r="W31" s="129" t="s">
        <v>84</v>
      </c>
      <c r="X31" s="130"/>
      <c r="Y31" s="121">
        <f>M31*4</f>
        <v>1.1265990920257107</v>
      </c>
      <c r="Z31" s="131"/>
      <c r="AA31" s="132">
        <f>1-AA32+IF($Y32&lt;0,$Y32/4,0)</f>
        <v>0.18503532219696339</v>
      </c>
      <c r="AB31" s="131"/>
      <c r="AC31" s="133">
        <f>1-AC32+IF($Y32&lt;0,$Y32/4,0)</f>
        <v>0.33644836329285388</v>
      </c>
      <c r="AD31" s="134"/>
      <c r="AE31" s="133">
        <f>1-AE32+IF($Y32&lt;0,$Y32/4,0)</f>
        <v>0.30500825868513282</v>
      </c>
      <c r="AF31" s="134"/>
      <c r="AG31" s="133">
        <f>1-AG32+IF($Y32&lt;0,$Y32/4,0)</f>
        <v>0.32096293863531966</v>
      </c>
      <c r="AH31" s="123"/>
      <c r="AI31" s="182">
        <f>SUM(AA31,AC31,AE31,AG31)/4</f>
        <v>0.28686372070256744</v>
      </c>
      <c r="AJ31" s="135">
        <f t="shared" si="14"/>
        <v>0.26074184274490864</v>
      </c>
      <c r="AK31" s="136">
        <f t="shared" si="15"/>
        <v>0.31298559866022624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1.1146443878115797</v>
      </c>
      <c r="C32" s="77">
        <f>SUM(C6:C31)</f>
        <v>0.18407226086603201</v>
      </c>
      <c r="D32" s="24">
        <f>SUM(D6:D30)</f>
        <v>2.208350091572941</v>
      </c>
      <c r="E32" s="2"/>
      <c r="F32" s="2"/>
      <c r="H32" s="17"/>
      <c r="I32" s="22">
        <f>SUM(I6:I30)</f>
        <v>0.71835022699357232</v>
      </c>
      <c r="J32" s="17"/>
      <c r="L32" s="22">
        <f>SUM(L6:L30)</f>
        <v>0.35487496350323916</v>
      </c>
      <c r="M32" s="23"/>
      <c r="N32" s="56"/>
      <c r="O32" s="2"/>
      <c r="P32" s="22"/>
      <c r="Q32" s="233" t="s">
        <v>143</v>
      </c>
      <c r="R32" s="233">
        <f t="shared" si="24"/>
        <v>27660.954904831742</v>
      </c>
      <c r="S32" s="233">
        <f t="shared" si="24"/>
        <v>41699.117937613235</v>
      </c>
      <c r="T32" s="233">
        <f t="shared" si="24"/>
        <v>41332.397937613234</v>
      </c>
      <c r="V32" s="56"/>
      <c r="W32" s="110"/>
      <c r="X32" s="118"/>
      <c r="Y32" s="115">
        <f>SUM(Y6:Y31)</f>
        <v>3.9791442092154421</v>
      </c>
      <c r="Z32" s="137"/>
      <c r="AA32" s="138">
        <f>SUM(AA6:AA30)</f>
        <v>0.81496467780303661</v>
      </c>
      <c r="AB32" s="137"/>
      <c r="AC32" s="139">
        <f>SUM(AC6:AC30)</f>
        <v>0.66355163670714612</v>
      </c>
      <c r="AD32" s="137"/>
      <c r="AE32" s="139">
        <f>SUM(AE6:AE30)</f>
        <v>0.69499174131486718</v>
      </c>
      <c r="AF32" s="137"/>
      <c r="AG32" s="139">
        <f>SUM(AG6:AG30)</f>
        <v>0.67903706136468034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2.0545203531470673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Agricultural cash income -- see Data2</v>
      </c>
      <c r="B43" s="216">
        <f>IF([1]Summ!C1078="",0,[1]Summ!C1078)</f>
        <v>700</v>
      </c>
      <c r="C43" s="216">
        <f>IF([1]Summ!D1078="",0,[1]Summ!D1078)</f>
        <v>0</v>
      </c>
      <c r="D43" s="38">
        <f t="shared" si="25"/>
        <v>700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388.50000000000006</v>
      </c>
      <c r="J43" s="38">
        <f t="shared" si="32"/>
        <v>388.50000000000006</v>
      </c>
      <c r="K43" s="40">
        <f t="shared" si="33"/>
        <v>2.6423071115808546E-2</v>
      </c>
      <c r="L43" s="22">
        <f t="shared" si="34"/>
        <v>1.4664804469273745E-2</v>
      </c>
      <c r="M43" s="24">
        <f t="shared" si="35"/>
        <v>1.4664804469273745E-2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97.125000000000014</v>
      </c>
      <c r="AB43" s="156">
        <f>Poor!AB43</f>
        <v>0.25</v>
      </c>
      <c r="AC43" s="147">
        <f t="shared" si="41"/>
        <v>97.125000000000014</v>
      </c>
      <c r="AD43" s="156">
        <f>Poor!AD43</f>
        <v>0.25</v>
      </c>
      <c r="AE43" s="147">
        <f t="shared" si="42"/>
        <v>97.125000000000014</v>
      </c>
      <c r="AF43" s="122">
        <f t="shared" si="29"/>
        <v>0.25</v>
      </c>
      <c r="AG43" s="147">
        <f t="shared" si="36"/>
        <v>97.125000000000014</v>
      </c>
      <c r="AH43" s="123">
        <f t="shared" si="37"/>
        <v>1</v>
      </c>
      <c r="AI43" s="112">
        <f t="shared" si="37"/>
        <v>388.50000000000006</v>
      </c>
      <c r="AJ43" s="148">
        <f t="shared" si="38"/>
        <v>194.25000000000003</v>
      </c>
      <c r="AK43" s="147">
        <f t="shared" si="39"/>
        <v>194.25000000000003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Construction cash income -- see Data2</v>
      </c>
      <c r="B44" s="216">
        <f>IF([1]Summ!C1079="",0,[1]Summ!C1079)</f>
        <v>880</v>
      </c>
      <c r="C44" s="216">
        <f>IF([1]Summ!D1079="",0,[1]Summ!D1079)</f>
        <v>0</v>
      </c>
      <c r="D44" s="38">
        <f t="shared" si="25"/>
        <v>880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488.40000000000003</v>
      </c>
      <c r="J44" s="38">
        <f t="shared" si="32"/>
        <v>488.40000000000003</v>
      </c>
      <c r="K44" s="40">
        <f t="shared" si="33"/>
        <v>3.3217575117016458E-2</v>
      </c>
      <c r="L44" s="22">
        <f t="shared" si="34"/>
        <v>1.8435754189944135E-2</v>
      </c>
      <c r="M44" s="24">
        <f t="shared" si="35"/>
        <v>1.8435754189944135E-2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122.10000000000001</v>
      </c>
      <c r="AB44" s="156">
        <f>Poor!AB44</f>
        <v>0.25</v>
      </c>
      <c r="AC44" s="147">
        <f t="shared" si="41"/>
        <v>122.10000000000001</v>
      </c>
      <c r="AD44" s="156">
        <f>Poor!AD44</f>
        <v>0.25</v>
      </c>
      <c r="AE44" s="147">
        <f t="shared" si="42"/>
        <v>122.10000000000001</v>
      </c>
      <c r="AF44" s="122">
        <f t="shared" si="29"/>
        <v>0.25</v>
      </c>
      <c r="AG44" s="147">
        <f t="shared" si="36"/>
        <v>122.10000000000001</v>
      </c>
      <c r="AH44" s="123">
        <f t="shared" si="37"/>
        <v>1</v>
      </c>
      <c r="AI44" s="112">
        <f t="shared" si="37"/>
        <v>488.40000000000003</v>
      </c>
      <c r="AJ44" s="148">
        <f t="shared" si="38"/>
        <v>244.20000000000002</v>
      </c>
      <c r="AK44" s="147">
        <f t="shared" si="39"/>
        <v>244.20000000000002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Domestic work cash income -- see Data2</v>
      </c>
      <c r="B45" s="216">
        <f>IF([1]Summ!C1080="",0,[1]Summ!C1080)</f>
        <v>6000</v>
      </c>
      <c r="C45" s="216">
        <f>IF([1]Summ!D1080="",0,[1]Summ!D1080)</f>
        <v>0</v>
      </c>
      <c r="D45" s="38">
        <f t="shared" si="25"/>
        <v>6000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3330.0000000000005</v>
      </c>
      <c r="J45" s="38">
        <f t="shared" si="32"/>
        <v>3330.0000000000005</v>
      </c>
      <c r="K45" s="40">
        <f t="shared" si="33"/>
        <v>0.2264834667069304</v>
      </c>
      <c r="L45" s="22">
        <f t="shared" si="34"/>
        <v>0.12569832402234637</v>
      </c>
      <c r="M45" s="24">
        <f t="shared" si="35"/>
        <v>0.12569832402234637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832.50000000000011</v>
      </c>
      <c r="AB45" s="156">
        <f>Poor!AB45</f>
        <v>0.25</v>
      </c>
      <c r="AC45" s="147">
        <f t="shared" si="41"/>
        <v>832.50000000000011</v>
      </c>
      <c r="AD45" s="156">
        <f>Poor!AD45</f>
        <v>0.25</v>
      </c>
      <c r="AE45" s="147">
        <f t="shared" si="42"/>
        <v>832.50000000000011</v>
      </c>
      <c r="AF45" s="122">
        <f t="shared" si="29"/>
        <v>0.25</v>
      </c>
      <c r="AG45" s="147">
        <f t="shared" si="36"/>
        <v>832.50000000000011</v>
      </c>
      <c r="AH45" s="123">
        <f t="shared" si="37"/>
        <v>1</v>
      </c>
      <c r="AI45" s="112">
        <f t="shared" si="37"/>
        <v>3330.0000000000005</v>
      </c>
      <c r="AJ45" s="148">
        <f t="shared" si="38"/>
        <v>1665.0000000000002</v>
      </c>
      <c r="AK45" s="147">
        <f t="shared" si="39"/>
        <v>1665.0000000000002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Labour migration(formal employment): no. people per HH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Formal Employment (conservancies, etc.)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Self-employment -- see Data2</v>
      </c>
      <c r="B48" s="216">
        <f>IF([1]Summ!C1083="",0,[1]Summ!C1083)</f>
        <v>2292</v>
      </c>
      <c r="C48" s="216">
        <f>IF([1]Summ!D1083="",0,[1]Summ!D1083)</f>
        <v>458.40000000000009</v>
      </c>
      <c r="D48" s="38">
        <f t="shared" si="25"/>
        <v>2750.4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2200.3200000000002</v>
      </c>
      <c r="J48" s="38">
        <f t="shared" si="32"/>
        <v>2200.3200000000002</v>
      </c>
      <c r="K48" s="40">
        <f t="shared" si="33"/>
        <v>8.651668428204741E-2</v>
      </c>
      <c r="L48" s="22">
        <f t="shared" si="34"/>
        <v>6.9213347425637936E-2</v>
      </c>
      <c r="M48" s="24">
        <f t="shared" si="35"/>
        <v>8.3056016910765515E-2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550.08000000000004</v>
      </c>
      <c r="AB48" s="156">
        <f>Poor!AB48</f>
        <v>0.25</v>
      </c>
      <c r="AC48" s="147">
        <f t="shared" si="41"/>
        <v>550.08000000000004</v>
      </c>
      <c r="AD48" s="156">
        <f>Poor!AD48</f>
        <v>0.25</v>
      </c>
      <c r="AE48" s="147">
        <f t="shared" si="42"/>
        <v>550.08000000000004</v>
      </c>
      <c r="AF48" s="122">
        <f t="shared" si="29"/>
        <v>0.25</v>
      </c>
      <c r="AG48" s="147">
        <f t="shared" si="36"/>
        <v>550.08000000000004</v>
      </c>
      <c r="AH48" s="123">
        <f t="shared" si="37"/>
        <v>1</v>
      </c>
      <c r="AI48" s="112">
        <f t="shared" si="37"/>
        <v>2200.3200000000002</v>
      </c>
      <c r="AJ48" s="148">
        <f t="shared" si="38"/>
        <v>1100.1600000000001</v>
      </c>
      <c r="AK48" s="147">
        <f t="shared" si="39"/>
        <v>1100.1600000000001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Small business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Social development -- see Data2</v>
      </c>
      <c r="B50" s="216">
        <f>IF([1]Summ!C1085="",0,[1]Summ!C1085)</f>
        <v>16620</v>
      </c>
      <c r="C50" s="216">
        <f>IF([1]Summ!D1085="",0,[1]Summ!D1085)</f>
        <v>0</v>
      </c>
      <c r="D50" s="38">
        <f t="shared" si="25"/>
        <v>16620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19611.599999999999</v>
      </c>
      <c r="J50" s="38">
        <f t="shared" si="32"/>
        <v>19611.599999999999</v>
      </c>
      <c r="K50" s="40">
        <f t="shared" si="33"/>
        <v>0.62735920277819723</v>
      </c>
      <c r="L50" s="22">
        <f t="shared" si="34"/>
        <v>0.74028385927827267</v>
      </c>
      <c r="M50" s="24">
        <f t="shared" si="35"/>
        <v>0.74028385927827267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4902.8999999999996</v>
      </c>
      <c r="AB50" s="156">
        <f>Poor!AB55</f>
        <v>0.25</v>
      </c>
      <c r="AC50" s="147">
        <f t="shared" si="41"/>
        <v>4902.8999999999996</v>
      </c>
      <c r="AD50" s="156">
        <f>Poor!AD55</f>
        <v>0.25</v>
      </c>
      <c r="AE50" s="147">
        <f t="shared" si="42"/>
        <v>4902.8999999999996</v>
      </c>
      <c r="AF50" s="122">
        <f t="shared" si="29"/>
        <v>0.25</v>
      </c>
      <c r="AG50" s="147">
        <f t="shared" si="36"/>
        <v>4902.8999999999996</v>
      </c>
      <c r="AH50" s="123">
        <f t="shared" si="37"/>
        <v>1</v>
      </c>
      <c r="AI50" s="112">
        <f t="shared" si="37"/>
        <v>19611.599999999999</v>
      </c>
      <c r="AJ50" s="148">
        <f t="shared" si="38"/>
        <v>9805.7999999999993</v>
      </c>
      <c r="AK50" s="147">
        <f t="shared" si="39"/>
        <v>9805.7999999999993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Public works -- see Data2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26492</v>
      </c>
      <c r="C65" s="39">
        <f>SUM(C37:C64)</f>
        <v>458.40000000000009</v>
      </c>
      <c r="D65" s="42">
        <f>SUM(D37:D64)</f>
        <v>26950.400000000001</v>
      </c>
      <c r="E65" s="32"/>
      <c r="F65" s="32"/>
      <c r="G65" s="32"/>
      <c r="H65" s="31"/>
      <c r="I65" s="39">
        <f>SUM(I37:I64)</f>
        <v>26018.82</v>
      </c>
      <c r="J65" s="39">
        <f>SUM(J37:J64)</f>
        <v>26018.82</v>
      </c>
      <c r="K65" s="40">
        <f>SUM(K37:K64)</f>
        <v>1</v>
      </c>
      <c r="L65" s="22">
        <f>SUM(L37:L64)</f>
        <v>0.96829608938547485</v>
      </c>
      <c r="M65" s="24">
        <f>SUM(M37:M64)</f>
        <v>0.98213875887060242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6504.7049999999999</v>
      </c>
      <c r="AB65" s="137"/>
      <c r="AC65" s="153">
        <f>SUM(AC37:AC64)</f>
        <v>6504.7049999999999</v>
      </c>
      <c r="AD65" s="137"/>
      <c r="AE65" s="153">
        <f>SUM(AE37:AE64)</f>
        <v>6504.7049999999999</v>
      </c>
      <c r="AF65" s="137"/>
      <c r="AG65" s="153">
        <f>SUM(AG37:AG64)</f>
        <v>6504.7049999999999</v>
      </c>
      <c r="AH65" s="137"/>
      <c r="AI65" s="153">
        <f>SUM(AI37:AI64)</f>
        <v>26018.82</v>
      </c>
      <c r="AJ65" s="153">
        <f>SUM(AJ37:AJ64)</f>
        <v>13009.41</v>
      </c>
      <c r="AK65" s="153">
        <f>SUM(AK37:AK64)</f>
        <v>13009.41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16233.775463926086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22727.28564949652</v>
      </c>
      <c r="J70" s="51">
        <f t="shared" ref="J70:J77" si="44">J124*I$83</f>
        <v>22727.28564949652</v>
      </c>
      <c r="K70" s="40">
        <f>B70/B$76</f>
        <v>0.61278029080198115</v>
      </c>
      <c r="L70" s="22">
        <f t="shared" ref="L70:L74" si="45">(L124*G$37*F$9/F$7)/B$130</f>
        <v>0.8578924071227737</v>
      </c>
      <c r="M70" s="24">
        <f>J70/B$76</f>
        <v>0.8578924071227737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5681.82141237413</v>
      </c>
      <c r="AB70" s="156">
        <f>Poor!AB70</f>
        <v>0.25</v>
      </c>
      <c r="AC70" s="147">
        <f>$J70*AB70</f>
        <v>5681.82141237413</v>
      </c>
      <c r="AD70" s="156">
        <f>Poor!AD70</f>
        <v>0.25</v>
      </c>
      <c r="AE70" s="147">
        <f>$J70*AD70</f>
        <v>5681.82141237413</v>
      </c>
      <c r="AF70" s="156">
        <f>Poor!AF70</f>
        <v>0.25</v>
      </c>
      <c r="AG70" s="147">
        <f>$J70*AF70</f>
        <v>5681.82141237413</v>
      </c>
      <c r="AH70" s="155">
        <f>SUM(Z70,AB70,AD70,AF70)</f>
        <v>1</v>
      </c>
      <c r="AI70" s="147">
        <f>SUM(AA70,AC70,AE70,AG70)</f>
        <v>22727.28564949652</v>
      </c>
      <c r="AJ70" s="148">
        <f>(AA70+AC70)</f>
        <v>11363.64282474826</v>
      </c>
      <c r="AK70" s="147">
        <f>(AE70+AG70)</f>
        <v>11363.64282474826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3291.5343505034825</v>
      </c>
      <c r="J71" s="51">
        <f t="shared" si="44"/>
        <v>3291.5343505034825</v>
      </c>
      <c r="K71" s="40">
        <f t="shared" ref="K71:K72" si="47">B71/B$76</f>
        <v>0.44103880416729579</v>
      </c>
      <c r="L71" s="22">
        <f t="shared" si="45"/>
        <v>0.11040368226270111</v>
      </c>
      <c r="M71" s="24">
        <f t="shared" ref="M71:M72" si="48">J71/B$76</f>
        <v>0.12424635174782887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0.78544466253963463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915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3.4538728672806884E-2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97.173000000000002</v>
      </c>
      <c r="AB73" s="156">
        <f>Poor!AB73</f>
        <v>0.09</v>
      </c>
      <c r="AC73" s="147">
        <f>$H$73*$B$73*AB73</f>
        <v>97.173000000000002</v>
      </c>
      <c r="AD73" s="156">
        <f>Poor!AD73</f>
        <v>0.23</v>
      </c>
      <c r="AE73" s="147">
        <f>$H$73*$B$73*AD73</f>
        <v>248.33100000000002</v>
      </c>
      <c r="AF73" s="156">
        <f>Poor!AF73</f>
        <v>0.59</v>
      </c>
      <c r="AG73" s="147">
        <f>$H$73*$B$73*AF73</f>
        <v>637.02300000000002</v>
      </c>
      <c r="AH73" s="155">
        <f>SUM(Z73,AB73,AD73,AF73)</f>
        <v>1</v>
      </c>
      <c r="AI73" s="147">
        <f>SUM(AA73,AC73,AE73,AG73)</f>
        <v>1079.7</v>
      </c>
      <c r="AJ73" s="148">
        <f>(AA73+AC73)</f>
        <v>194.346</v>
      </c>
      <c r="AK73" s="147">
        <f>(AE73+AG73)</f>
        <v>885.35400000000004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4860.4888053324212</v>
      </c>
      <c r="C74" s="39"/>
      <c r="D74" s="38"/>
      <c r="E74" s="32"/>
      <c r="F74" s="32"/>
      <c r="G74" s="32"/>
      <c r="H74" s="31"/>
      <c r="I74" s="39">
        <f>I128*I$83</f>
        <v>3291.5343505034825</v>
      </c>
      <c r="J74" s="51">
        <f t="shared" si="44"/>
        <v>3291.5343505034825</v>
      </c>
      <c r="K74" s="40">
        <f>B74/B$76</f>
        <v>0.18347005908698555</v>
      </c>
      <c r="L74" s="22">
        <f t="shared" si="45"/>
        <v>5.2310793141472134E-2</v>
      </c>
      <c r="M74" s="24">
        <f>J74/B$76</f>
        <v>0.12424635174782887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822.88358762586984</v>
      </c>
      <c r="AB74" s="156"/>
      <c r="AC74" s="147">
        <f>AC30*$I$83/4</f>
        <v>822.88358762586984</v>
      </c>
      <c r="AD74" s="156"/>
      <c r="AE74" s="147">
        <f>AE30*$I$83/4</f>
        <v>822.88358762586984</v>
      </c>
      <c r="AF74" s="156"/>
      <c r="AG74" s="147">
        <f>AG30*$I$83/4</f>
        <v>822.88358762586984</v>
      </c>
      <c r="AH74" s="155"/>
      <c r="AI74" s="147">
        <f>SUM(AA74,AC74,AE74,AG74)</f>
        <v>3291.5343505034793</v>
      </c>
      <c r="AJ74" s="148">
        <f>(AA74+AC74)</f>
        <v>1645.7671752517397</v>
      </c>
      <c r="AK74" s="147">
        <f>(AE74+AG74)</f>
        <v>1645.7671752517397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26492</v>
      </c>
      <c r="C76" s="39"/>
      <c r="D76" s="38"/>
      <c r="E76" s="32"/>
      <c r="F76" s="32"/>
      <c r="G76" s="32"/>
      <c r="H76" s="31"/>
      <c r="I76" s="39">
        <f>I130*I$83</f>
        <v>26018.82</v>
      </c>
      <c r="J76" s="51">
        <f t="shared" si="44"/>
        <v>26018.82</v>
      </c>
      <c r="K76" s="40">
        <f>SUM(K70:K75)</f>
        <v>2.0572725452687042</v>
      </c>
      <c r="L76" s="22">
        <f>SUM(L70:L75)</f>
        <v>1.020606882526947</v>
      </c>
      <c r="M76" s="24">
        <f>SUM(M70:M75)</f>
        <v>1.1063851106184315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6504.7049999999999</v>
      </c>
      <c r="AB76" s="137"/>
      <c r="AC76" s="153">
        <f>AC65</f>
        <v>6504.7049999999999</v>
      </c>
      <c r="AD76" s="137"/>
      <c r="AE76" s="153">
        <f>AE65</f>
        <v>6504.7049999999999</v>
      </c>
      <c r="AF76" s="137"/>
      <c r="AG76" s="153">
        <f>AG65</f>
        <v>6504.7049999999999</v>
      </c>
      <c r="AH76" s="137"/>
      <c r="AI76" s="153">
        <f>SUM(AA76,AC76,AE76,AG76)</f>
        <v>26018.82</v>
      </c>
      <c r="AJ76" s="154">
        <f>SUM(AA76,AC76)</f>
        <v>13009.41</v>
      </c>
      <c r="AK76" s="154">
        <f>SUM(AE76,AG76)</f>
        <v>13009.41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44"/>
        <v>13787.119999999999</v>
      </c>
      <c r="K77" s="40"/>
      <c r="L77" s="22">
        <f>-(L131*G$37*F$9/F$7)/B$130</f>
        <v>-0.52042578891740909</v>
      </c>
      <c r="M77" s="24">
        <f>-J77/B$76</f>
        <v>-0.52042578891740898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491.38659942638077</v>
      </c>
      <c r="AB77" s="112"/>
      <c r="AC77" s="111">
        <f>AC31*$I$83/4</f>
        <v>893.4846339503938</v>
      </c>
      <c r="AD77" s="112"/>
      <c r="AE77" s="111">
        <f>AE31*$I$83/4</f>
        <v>809.99113711224652</v>
      </c>
      <c r="AF77" s="112"/>
      <c r="AG77" s="111">
        <f>AG31*$I$83/4</f>
        <v>852.36097132861983</v>
      </c>
      <c r="AH77" s="110"/>
      <c r="AI77" s="154">
        <f>SUM(AA77,AC77,AE77,AG77)</f>
        <v>3047.2233418176411</v>
      </c>
      <c r="AJ77" s="153">
        <f>SUM(AA77,AC77)</f>
        <v>1384.8712333767746</v>
      </c>
      <c r="AK77" s="160">
        <f>SUM(AE77,AG77)</f>
        <v>1662.3521084408662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822.88358762586995</v>
      </c>
      <c r="AB79" s="112"/>
      <c r="AC79" s="112">
        <f>AA79-AA74+AC65-AC70</f>
        <v>822.88358762586995</v>
      </c>
      <c r="AD79" s="112"/>
      <c r="AE79" s="112">
        <f>AC79-AC74+AE65-AE70</f>
        <v>822.88358762586995</v>
      </c>
      <c r="AF79" s="112"/>
      <c r="AG79" s="112">
        <f>AE79-AE74+AG65-AG70</f>
        <v>822.88358762586995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6437.9072432755211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21225.491993134376</v>
      </c>
      <c r="C84" s="46"/>
      <c r="D84" s="234"/>
      <c r="E84" s="64"/>
      <c r="F84" s="64"/>
      <c r="G84" s="64"/>
      <c r="H84" s="235">
        <f>IF(B84=0,0,I84/B84)</f>
        <v>1.458793884858157</v>
      </c>
      <c r="I84" s="233">
        <f>(B70*H70)+((1-(D29*H29))*I83)</f>
        <v>30963.617922690202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Agricultural cash income -- see Data2</v>
      </c>
      <c r="B97" s="75">
        <f t="shared" si="51"/>
        <v>0.10873098563685571</v>
      </c>
      <c r="C97" s="75">
        <f t="shared" si="51"/>
        <v>0</v>
      </c>
      <c r="D97" s="24">
        <f t="shared" si="52"/>
        <v>0.10873098563685571</v>
      </c>
      <c r="H97" s="24">
        <f t="shared" si="53"/>
        <v>0.33636363636363642</v>
      </c>
      <c r="I97" s="22">
        <f t="shared" si="54"/>
        <v>3.657314971421511E-2</v>
      </c>
      <c r="J97" s="24">
        <f t="shared" si="55"/>
        <v>3.657314971421511E-2</v>
      </c>
      <c r="K97" s="22">
        <f t="shared" si="56"/>
        <v>0.10873098563685571</v>
      </c>
      <c r="L97" s="22">
        <f t="shared" si="57"/>
        <v>3.657314971421511E-2</v>
      </c>
      <c r="M97" s="227">
        <f t="shared" si="49"/>
        <v>3.657314971421511E-2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Construction cash income -- see Data2</v>
      </c>
      <c r="B98" s="75">
        <f t="shared" si="51"/>
        <v>0.13669038194347574</v>
      </c>
      <c r="C98" s="75">
        <f t="shared" si="51"/>
        <v>0</v>
      </c>
      <c r="D98" s="24">
        <f t="shared" si="52"/>
        <v>0.13669038194347574</v>
      </c>
      <c r="H98" s="24">
        <f t="shared" si="53"/>
        <v>0.33636363636363642</v>
      </c>
      <c r="I98" s="22">
        <f t="shared" si="54"/>
        <v>4.597767392644185E-2</v>
      </c>
      <c r="J98" s="24">
        <f t="shared" si="55"/>
        <v>4.597767392644185E-2</v>
      </c>
      <c r="K98" s="22">
        <f t="shared" si="56"/>
        <v>0.13669038194347574</v>
      </c>
      <c r="L98" s="22">
        <f t="shared" si="57"/>
        <v>4.597767392644185E-2</v>
      </c>
      <c r="M98" s="227">
        <f t="shared" si="49"/>
        <v>4.597767392644185E-2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Domestic work cash income -- see Data2</v>
      </c>
      <c r="B99" s="75">
        <f t="shared" si="51"/>
        <v>0.93197987688733464</v>
      </c>
      <c r="C99" s="75">
        <f t="shared" si="51"/>
        <v>0</v>
      </c>
      <c r="D99" s="24">
        <f t="shared" si="52"/>
        <v>0.93197987688733464</v>
      </c>
      <c r="H99" s="24">
        <f t="shared" si="53"/>
        <v>0.33636363636363642</v>
      </c>
      <c r="I99" s="22">
        <f t="shared" si="54"/>
        <v>0.31348414040755807</v>
      </c>
      <c r="J99" s="24">
        <f t="shared" si="55"/>
        <v>0.31348414040755807</v>
      </c>
      <c r="K99" s="22">
        <f t="shared" si="56"/>
        <v>0.93197987688733464</v>
      </c>
      <c r="L99" s="22">
        <f t="shared" si="57"/>
        <v>0.31348414040755807</v>
      </c>
      <c r="M99" s="227">
        <f t="shared" si="49"/>
        <v>0.31348414040755807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Labour migration(formal employment): no. people per HH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0.28606060606060607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Formal Employment (conservancies, etc.)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0.42909090909090908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Self-employment -- see Data2</v>
      </c>
      <c r="B102" s="75">
        <f t="shared" si="51"/>
        <v>0.35601631297096181</v>
      </c>
      <c r="C102" s="75">
        <f t="shared" si="51"/>
        <v>7.1203262594192379E-2</v>
      </c>
      <c r="D102" s="24">
        <f t="shared" si="52"/>
        <v>0.42721957556515422</v>
      </c>
      <c r="H102" s="24">
        <f t="shared" si="53"/>
        <v>0.48484848484848486</v>
      </c>
      <c r="I102" s="22">
        <f t="shared" si="54"/>
        <v>0.2071367639103778</v>
      </c>
      <c r="J102" s="24">
        <f>IF(I$32&lt;=1+I131,I102,L102+J$33*(I102-L102))</f>
        <v>0.2071367639103778</v>
      </c>
      <c r="K102" s="22">
        <f t="shared" si="56"/>
        <v>0.35601631297096181</v>
      </c>
      <c r="L102" s="22">
        <f t="shared" si="57"/>
        <v>0.17261396992531483</v>
      </c>
      <c r="M102" s="227">
        <f t="shared" si="49"/>
        <v>0.2071367639103778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Small business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0.57212121212121214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Social development -- see Data2</v>
      </c>
      <c r="B104" s="75">
        <f t="shared" si="51"/>
        <v>2.5815842589779168</v>
      </c>
      <c r="C104" s="75">
        <f t="shared" si="51"/>
        <v>0</v>
      </c>
      <c r="D104" s="24">
        <f t="shared" si="52"/>
        <v>2.5815842589779168</v>
      </c>
      <c r="H104" s="24">
        <f t="shared" si="53"/>
        <v>0.7151515151515152</v>
      </c>
      <c r="I104" s="22">
        <f t="shared" si="54"/>
        <v>1.8462238942993587</v>
      </c>
      <c r="J104" s="24">
        <f>IF(I$32&lt;=1+I131,I104,L104+J$33*(I104-L104))</f>
        <v>1.8462238942993587</v>
      </c>
      <c r="K104" s="22">
        <f t="shared" si="56"/>
        <v>2.5815842589779168</v>
      </c>
      <c r="L104" s="22">
        <f t="shared" si="57"/>
        <v>1.8462238942993587</v>
      </c>
      <c r="M104" s="227">
        <f t="shared" si="49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Public works -- see Data2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4.1150018164165445</v>
      </c>
      <c r="C119" s="22">
        <f>SUM(C91:C118)</f>
        <v>7.1203262594192379E-2</v>
      </c>
      <c r="D119" s="24">
        <f>SUM(D91:D118)</f>
        <v>4.1862050790107368</v>
      </c>
      <c r="E119" s="22"/>
      <c r="F119" s="2"/>
      <c r="G119" s="2"/>
      <c r="H119" s="31"/>
      <c r="I119" s="22">
        <f>SUM(I91:I118)</f>
        <v>2.4493956222579518</v>
      </c>
      <c r="J119" s="24">
        <f>SUM(J91:J118)</f>
        <v>2.4493956222579518</v>
      </c>
      <c r="K119" s="22">
        <f>SUM(K91:K118)</f>
        <v>4.1150018164165445</v>
      </c>
      <c r="L119" s="22">
        <f>SUM(L91:L118)</f>
        <v>2.4148728282728884</v>
      </c>
      <c r="M119" s="57">
        <f t="shared" si="49"/>
        <v>2.4493956222579518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2.5215920097144111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2.1395326143031368</v>
      </c>
      <c r="J124" s="236">
        <f>IF(SUMPRODUCT($B$124:$B124,$H$124:$H124)&lt;J$119,($B124*$H124),J$119)</f>
        <v>2.1395326143031368</v>
      </c>
      <c r="K124" s="29">
        <f>(B124)</f>
        <v>2.5215920097144111</v>
      </c>
      <c r="L124" s="29">
        <f>IF(SUMPRODUCT($B$124:$B124,$H$124:$H124)&lt;L$119,($B124*$H124),L$119)</f>
        <v>2.1395326143031368</v>
      </c>
      <c r="M124" s="239">
        <f t="shared" si="66"/>
        <v>2.1395326143031368</v>
      </c>
      <c r="N124" s="58"/>
      <c r="O124" s="174">
        <f>B124*H124</f>
        <v>2.1395326143031368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0.30986300795481503</v>
      </c>
      <c r="J125" s="236">
        <f>IF(SUMPRODUCT($B$124:$B125,$H$124:$H125)&lt;J$119,($B125*$H125),IF(SUMPRODUCT($B$124:$B124,$H$124:$H124)&lt;J$119,J$119-SUMPRODUCT($B$124:$B124,$H$124:$H124),0))</f>
        <v>0.30986300795481503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0.27534021396975161</v>
      </c>
      <c r="M125" s="239">
        <f t="shared" si="66"/>
        <v>0.30986300795481503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0.14212693122531853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0.14212693122531853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0.10164229020962175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0.75497962640099636</v>
      </c>
      <c r="C128" s="2"/>
      <c r="D128" s="31"/>
      <c r="E128" s="2"/>
      <c r="F128" s="2"/>
      <c r="G128" s="2"/>
      <c r="H128" s="24"/>
      <c r="I128" s="29">
        <f>(I30)</f>
        <v>0.30986300795481503</v>
      </c>
      <c r="J128" s="227">
        <f>(J30)</f>
        <v>0.30986300795481503</v>
      </c>
      <c r="K128" s="29">
        <f>(B128)</f>
        <v>0.75497962640099636</v>
      </c>
      <c r="L128" s="29">
        <f>IF(L124=L119,0,(L119-L124)/(B119-B124)*K128)</f>
        <v>0.13046000533051391</v>
      </c>
      <c r="M128" s="239">
        <f t="shared" si="66"/>
        <v>0.30986300795481503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4.1150018164165445</v>
      </c>
      <c r="C130" s="2"/>
      <c r="D130" s="31"/>
      <c r="E130" s="2"/>
      <c r="F130" s="2"/>
      <c r="G130" s="2"/>
      <c r="H130" s="24"/>
      <c r="I130" s="29">
        <f>(I119)</f>
        <v>2.4493956222579518</v>
      </c>
      <c r="J130" s="227">
        <f>(J119)</f>
        <v>2.4493956222579518</v>
      </c>
      <c r="K130" s="29">
        <f>(B130)</f>
        <v>4.1150018164165445</v>
      </c>
      <c r="L130" s="29">
        <f>(L119)</f>
        <v>2.4148728282728884</v>
      </c>
      <c r="M130" s="239">
        <f t="shared" si="66"/>
        <v>2.4493956222579518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1.2979109495182737</v>
      </c>
      <c r="K131" s="29"/>
      <c r="L131" s="29">
        <f>IF(I131&lt;SUM(L126:L127),0,I131-(SUM(L126:L127)))</f>
        <v>1.2979109495182737</v>
      </c>
      <c r="M131" s="236">
        <f>IF(I131&lt;SUM(M126:M127),0,I131-(SUM(M126:M127)))</f>
        <v>1.2979109495182737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ZALOF: 59301</v>
      </c>
      <c r="B1" s="243" t="str">
        <f>[1]WB!$A$2</f>
        <v>North eastern Limpopo open access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8.3423163138231556E-3</v>
      </c>
      <c r="C6" s="215">
        <f>IF([1]Summ!F1044="",0,[1]Summ!F1044)</f>
        <v>0</v>
      </c>
      <c r="D6" s="24">
        <f t="shared" ref="D6:D16" si="0">SUM(B6,C6)</f>
        <v>8.3423163138231556E-3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1.6684632627646313E-3</v>
      </c>
      <c r="J6" s="24">
        <f t="shared" ref="J6:J13" si="3">IF(I$32&lt;=1+I$131,I6,B6*H6+J$33*(I6-B6*H6))</f>
        <v>1.6684632627646313E-3</v>
      </c>
      <c r="K6" s="22">
        <f t="shared" ref="K6:K31" si="4">B6</f>
        <v>8.3423163138231556E-3</v>
      </c>
      <c r="L6" s="22">
        <f t="shared" ref="L6:L29" si="5">IF(K6="","",K6*H6)</f>
        <v>1.6684632627646313E-3</v>
      </c>
      <c r="M6" s="223">
        <f t="shared" ref="M6:M31" si="6">J6</f>
        <v>1.6684632627646313E-3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6.673853051058525E-3</v>
      </c>
      <c r="Z6" s="116">
        <v>0.17</v>
      </c>
      <c r="AA6" s="121">
        <f>$M6*Z6*4</f>
        <v>1.1345550186799493E-3</v>
      </c>
      <c r="AB6" s="116">
        <v>0.17</v>
      </c>
      <c r="AC6" s="121">
        <f t="shared" ref="AC6:AC29" si="7">$M6*AB6*4</f>
        <v>1.1345550186799493E-3</v>
      </c>
      <c r="AD6" s="116">
        <v>0.33</v>
      </c>
      <c r="AE6" s="121">
        <f t="shared" ref="AE6:AE29" si="8">$M6*AD6*4</f>
        <v>2.2023715068493132E-3</v>
      </c>
      <c r="AF6" s="122">
        <f>1-SUM(Z6,AB6,AD6)</f>
        <v>0.32999999999999996</v>
      </c>
      <c r="AG6" s="121">
        <f>$M6*AF6*4</f>
        <v>2.2023715068493128E-3</v>
      </c>
      <c r="AH6" s="123">
        <f>SUM(Z6,AB6,AD6,AF6)</f>
        <v>1</v>
      </c>
      <c r="AI6" s="183">
        <f>SUM(AA6,AC6,AE6,AG6)/4</f>
        <v>1.668463262764631E-3</v>
      </c>
      <c r="AJ6" s="120">
        <f>(AA6+AC6)/2</f>
        <v>1.1345550186799493E-3</v>
      </c>
      <c r="AK6" s="119">
        <f>(AE6+AG6)/2</f>
        <v>2.2023715068493132E-3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3682.4673026445089</v>
      </c>
      <c r="S7" s="221">
        <f>IF($B$81=0,0,(SUMIF($N$6:$N$28,$U7,L$6:L$28)+SUMIF($N$91:$N$118,$U7,L$91:L$118))*$I$83*Poor!$B$81/$B$81)</f>
        <v>1168.052914704117</v>
      </c>
      <c r="T7" s="221">
        <f>IF($B$81=0,0,(SUMIF($N$6:$N$28,$U7,M$6:M$28)+SUMIF($N$91:$N$118,$U7,M$91:M$118))*$I$83*Poor!$B$81/$B$81)</f>
        <v>1171.8395853766719</v>
      </c>
      <c r="U7" s="222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0.31544383561643835</v>
      </c>
      <c r="C8" s="215">
        <f>IF([1]Summ!F1046="",0,[1]Summ!F1046)</f>
        <v>0</v>
      </c>
      <c r="D8" s="24">
        <f t="shared" si="0"/>
        <v>0.31544383561643835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9.46331506849315E-2</v>
      </c>
      <c r="J8" s="24">
        <f t="shared" si="3"/>
        <v>9.46331506849315E-2</v>
      </c>
      <c r="K8" s="22">
        <f t="shared" si="4"/>
        <v>0.31544383561643835</v>
      </c>
      <c r="L8" s="22">
        <f t="shared" si="5"/>
        <v>9.46331506849315E-2</v>
      </c>
      <c r="M8" s="223">
        <f t="shared" si="6"/>
        <v>9.46331506849315E-2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583.55639751462866</v>
      </c>
      <c r="S8" s="221">
        <f>IF($B$81=0,0,(SUMIF($N$6:$N$28,$U8,L$6:L$28)+SUMIF($N$91:$N$118,$U8,L$91:L$118))*$I$83*Poor!$B$81/$B$81)</f>
        <v>111.99999999999999</v>
      </c>
      <c r="T8" s="221">
        <f>IF($B$81=0,0,(SUMIF($N$6:$N$28,$U8,M$6:M$28)+SUMIF($N$91:$N$118,$U8,M$91:M$118))*$I$83*Poor!$B$81/$B$81)</f>
        <v>62.062428711675089</v>
      </c>
      <c r="U8" s="222">
        <v>2</v>
      </c>
      <c r="V8" s="184"/>
      <c r="W8" s="115"/>
      <c r="X8" s="124">
        <v>1</v>
      </c>
      <c r="Y8" s="183">
        <f t="shared" si="9"/>
        <v>0.378532602739726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0.378532602739726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9.46331506849315E-2</v>
      </c>
      <c r="AJ8" s="120">
        <f t="shared" si="14"/>
        <v>0.189266301369863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5.5235258405977594E-2</v>
      </c>
      <c r="C9" s="215">
        <f>IF([1]Summ!F1047="",0,[1]Summ!F1047)</f>
        <v>0</v>
      </c>
      <c r="D9" s="24">
        <f t="shared" si="0"/>
        <v>5.5235258405977594E-2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1.1047051681195519E-2</v>
      </c>
      <c r="J9" s="24">
        <f t="shared" si="3"/>
        <v>1.1047051681195519E-2</v>
      </c>
      <c r="K9" s="22">
        <f t="shared" si="4"/>
        <v>5.5235258405977594E-2</v>
      </c>
      <c r="L9" s="22">
        <f t="shared" si="5"/>
        <v>1.1047051681195519E-2</v>
      </c>
      <c r="M9" s="223">
        <f t="shared" si="6"/>
        <v>1.1047051681195519E-2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78.352744127070892</v>
      </c>
      <c r="S9" s="221">
        <f>IF($B$81=0,0,(SUMIF($N$6:$N$28,$U9,L$6:L$28)+SUMIF($N$91:$N$118,$U9,L$91:L$118))*$I$83*Poor!$B$81/$B$81)</f>
        <v>17.72332934541102</v>
      </c>
      <c r="T9" s="221">
        <f>IF($B$81=0,0,(SUMIF($N$6:$N$28,$U9,M$6:M$28)+SUMIF($N$91:$N$118,$U9,M$91:M$118))*$I$83*Poor!$B$81/$B$81)</f>
        <v>17.72332934541102</v>
      </c>
      <c r="U9" s="222">
        <v>3</v>
      </c>
      <c r="V9" s="56"/>
      <c r="W9" s="115"/>
      <c r="X9" s="124">
        <v>1</v>
      </c>
      <c r="Y9" s="183">
        <f t="shared" si="9"/>
        <v>4.4188206724782075E-2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4.4188206724782075E-2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1.1047051681195519E-2</v>
      </c>
      <c r="AJ9" s="120">
        <f t="shared" si="14"/>
        <v>2.2094103362391038E-2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Water melon: no. local meas</v>
      </c>
      <c r="B10" s="215">
        <f>IF([1]Summ!E1048="",0,[1]Summ!E1048)</f>
        <v>1.5990037359900375E-2</v>
      </c>
      <c r="C10" s="215">
        <f>IF([1]Summ!F1048="",0,[1]Summ!F1048)</f>
        <v>3.997509339975093E-3</v>
      </c>
      <c r="D10" s="24">
        <f t="shared" si="0"/>
        <v>1.9987546699875468E-2</v>
      </c>
      <c r="E10" s="26">
        <v>0.2</v>
      </c>
      <c r="H10" s="24">
        <f t="shared" si="1"/>
        <v>0.2</v>
      </c>
      <c r="I10" s="22">
        <f t="shared" si="2"/>
        <v>3.9975093399750939E-3</v>
      </c>
      <c r="J10" s="24">
        <f t="shared" si="3"/>
        <v>3.5544823070528448E-3</v>
      </c>
      <c r="K10" s="22">
        <f t="shared" si="4"/>
        <v>1.5990037359900375E-2</v>
      </c>
      <c r="L10" s="22">
        <f t="shared" si="5"/>
        <v>3.1980074719800754E-3</v>
      </c>
      <c r="M10" s="223">
        <f t="shared" si="6"/>
        <v>3.5544823070528448E-3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1.4217929228211379E-2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1.4217929228211379E-2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3.5544823070528448E-3</v>
      </c>
      <c r="AJ10" s="120">
        <f t="shared" si="14"/>
        <v>7.1089646141056896E-3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Groundnuts (dry): no. local meas</v>
      </c>
      <c r="B11" s="215">
        <f>IF([1]Summ!E1049="",0,[1]Summ!E1049)</f>
        <v>5.4078455790784559E-3</v>
      </c>
      <c r="C11" s="215">
        <f>IF([1]Summ!F1049="",0,[1]Summ!F1049)</f>
        <v>0</v>
      </c>
      <c r="D11" s="24">
        <f t="shared" si="0"/>
        <v>5.4078455790784559E-3</v>
      </c>
      <c r="E11" s="26">
        <v>0.2</v>
      </c>
      <c r="H11" s="24">
        <f t="shared" si="1"/>
        <v>0.2</v>
      </c>
      <c r="I11" s="22">
        <f t="shared" si="2"/>
        <v>1.0815691158156911E-3</v>
      </c>
      <c r="J11" s="24">
        <f t="shared" si="3"/>
        <v>1.0815691158156911E-3</v>
      </c>
      <c r="K11" s="22">
        <f t="shared" si="4"/>
        <v>5.4078455790784559E-3</v>
      </c>
      <c r="L11" s="22">
        <f t="shared" si="5"/>
        <v>1.0815691158156911E-3</v>
      </c>
      <c r="M11" s="223">
        <f t="shared" si="6"/>
        <v>1.0815691158156911E-3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5439.4750703332329</v>
      </c>
      <c r="S11" s="221">
        <f>IF($B$81=0,0,(SUMIF($N$6:$N$28,$U11,L$6:L$28)+SUMIF($N$91:$N$118,$U11,L$91:L$118))*$I$83*Poor!$B$81/$B$81)</f>
        <v>2206.3049999999998</v>
      </c>
      <c r="T11" s="221">
        <f>IF($B$81=0,0,(SUMIF($N$6:$N$28,$U11,M$6:M$28)+SUMIF($N$91:$N$118,$U11,M$91:M$118))*$I$83*Poor!$B$81/$B$81)</f>
        <v>2206.3049999999998</v>
      </c>
      <c r="U11" s="222">
        <v>5</v>
      </c>
      <c r="V11" s="56"/>
      <c r="W11" s="115"/>
      <c r="X11" s="124">
        <v>1</v>
      </c>
      <c r="Y11" s="183">
        <f t="shared" si="9"/>
        <v>4.3262764632627645E-3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4.3262764632627645E-3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1.0815691158156911E-3</v>
      </c>
      <c r="AJ11" s="120">
        <f t="shared" si="14"/>
        <v>2.1631382316313823E-3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Other crop: pumpkin</v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Labour: Land clearing, construction, herding, slaughtering</v>
      </c>
      <c r="B13" s="215">
        <f>IF([1]Summ!E1051="",0,[1]Summ!E1051)</f>
        <v>7.8860958904109588E-2</v>
      </c>
      <c r="C13" s="215">
        <f>IF([1]Summ!F1051="",0,[1]Summ!F1051)</f>
        <v>-6.0025342465753417E-2</v>
      </c>
      <c r="D13" s="24">
        <f t="shared" si="0"/>
        <v>1.883561643835617E-2</v>
      </c>
      <c r="E13" s="26">
        <v>0.5</v>
      </c>
      <c r="H13" s="24">
        <f t="shared" si="1"/>
        <v>0.5</v>
      </c>
      <c r="I13" s="22">
        <f t="shared" si="2"/>
        <v>9.4178082191780851E-3</v>
      </c>
      <c r="J13" s="24">
        <f t="shared" si="3"/>
        <v>2.6048694548083017E-2</v>
      </c>
      <c r="K13" s="22">
        <f t="shared" si="4"/>
        <v>7.8860958904109588E-2</v>
      </c>
      <c r="L13" s="22">
        <f t="shared" si="5"/>
        <v>3.9430479452054794E-2</v>
      </c>
      <c r="M13" s="224">
        <f t="shared" si="6"/>
        <v>2.6048694548083017E-2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19304.511397751168</v>
      </c>
      <c r="S13" s="221">
        <f>IF($B$81=0,0,(SUMIF($N$6:$N$28,$U13,L$6:L$28)+SUMIF($N$91:$N$118,$U13,L$91:L$118))*$I$83*Poor!$B$81/$B$81)</f>
        <v>7563.2633908733551</v>
      </c>
      <c r="T13" s="221">
        <f>IF($B$81=0,0,(SUMIF($N$6:$N$28,$U13,M$6:M$28)+SUMIF($N$91:$N$118,$U13,M$91:M$118))*$I$83*Poor!$B$81/$B$81)</f>
        <v>7335.8255693756937</v>
      </c>
      <c r="U13" s="222">
        <v>7</v>
      </c>
      <c r="V13" s="56"/>
      <c r="W13" s="110"/>
      <c r="X13" s="118"/>
      <c r="Y13" s="183">
        <f t="shared" si="9"/>
        <v>0.10419477819233207</v>
      </c>
      <c r="Z13" s="116">
        <v>1</v>
      </c>
      <c r="AA13" s="121">
        <f>$M13*Z13*4</f>
        <v>0.10419477819233207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2.6048694548083017E-2</v>
      </c>
      <c r="AJ13" s="120">
        <f t="shared" si="14"/>
        <v>5.2097389096166034E-2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Labour: Weeding</v>
      </c>
      <c r="B14" s="215">
        <f>IF([1]Summ!E1052="",0,[1]Summ!E1052)</f>
        <v>4.731657534246575E-2</v>
      </c>
      <c r="C14" s="215">
        <f>IF([1]Summ!F1052="",0,[1]Summ!F1052)</f>
        <v>-3.6015205479452049E-2</v>
      </c>
      <c r="D14" s="24">
        <f t="shared" si="0"/>
        <v>1.1301369863013701E-2</v>
      </c>
      <c r="E14" s="26">
        <v>0.5</v>
      </c>
      <c r="F14" s="22"/>
      <c r="H14" s="24">
        <f t="shared" si="1"/>
        <v>0.5</v>
      </c>
      <c r="I14" s="22">
        <f t="shared" si="2"/>
        <v>5.6506849315068504E-3</v>
      </c>
      <c r="J14" s="24">
        <f>IF(I$32&lt;=1+I131,I14,B14*H14+J$33*(I14-B14*H14))</f>
        <v>1.5629216728849808E-2</v>
      </c>
      <c r="K14" s="22">
        <f t="shared" si="4"/>
        <v>4.731657534246575E-2</v>
      </c>
      <c r="L14" s="22">
        <f t="shared" si="5"/>
        <v>2.3658287671232875E-2</v>
      </c>
      <c r="M14" s="224">
        <f t="shared" si="6"/>
        <v>1.5629216728849808E-2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17506.691925438859</v>
      </c>
      <c r="S14" s="221">
        <f>IF($B$81=0,0,(SUMIF($N$6:$N$28,$U14,L$6:L$28)+SUMIF($N$91:$N$118,$U14,L$91:L$118))*$I$83*Poor!$B$81/$B$81)</f>
        <v>5664</v>
      </c>
      <c r="T14" s="221">
        <f>IF($B$81=0,0,(SUMIF($N$6:$N$28,$U14,M$6:M$28)+SUMIF($N$91:$N$118,$U14,M$91:M$118))*$I$83*Poor!$B$81/$B$81)</f>
        <v>5664</v>
      </c>
      <c r="U14" s="222">
        <v>8</v>
      </c>
      <c r="V14" s="56"/>
      <c r="W14" s="110"/>
      <c r="X14" s="118"/>
      <c r="Y14" s="183">
        <f>M14*4</f>
        <v>6.2516866915399233E-2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6.2516866915399233E-2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1.5629216728849808E-2</v>
      </c>
      <c r="AJ14" s="120">
        <f t="shared" si="14"/>
        <v>3.1258433457699616E-2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Gifts/remittances: cereal</v>
      </c>
      <c r="B15" s="215">
        <f>IF([1]Summ!E1053="",0,[1]Summ!E1053)</f>
        <v>9.4372453300124535E-3</v>
      </c>
      <c r="C15" s="215">
        <f>IF([1]Summ!F1053="",0,[1]Summ!F1053)</f>
        <v>0</v>
      </c>
      <c r="D15" s="24">
        <f t="shared" si="0"/>
        <v>9.4372453300124535E-3</v>
      </c>
      <c r="E15" s="26">
        <v>1</v>
      </c>
      <c r="F15" s="22"/>
      <c r="H15" s="24">
        <f t="shared" si="1"/>
        <v>1</v>
      </c>
      <c r="I15" s="22">
        <f t="shared" si="2"/>
        <v>9.4372453300124535E-3</v>
      </c>
      <c r="J15" s="24">
        <f>IF(I$32&lt;=1+I131,I15,B15*H15+J$33*(I15-B15*H15))</f>
        <v>9.4372453300124535E-3</v>
      </c>
      <c r="K15" s="22">
        <f t="shared" si="4"/>
        <v>9.4372453300124535E-3</v>
      </c>
      <c r="L15" s="22">
        <f t="shared" si="5"/>
        <v>9.4372453300124535E-3</v>
      </c>
      <c r="M15" s="225">
        <f t="shared" si="6"/>
        <v>9.4372453300124535E-3</v>
      </c>
      <c r="N15" s="228">
        <v>13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818.43784751426676</v>
      </c>
      <c r="S15" s="221">
        <f>IF($B$81=0,0,(SUMIF($N$6:$N$28,$U15,L$6:L$28)+SUMIF($N$91:$N$118,$U15,L$91:L$118))*$I$83*Poor!$B$81/$B$81)</f>
        <v>661.98</v>
      </c>
      <c r="T15" s="221">
        <f>IF($B$81=0,0,(SUMIF($N$6:$N$28,$U15,M$6:M$28)+SUMIF($N$91:$N$118,$U15,M$91:M$118))*$I$83*Poor!$B$81/$B$81)</f>
        <v>661.98</v>
      </c>
      <c r="U15" s="222">
        <v>9</v>
      </c>
      <c r="V15" s="56"/>
      <c r="W15" s="110"/>
      <c r="X15" s="118"/>
      <c r="Y15" s="183">
        <f t="shared" si="9"/>
        <v>3.7748981320049814E-2</v>
      </c>
      <c r="Z15" s="116">
        <v>0.25</v>
      </c>
      <c r="AA15" s="121">
        <f t="shared" si="16"/>
        <v>9.4372453300124535E-3</v>
      </c>
      <c r="AB15" s="116">
        <v>0.25</v>
      </c>
      <c r="AC15" s="121">
        <f t="shared" si="7"/>
        <v>9.4372453300124535E-3</v>
      </c>
      <c r="AD15" s="116">
        <v>0.25</v>
      </c>
      <c r="AE15" s="121">
        <f t="shared" si="8"/>
        <v>9.4372453300124535E-3</v>
      </c>
      <c r="AF15" s="122">
        <f t="shared" si="10"/>
        <v>0.25</v>
      </c>
      <c r="AG15" s="121">
        <f t="shared" si="11"/>
        <v>9.4372453300124535E-3</v>
      </c>
      <c r="AH15" s="123">
        <f t="shared" si="12"/>
        <v>1</v>
      </c>
      <c r="AI15" s="183">
        <f t="shared" si="13"/>
        <v>9.4372453300124535E-3</v>
      </c>
      <c r="AJ15" s="120">
        <f t="shared" si="14"/>
        <v>9.4372453300124535E-3</v>
      </c>
      <c r="AK15" s="119">
        <f t="shared" si="15"/>
        <v>9.4372453300124535E-3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Gifts/remittances: sugar</v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9176.4243509175358</v>
      </c>
      <c r="S16" s="221">
        <f>IF($B$81=0,0,(SUMIF($N$6:$N$28,$U16,L$6:L$28)+SUMIF($N$91:$N$118,$U16,L$91:L$118))*$I$83*Poor!$B$81/$B$81)</f>
        <v>5032</v>
      </c>
      <c r="T16" s="221">
        <f>IF($B$81=0,0,(SUMIF($N$6:$N$28,$U16,M$6:M$28)+SUMIF($N$91:$N$118,$U16,M$91:M$118))*$I$83*Poor!$B$81/$B$81)</f>
        <v>5480.7247477193769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2801.0707080702177</v>
      </c>
      <c r="S17" s="221">
        <f>IF($B$81=0,0,(SUMIF($N$6:$N$28,$U17,L$6:L$28)+SUMIF($N$91:$N$118,$U17,L$91:L$118))*$I$83*Poor!$B$81/$B$81)</f>
        <v>1812.4799999999998</v>
      </c>
      <c r="T17" s="221">
        <f>IF($B$81=0,0,(SUMIF($N$6:$N$28,$U17,M$6:M$28)+SUMIF($N$91:$N$118,$U17,M$91:M$118))*$I$83*Poor!$B$81/$B$81)</f>
        <v>1812.4799999999998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993.59157089768689</v>
      </c>
      <c r="S18" s="221">
        <f>IF($B$81=0,0,(SUMIF($N$6:$N$28,$U18,L$6:L$28)+SUMIF($N$91:$N$118,$U18,L$91:L$118))*$I$83*Poor!$B$81/$B$81)</f>
        <v>1123.7481751299529</v>
      </c>
      <c r="T18" s="221">
        <f>IF($B$81=0,0,(SUMIF($N$6:$N$28,$U18,M$6:M$28)+SUMIF($N$91:$N$118,$U18,M$91:M$118))*$I$83*Poor!$B$81/$B$81)</f>
        <v>1123.7481751299529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88.636541793749032</v>
      </c>
      <c r="S19" s="221">
        <f>IF($B$81=0,0,(SUMIF($N$6:$N$28,$U19,L$6:L$28)+SUMIF($N$91:$N$118,$U19,L$91:L$118))*$I$83*Poor!$B$81/$B$81)</f>
        <v>100.24758160998117</v>
      </c>
      <c r="T19" s="221">
        <f>IF($B$81=0,0,(SUMIF($N$6:$N$28,$U19,M$6:M$28)+SUMIF($N$91:$N$118,$U19,M$91:M$118))*$I$83*Poor!$B$81/$B$81)</f>
        <v>100.24758160998117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24246.768316732821</v>
      </c>
      <c r="S20" s="221">
        <f>IF($B$81=0,0,(SUMIF($N$6:$N$28,$U20,L$6:L$28)+SUMIF($N$91:$N$118,$U20,L$91:L$118))*$I$83*Poor!$B$81/$B$81)</f>
        <v>19611.599999999999</v>
      </c>
      <c r="T20" s="221">
        <f>IF($B$81=0,0,(SUMIF($N$6:$N$28,$U20,M$6:M$28)+SUMIF($N$91:$N$118,$U20,M$91:M$118))*$I$83*Poor!$B$81/$B$81)</f>
        <v>19611.599999999999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2188.3364906798574</v>
      </c>
      <c r="S21" s="221">
        <f>IF($B$81=0,0,(SUMIF($N$6:$N$28,$U21,L$6:L$28)+SUMIF($N$91:$N$118,$U21,L$91:L$118))*$I$83*Poor!$B$81/$B$81)</f>
        <v>1665.0000000000002</v>
      </c>
      <c r="T21" s="221">
        <f>IF($B$81=0,0,(SUMIF($N$6:$N$28,$U21,M$6:M$28)+SUMIF($N$91:$N$118,$U21,M$91:M$118))*$I$83*Poor!$B$81/$B$81)</f>
        <v>1665.0000000000002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86908.320664415602</v>
      </c>
      <c r="S23" s="179">
        <f>SUM(S7:S22)</f>
        <v>46738.400391662813</v>
      </c>
      <c r="T23" s="179">
        <f>SUM(T7:T22)</f>
        <v>46913.536417268755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30914.617922690202</v>
      </c>
      <c r="S24" s="41">
        <f>IF($B$81=0,0,(SUM(($B$70*$H$70))+((1-$D$29)*$I$83))*Poor!$B$81/$B$81)</f>
        <v>30914.617922690202</v>
      </c>
      <c r="T24" s="41">
        <f>IF($B$81=0,0,(SUM(($B$70*$H$70))+((1-$D$29)*$I$83))*Poor!$B$81/$B$81)</f>
        <v>30914.617922690202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44701.737922690198</v>
      </c>
      <c r="S25" s="41">
        <f>IF($B$81=0,0,(SUM(($B$70*$H$70),($B$71*$H$71))+((1-$D$29)*$I$83))*Poor!$B$81/$B$81)</f>
        <v>44701.737922690198</v>
      </c>
      <c r="T25" s="41">
        <f>IF($B$81=0,0,(SUM(($B$70*$H$70),($B$71*$H$71))+((1-$D$29)*$I$83))*Poor!$B$81/$B$81)</f>
        <v>44701.737922690198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0.10578895817272529</v>
      </c>
      <c r="C26" s="215">
        <f>IF([1]Summ!F1064="",0,[1]Summ!F1064)</f>
        <v>0</v>
      </c>
      <c r="D26" s="24">
        <f>SUM(B26,C26)</f>
        <v>0.10578895817272529</v>
      </c>
      <c r="E26" s="26">
        <v>1</v>
      </c>
      <c r="F26" s="22"/>
      <c r="H26" s="24">
        <f t="shared" si="1"/>
        <v>1</v>
      </c>
      <c r="I26" s="22">
        <f t="shared" si="2"/>
        <v>0.10578895817272529</v>
      </c>
      <c r="J26" s="24">
        <f>IF(I$32&lt;=1+I131,I26,B26*H26+J$33*(I26-B26*H26))</f>
        <v>0.10578895817272529</v>
      </c>
      <c r="K26" s="22">
        <f t="shared" si="4"/>
        <v>0.10578895817272529</v>
      </c>
      <c r="L26" s="22">
        <f t="shared" si="5"/>
        <v>0.10578895817272529</v>
      </c>
      <c r="M26" s="223">
        <f t="shared" si="6"/>
        <v>0.10578895817272529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69255.1779226902</v>
      </c>
      <c r="S26" s="41">
        <f>IF($B$81=0,0,(SUM(($B$70*$H$70),($B$71*$H$71),($B$72*$H$72))+((1-$D$29)*$I$83))*Poor!$B$81/$B$81)</f>
        <v>69255.1779226902</v>
      </c>
      <c r="T26" s="41">
        <f>IF($B$81=0,0,(SUM(($B$70*$H$70),($B$71*$H$71),($B$72*$H$72))+((1-$D$29)*$I$83))*Poor!$B$81/$B$81)</f>
        <v>69255.1779226902</v>
      </c>
      <c r="U26" s="56"/>
      <c r="V26" s="56"/>
      <c r="W26" s="110"/>
      <c r="X26" s="118"/>
      <c r="Y26" s="183">
        <f t="shared" si="9"/>
        <v>0.42315583269090118</v>
      </c>
      <c r="Z26" s="116">
        <v>0.25</v>
      </c>
      <c r="AA26" s="121">
        <f t="shared" si="16"/>
        <v>0.10578895817272529</v>
      </c>
      <c r="AB26" s="116">
        <v>0.25</v>
      </c>
      <c r="AC26" s="121">
        <f t="shared" si="7"/>
        <v>0.10578895817272529</v>
      </c>
      <c r="AD26" s="116">
        <v>0.25</v>
      </c>
      <c r="AE26" s="121">
        <f t="shared" si="8"/>
        <v>0.10578895817272529</v>
      </c>
      <c r="AF26" s="122">
        <f t="shared" si="10"/>
        <v>0.25</v>
      </c>
      <c r="AG26" s="121">
        <f t="shared" si="11"/>
        <v>0.10578895817272529</v>
      </c>
      <c r="AH26" s="123">
        <f t="shared" si="12"/>
        <v>1</v>
      </c>
      <c r="AI26" s="183">
        <f t="shared" si="13"/>
        <v>0.10578895817272529</v>
      </c>
      <c r="AJ26" s="120">
        <f t="shared" si="14"/>
        <v>0.10578895817272529</v>
      </c>
      <c r="AK26" s="119">
        <f t="shared" si="15"/>
        <v>0.10578895817272529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1.1021170610211706E-2</v>
      </c>
      <c r="C27" s="215">
        <f>IF([1]Summ!F1065="",0,[1]Summ!F1065)</f>
        <v>-1.1021170610211706E-2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6.1071483510310061E-3</v>
      </c>
      <c r="K27" s="22">
        <f t="shared" si="4"/>
        <v>1.1021170610211706E-2</v>
      </c>
      <c r="L27" s="22">
        <f t="shared" si="5"/>
        <v>1.1021170610211706E-2</v>
      </c>
      <c r="M27" s="225">
        <f t="shared" si="6"/>
        <v>6.1071483510310061E-3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2.4428593404124024E-2</v>
      </c>
      <c r="Z27" s="116">
        <v>0.25</v>
      </c>
      <c r="AA27" s="121">
        <f t="shared" si="16"/>
        <v>6.1071483510310061E-3</v>
      </c>
      <c r="AB27" s="116">
        <v>0.25</v>
      </c>
      <c r="AC27" s="121">
        <f t="shared" si="7"/>
        <v>6.1071483510310061E-3</v>
      </c>
      <c r="AD27" s="116">
        <v>0.25</v>
      </c>
      <c r="AE27" s="121">
        <f t="shared" si="8"/>
        <v>6.1071483510310061E-3</v>
      </c>
      <c r="AF27" s="122">
        <f t="shared" si="10"/>
        <v>0.25</v>
      </c>
      <c r="AG27" s="121">
        <f t="shared" si="11"/>
        <v>6.1071483510310061E-3</v>
      </c>
      <c r="AH27" s="123">
        <f t="shared" si="12"/>
        <v>1</v>
      </c>
      <c r="AI27" s="183">
        <f t="shared" si="13"/>
        <v>6.1071483510310061E-3</v>
      </c>
      <c r="AJ27" s="120">
        <f t="shared" si="14"/>
        <v>6.1071483510310061E-3</v>
      </c>
      <c r="AK27" s="119">
        <f t="shared" si="15"/>
        <v>6.1071483510310061E-3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8.603013698630136E-3</v>
      </c>
      <c r="C28" s="215">
        <f>IF([1]Summ!F1066="",0,[1]Summ!F1066)</f>
        <v>-8.603013698630136E-3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4.7671778962214018E-3</v>
      </c>
      <c r="K28" s="22">
        <f t="shared" si="4"/>
        <v>8.603013698630136E-3</v>
      </c>
      <c r="L28" s="22">
        <f t="shared" si="5"/>
        <v>8.603013698630136E-3</v>
      </c>
      <c r="M28" s="223">
        <f t="shared" si="6"/>
        <v>4.7671778962214018E-3</v>
      </c>
      <c r="N28" s="228"/>
      <c r="O28" s="2"/>
      <c r="P28" s="22"/>
      <c r="V28" s="56"/>
      <c r="W28" s="110"/>
      <c r="X28" s="118"/>
      <c r="Y28" s="183">
        <f t="shared" si="9"/>
        <v>1.9068711584885607E-2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9.5343557924428037E-3</v>
      </c>
      <c r="AF28" s="122">
        <f t="shared" si="10"/>
        <v>0.5</v>
      </c>
      <c r="AG28" s="121">
        <f t="shared" si="11"/>
        <v>9.5343557924428037E-3</v>
      </c>
      <c r="AH28" s="123">
        <f t="shared" si="12"/>
        <v>1</v>
      </c>
      <c r="AI28" s="183">
        <f t="shared" si="13"/>
        <v>4.7671778962214018E-3</v>
      </c>
      <c r="AJ28" s="120">
        <f t="shared" si="14"/>
        <v>0</v>
      </c>
      <c r="AK28" s="119">
        <f t="shared" si="15"/>
        <v>9.5343557924428037E-3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9.6262509339975086E-2</v>
      </c>
      <c r="C29" s="215">
        <f>IF([1]Summ!F1067="",0,[1]Summ!F1067)</f>
        <v>0.128374264602022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0.15350089318059792</v>
      </c>
      <c r="K29" s="22">
        <f t="shared" si="4"/>
        <v>9.6262509339975086E-2</v>
      </c>
      <c r="L29" s="22">
        <f t="shared" si="5"/>
        <v>9.6262509339975086E-2</v>
      </c>
      <c r="M29" s="223">
        <f t="shared" si="6"/>
        <v>0.15350089318059792</v>
      </c>
      <c r="N29" s="228"/>
      <c r="P29" s="22"/>
      <c r="V29" s="56"/>
      <c r="W29" s="110"/>
      <c r="X29" s="118"/>
      <c r="Y29" s="183">
        <f t="shared" si="9"/>
        <v>0.6140035727223917</v>
      </c>
      <c r="Z29" s="116">
        <v>0.25</v>
      </c>
      <c r="AA29" s="121">
        <f t="shared" si="16"/>
        <v>0.15350089318059792</v>
      </c>
      <c r="AB29" s="116">
        <v>0.25</v>
      </c>
      <c r="AC29" s="121">
        <f t="shared" si="7"/>
        <v>0.15350089318059792</v>
      </c>
      <c r="AD29" s="116">
        <v>0.25</v>
      </c>
      <c r="AE29" s="121">
        <f t="shared" si="8"/>
        <v>0.15350089318059792</v>
      </c>
      <c r="AF29" s="122">
        <f t="shared" si="10"/>
        <v>0.25</v>
      </c>
      <c r="AG29" s="121">
        <f t="shared" si="11"/>
        <v>0.15350089318059792</v>
      </c>
      <c r="AH29" s="123">
        <f t="shared" si="12"/>
        <v>1</v>
      </c>
      <c r="AI29" s="183">
        <f t="shared" si="13"/>
        <v>0.15350089318059792</v>
      </c>
      <c r="AJ29" s="120">
        <f t="shared" si="14"/>
        <v>0.15350089318059792</v>
      </c>
      <c r="AK29" s="119">
        <f t="shared" si="15"/>
        <v>0.15350089318059792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0.38133509962640105</v>
      </c>
      <c r="C30" s="103"/>
      <c r="D30" s="24">
        <f>(D119-B124)</f>
        <v>6.228534059411551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2.0592593707115627</v>
      </c>
      <c r="J30" s="230">
        <f>IF(I$32&lt;=1,I30,1-SUM(J6:J29))</f>
        <v>0.56673594874071898</v>
      </c>
      <c r="K30" s="22">
        <f t="shared" si="4"/>
        <v>0.38133509962640105</v>
      </c>
      <c r="L30" s="22">
        <f>IF(L124=L119,0,IF(K30="",0,(L119-L124)/(B119-B124)*K30))</f>
        <v>0.1235648698439232</v>
      </c>
      <c r="M30" s="175">
        <f t="shared" si="6"/>
        <v>0.56673594874071898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2.2669437949628759</v>
      </c>
      <c r="Z30" s="122">
        <f>IF($Y30=0,0,AA30/($Y$30))</f>
        <v>7.8771872066445994E-2</v>
      </c>
      <c r="AA30" s="187">
        <f>IF(AA79*4/$I$83+SUM(AA6:AA29)&lt;1,AA79*4/$I$83,1-SUM(AA6:AA29))</f>
        <v>0.17857140659863924</v>
      </c>
      <c r="AB30" s="122">
        <f>IF($Y30=0,0,AC30/($Y$30))</f>
        <v>5.5415188842877237E-2</v>
      </c>
      <c r="AC30" s="187">
        <f>IF(AC79*4/$I$83+SUM(AC6:AC29)&lt;1,AC79*4/$I$83,1-SUM(AC6:AC29))</f>
        <v>0.12562311849405655</v>
      </c>
      <c r="AD30" s="122">
        <f>IF($Y30=0,0,AE30/($Y$30))</f>
        <v>-0.11228303774283377</v>
      </c>
      <c r="AE30" s="187">
        <f>IF(AE79*4/$I$83+SUM(AE6:AE29)&lt;1,AE79*4/$I$83,1-SUM(AE6:AE29))</f>
        <v>-0.25453933569069942</v>
      </c>
      <c r="AF30" s="122">
        <f>IF($Y30=0,0,AG30/($Y$30))</f>
        <v>-0.11486030439872567</v>
      </c>
      <c r="AG30" s="187">
        <f>IF(AG79*4/$I$83+SUM(AG6:AG29)&lt;1,AG79*4/$I$83,1-SUM(AG6:AG29))</f>
        <v>-0.26038185434423827</v>
      </c>
      <c r="AH30" s="123">
        <f t="shared" si="12"/>
        <v>-9.2956281232236218E-2</v>
      </c>
      <c r="AI30" s="183">
        <f t="shared" si="13"/>
        <v>-5.2681666235560476E-2</v>
      </c>
      <c r="AJ30" s="120">
        <f t="shared" si="14"/>
        <v>0.15209726254634789</v>
      </c>
      <c r="AK30" s="119">
        <f t="shared" si="15"/>
        <v>-0.25746059501746887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0.47060522366454705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0.53589121453749755</v>
      </c>
      <c r="AD31" s="134"/>
      <c r="AE31" s="133">
        <f>1-AE32+IF($Y32&lt;0,$Y32/4,0)</f>
        <v>0.96796836335704062</v>
      </c>
      <c r="AF31" s="134"/>
      <c r="AG31" s="133">
        <f>1-AG32+IF($Y32&lt;0,$Y32/4,0)</f>
        <v>0.97381088201057953</v>
      </c>
      <c r="AH31" s="123"/>
      <c r="AI31" s="182">
        <f>SUM(AA31,AC31,AE31,AG31)/4</f>
        <v>0.61941761497627945</v>
      </c>
      <c r="AJ31" s="135">
        <f t="shared" si="14"/>
        <v>0.26794560726874878</v>
      </c>
      <c r="AK31" s="136">
        <f t="shared" si="15"/>
        <v>0.97088962268381007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1.1390448242997491</v>
      </c>
      <c r="C32" s="29">
        <f>SUM(C6:C31)</f>
        <v>1.6707041687949786E-2</v>
      </c>
      <c r="D32" s="24">
        <f>SUM(D6:D30)</f>
        <v>7.0029508257728486</v>
      </c>
      <c r="E32" s="2"/>
      <c r="F32" s="2"/>
      <c r="H32" s="17"/>
      <c r="I32" s="22">
        <f>SUM(I6:I30)</f>
        <v>2.526618585391665</v>
      </c>
      <c r="J32" s="17"/>
      <c r="L32" s="22">
        <f>SUM(L6:L30)</f>
        <v>0.52939477633545295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22516.777531027386</v>
      </c>
      <c r="T32" s="233">
        <f t="shared" si="50"/>
        <v>22341.641505421445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0.46410878546250245</v>
      </c>
      <c r="AD32" s="137"/>
      <c r="AE32" s="139">
        <f>SUM(AE6:AE30)</f>
        <v>3.2031636642959382E-2</v>
      </c>
      <c r="AF32" s="137"/>
      <c r="AG32" s="139">
        <f>SUM(AG6:AG30)</f>
        <v>2.6189117989420529E-2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0.4458711722171867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3187.5</v>
      </c>
      <c r="C37" s="216">
        <f>IF([1]Summ!F1072="",0,[1]Summ!F1072)</f>
        <v>0</v>
      </c>
      <c r="D37" s="38">
        <f>SUM(B37,C37)</f>
        <v>3187.5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1880.625</v>
      </c>
      <c r="J37" s="38">
        <f t="shared" ref="J37:J49" si="53">J91*I$83</f>
        <v>1880.625</v>
      </c>
      <c r="K37" s="40">
        <f t="shared" ref="K37:K49" si="54">(B37/B$65)</f>
        <v>5.7495107279106054E-2</v>
      </c>
      <c r="L37" s="22">
        <f t="shared" ref="L37:L49" si="55">(K37*H37)</f>
        <v>3.3922113294672568E-2</v>
      </c>
      <c r="M37" s="24">
        <f t="shared" ref="M37:M49" si="56">J37/B$65</f>
        <v>3.3922113294672568E-2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0.52555841289342398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988.37829024769553</v>
      </c>
      <c r="AB37" s="122">
        <f>IF($J37=0,0,AC37/($J37))</f>
        <v>0.47444158710657597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892.24670975230447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1880.625</v>
      </c>
      <c r="AJ37" s="148">
        <f>(AA37+AC37)</f>
        <v>1880.625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530</v>
      </c>
      <c r="C38" s="216">
        <f>IF([1]Summ!F1073="",0,[1]Summ!F1073)</f>
        <v>0</v>
      </c>
      <c r="D38" s="38">
        <f t="shared" ref="D38:D47" si="58">SUM(B38,C38)</f>
        <v>530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312.7</v>
      </c>
      <c r="J38" s="38">
        <f t="shared" si="53"/>
        <v>312.7</v>
      </c>
      <c r="K38" s="40">
        <f t="shared" si="54"/>
        <v>9.5599707789572417E-3</v>
      </c>
      <c r="L38" s="22">
        <f t="shared" si="55"/>
        <v>5.640382759584772E-3</v>
      </c>
      <c r="M38" s="24">
        <f t="shared" si="56"/>
        <v>5.640382759584772E-3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0.52555841289342398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164.34211571177369</v>
      </c>
      <c r="AB38" s="122">
        <f>IF($J38=0,0,AC38/($J38))</f>
        <v>0.47444158710657597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148.3578842882263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312.7</v>
      </c>
      <c r="AJ38" s="148">
        <f t="shared" ref="AJ38:AJ64" si="62">(AA38+AC38)</f>
        <v>312.7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11</v>
      </c>
      <c r="C39" s="216">
        <f>IF([1]Summ!F1074="",0,[1]Summ!F1074)</f>
        <v>0</v>
      </c>
      <c r="D39" s="38">
        <f t="shared" si="58"/>
        <v>11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12.979999999999999</v>
      </c>
      <c r="J39" s="38">
        <f t="shared" si="53"/>
        <v>12.979999999999999</v>
      </c>
      <c r="K39" s="40">
        <f t="shared" si="54"/>
        <v>1.984144878651503E-4</v>
      </c>
      <c r="L39" s="22">
        <f t="shared" si="55"/>
        <v>2.3412909568087733E-4</v>
      </c>
      <c r="M39" s="24">
        <f t="shared" si="56"/>
        <v>2.3412909568087733E-4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12.979999999999999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12.979999999999999</v>
      </c>
      <c r="AJ39" s="148">
        <f t="shared" si="62"/>
        <v>12.979999999999999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</v>
      </c>
      <c r="B42" s="216">
        <f>IF([1]Summ!E1077="",0,[1]Summ!E1077)</f>
        <v>400</v>
      </c>
      <c r="C42" s="216">
        <f>IF([1]Summ!F1077="",0,[1]Summ!F1077)</f>
        <v>-400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62.062428711675082</v>
      </c>
      <c r="K42" s="40">
        <f t="shared" si="54"/>
        <v>7.2150722860054653E-3</v>
      </c>
      <c r="L42" s="22">
        <f t="shared" si="55"/>
        <v>2.0202202400815303E-3</v>
      </c>
      <c r="M42" s="24">
        <f t="shared" si="56"/>
        <v>1.1194622734994918E-3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15.515607177918771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31.031214355837541</v>
      </c>
      <c r="AF42" s="122">
        <f t="shared" si="57"/>
        <v>0.25</v>
      </c>
      <c r="AG42" s="147">
        <f t="shared" si="60"/>
        <v>15.515607177918771</v>
      </c>
      <c r="AH42" s="123">
        <f t="shared" si="61"/>
        <v>1</v>
      </c>
      <c r="AI42" s="112">
        <f t="shared" si="61"/>
        <v>62.062428711675082</v>
      </c>
      <c r="AJ42" s="148">
        <f t="shared" si="62"/>
        <v>15.515607177918771</v>
      </c>
      <c r="AK42" s="147">
        <f t="shared" si="63"/>
        <v>46.546821533756315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Agricultural cash income -- see Data2</v>
      </c>
      <c r="B43" s="216">
        <f>IF([1]Summ!E1078="",0,[1]Summ!E1078)</f>
        <v>3380</v>
      </c>
      <c r="C43" s="216">
        <f>IF([1]Summ!F1078="",0,[1]Summ!F1078)</f>
        <v>0</v>
      </c>
      <c r="D43" s="38">
        <f t="shared" si="58"/>
        <v>3380</v>
      </c>
      <c r="E43" s="26">
        <v>0.5</v>
      </c>
      <c r="F43" s="26">
        <v>1.1100000000000001</v>
      </c>
      <c r="G43" s="22">
        <f t="shared" si="59"/>
        <v>1.65</v>
      </c>
      <c r="H43" s="24">
        <f t="shared" si="51"/>
        <v>0.55500000000000005</v>
      </c>
      <c r="I43" s="39">
        <f t="shared" si="52"/>
        <v>1875.9</v>
      </c>
      <c r="J43" s="38">
        <f t="shared" si="53"/>
        <v>1875.9</v>
      </c>
      <c r="K43" s="40">
        <f t="shared" si="54"/>
        <v>6.0967360816746183E-2</v>
      </c>
      <c r="L43" s="22">
        <f t="shared" si="55"/>
        <v>3.3836885253294133E-2</v>
      </c>
      <c r="M43" s="24">
        <f t="shared" si="56"/>
        <v>3.3836885253294133E-2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468.97500000000002</v>
      </c>
      <c r="AB43" s="116">
        <v>0.25</v>
      </c>
      <c r="AC43" s="147">
        <f t="shared" si="65"/>
        <v>468.97500000000002</v>
      </c>
      <c r="AD43" s="116">
        <v>0.25</v>
      </c>
      <c r="AE43" s="147">
        <f t="shared" si="66"/>
        <v>468.97500000000002</v>
      </c>
      <c r="AF43" s="122">
        <f t="shared" si="57"/>
        <v>0.25</v>
      </c>
      <c r="AG43" s="147">
        <f t="shared" si="60"/>
        <v>468.97500000000002</v>
      </c>
      <c r="AH43" s="123">
        <f t="shared" si="61"/>
        <v>1</v>
      </c>
      <c r="AI43" s="112">
        <f t="shared" si="61"/>
        <v>1875.9</v>
      </c>
      <c r="AJ43" s="148">
        <f t="shared" si="62"/>
        <v>937.95</v>
      </c>
      <c r="AK43" s="147">
        <f t="shared" si="63"/>
        <v>937.95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Construction cash income -- see Data2</v>
      </c>
      <c r="B44" s="216">
        <f>IF([1]Summ!E1079="",0,[1]Summ!E1079)</f>
        <v>5140</v>
      </c>
      <c r="C44" s="216">
        <f>IF([1]Summ!F1079="",0,[1]Summ!F1079)</f>
        <v>0</v>
      </c>
      <c r="D44" s="38">
        <f t="shared" si="58"/>
        <v>5140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2852.7000000000003</v>
      </c>
      <c r="J44" s="38">
        <f t="shared" si="53"/>
        <v>2852.7000000000003</v>
      </c>
      <c r="K44" s="40">
        <f t="shared" si="54"/>
        <v>9.2713678875170236E-2</v>
      </c>
      <c r="L44" s="22">
        <f t="shared" si="55"/>
        <v>5.1456091775719484E-2</v>
      </c>
      <c r="M44" s="24">
        <f t="shared" si="56"/>
        <v>5.1456091775719484E-2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713.17500000000007</v>
      </c>
      <c r="AB44" s="116">
        <v>0.25</v>
      </c>
      <c r="AC44" s="147">
        <f t="shared" si="65"/>
        <v>713.17500000000007</v>
      </c>
      <c r="AD44" s="116">
        <v>0.25</v>
      </c>
      <c r="AE44" s="147">
        <f t="shared" si="66"/>
        <v>713.17500000000007</v>
      </c>
      <c r="AF44" s="122">
        <f t="shared" si="57"/>
        <v>0.25</v>
      </c>
      <c r="AG44" s="147">
        <f t="shared" si="60"/>
        <v>713.17500000000007</v>
      </c>
      <c r="AH44" s="123">
        <f t="shared" si="61"/>
        <v>1</v>
      </c>
      <c r="AI44" s="112">
        <f t="shared" si="61"/>
        <v>2852.7000000000003</v>
      </c>
      <c r="AJ44" s="148">
        <f t="shared" si="62"/>
        <v>1426.3500000000001</v>
      </c>
      <c r="AK44" s="147">
        <f t="shared" si="63"/>
        <v>1426.3500000000001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Domestic work cash income -- see Data2</v>
      </c>
      <c r="B45" s="216">
        <f>IF([1]Summ!E1080="",0,[1]Summ!E1080)</f>
        <v>3900</v>
      </c>
      <c r="C45" s="216">
        <f>IF([1]Summ!F1080="",0,[1]Summ!F1080)</f>
        <v>0</v>
      </c>
      <c r="D45" s="38">
        <f t="shared" si="58"/>
        <v>3900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2164.5</v>
      </c>
      <c r="J45" s="38">
        <f t="shared" si="53"/>
        <v>2164.5</v>
      </c>
      <c r="K45" s="40">
        <f t="shared" si="54"/>
        <v>7.0346954788553281E-2</v>
      </c>
      <c r="L45" s="22">
        <f t="shared" si="55"/>
        <v>3.9042559907647073E-2</v>
      </c>
      <c r="M45" s="24">
        <f t="shared" si="56"/>
        <v>3.9042559907647073E-2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541.125</v>
      </c>
      <c r="AB45" s="116">
        <v>0.25</v>
      </c>
      <c r="AC45" s="147">
        <f t="shared" si="65"/>
        <v>541.125</v>
      </c>
      <c r="AD45" s="116">
        <v>0.25</v>
      </c>
      <c r="AE45" s="147">
        <f t="shared" si="66"/>
        <v>541.125</v>
      </c>
      <c r="AF45" s="122">
        <f t="shared" si="57"/>
        <v>0.25</v>
      </c>
      <c r="AG45" s="147">
        <f t="shared" si="60"/>
        <v>541.125</v>
      </c>
      <c r="AH45" s="123">
        <f t="shared" si="61"/>
        <v>1</v>
      </c>
      <c r="AI45" s="112">
        <f t="shared" si="61"/>
        <v>2164.5</v>
      </c>
      <c r="AJ45" s="148">
        <f t="shared" si="62"/>
        <v>1082.25</v>
      </c>
      <c r="AK45" s="147">
        <f t="shared" si="63"/>
        <v>1082.25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Labour migration(formal employment): no. people per HH</v>
      </c>
      <c r="B46" s="216">
        <f>IF([1]Summ!E1081="",0,[1]Summ!E1081)</f>
        <v>12000</v>
      </c>
      <c r="C46" s="216">
        <f>IF([1]Summ!F1081="",0,[1]Summ!F1081)</f>
        <v>0</v>
      </c>
      <c r="D46" s="38">
        <f t="shared" si="58"/>
        <v>12000</v>
      </c>
      <c r="E46" s="26">
        <v>0.4</v>
      </c>
      <c r="F46" s="26">
        <v>1.18</v>
      </c>
      <c r="G46" s="22">
        <f t="shared" si="59"/>
        <v>1.65</v>
      </c>
      <c r="H46" s="24">
        <f t="shared" si="51"/>
        <v>0.47199999999999998</v>
      </c>
      <c r="I46" s="39">
        <f t="shared" si="52"/>
        <v>5664</v>
      </c>
      <c r="J46" s="38">
        <f t="shared" si="53"/>
        <v>5664</v>
      </c>
      <c r="K46" s="40">
        <f t="shared" si="54"/>
        <v>0.21645216858016397</v>
      </c>
      <c r="L46" s="22">
        <f t="shared" si="55"/>
        <v>0.10216542356983739</v>
      </c>
      <c r="M46" s="24">
        <f t="shared" si="56"/>
        <v>0.10216542356983739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1416</v>
      </c>
      <c r="AB46" s="116">
        <v>0.25</v>
      </c>
      <c r="AC46" s="147">
        <f t="shared" si="65"/>
        <v>1416</v>
      </c>
      <c r="AD46" s="116">
        <v>0.25</v>
      </c>
      <c r="AE46" s="147">
        <f t="shared" si="66"/>
        <v>1416</v>
      </c>
      <c r="AF46" s="122">
        <f t="shared" si="57"/>
        <v>0.25</v>
      </c>
      <c r="AG46" s="147">
        <f t="shared" si="60"/>
        <v>1416</v>
      </c>
      <c r="AH46" s="123">
        <f t="shared" si="61"/>
        <v>1</v>
      </c>
      <c r="AI46" s="112">
        <f t="shared" si="61"/>
        <v>5664</v>
      </c>
      <c r="AJ46" s="148">
        <f t="shared" si="62"/>
        <v>2832</v>
      </c>
      <c r="AK46" s="147">
        <f t="shared" si="63"/>
        <v>2832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Formal Employment (conservancies, etc.)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0.6</v>
      </c>
      <c r="F47" s="26">
        <v>1.18</v>
      </c>
      <c r="G47" s="22">
        <f t="shared" si="59"/>
        <v>1.65</v>
      </c>
      <c r="H47" s="24">
        <f t="shared" si="51"/>
        <v>0.70799999999999996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Self-employment -- see Data2</v>
      </c>
      <c r="B48" s="216">
        <f>IF([1]Summ!E1083="",0,[1]Summ!E1083)</f>
        <v>6290</v>
      </c>
      <c r="C48" s="216">
        <f>IF([1]Summ!F1083="",0,[1]Summ!F1083)</f>
        <v>1258</v>
      </c>
      <c r="D48" s="38">
        <f>SUM(B48,C48)</f>
        <v>7548</v>
      </c>
      <c r="E48" s="26">
        <v>0.8</v>
      </c>
      <c r="F48" s="26">
        <v>1</v>
      </c>
      <c r="G48" s="22">
        <f t="shared" si="59"/>
        <v>1.65</v>
      </c>
      <c r="H48" s="24">
        <f t="shared" si="51"/>
        <v>0.8</v>
      </c>
      <c r="I48" s="39">
        <f t="shared" si="52"/>
        <v>6038.4000000000005</v>
      </c>
      <c r="J48" s="38">
        <f t="shared" si="53"/>
        <v>5480.7247477193769</v>
      </c>
      <c r="K48" s="40">
        <f t="shared" si="54"/>
        <v>0.11345701169743594</v>
      </c>
      <c r="L48" s="22">
        <f t="shared" si="55"/>
        <v>9.0765609357948751E-2</v>
      </c>
      <c r="M48" s="24">
        <f t="shared" si="56"/>
        <v>9.8859563086235933E-2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1370.1811869298442</v>
      </c>
      <c r="AB48" s="116">
        <v>0.25</v>
      </c>
      <c r="AC48" s="147">
        <f t="shared" si="65"/>
        <v>1370.1811869298442</v>
      </c>
      <c r="AD48" s="116">
        <v>0.25</v>
      </c>
      <c r="AE48" s="147">
        <f t="shared" si="66"/>
        <v>1370.1811869298442</v>
      </c>
      <c r="AF48" s="122">
        <f t="shared" si="57"/>
        <v>0.25</v>
      </c>
      <c r="AG48" s="147">
        <f t="shared" si="60"/>
        <v>1370.1811869298442</v>
      </c>
      <c r="AH48" s="123">
        <f t="shared" si="61"/>
        <v>1</v>
      </c>
      <c r="AI48" s="112">
        <f t="shared" si="61"/>
        <v>5480.7247477193769</v>
      </c>
      <c r="AJ48" s="148">
        <f t="shared" si="62"/>
        <v>2740.3623738596884</v>
      </c>
      <c r="AK48" s="147">
        <f t="shared" si="63"/>
        <v>2740.3623738596884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Small business -- see Data2</v>
      </c>
      <c r="B49" s="216">
        <f>IF([1]Summ!E1084="",0,[1]Summ!E1084)</f>
        <v>1920</v>
      </c>
      <c r="C49" s="216">
        <f>IF([1]Summ!F1084="",0,[1]Summ!F1084)</f>
        <v>0</v>
      </c>
      <c r="D49" s="38">
        <f t="shared" ref="D49:D64" si="67">SUM(B49,C49)</f>
        <v>1920</v>
      </c>
      <c r="E49" s="26">
        <v>0.8</v>
      </c>
      <c r="F49" s="26">
        <v>1.18</v>
      </c>
      <c r="G49" s="22">
        <f t="shared" si="59"/>
        <v>1.65</v>
      </c>
      <c r="H49" s="24">
        <f t="shared" si="51"/>
        <v>0.94399999999999995</v>
      </c>
      <c r="I49" s="39">
        <f t="shared" si="52"/>
        <v>1812.48</v>
      </c>
      <c r="J49" s="38">
        <f t="shared" si="53"/>
        <v>1812.4799999999998</v>
      </c>
      <c r="K49" s="40">
        <f t="shared" si="54"/>
        <v>3.4632346972826231E-2</v>
      </c>
      <c r="L49" s="22">
        <f t="shared" si="55"/>
        <v>3.2692935542347958E-2</v>
      </c>
      <c r="M49" s="24">
        <f t="shared" si="56"/>
        <v>3.2692935542347965E-2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453.11999999999995</v>
      </c>
      <c r="AB49" s="116">
        <v>0.25</v>
      </c>
      <c r="AC49" s="147">
        <f t="shared" si="65"/>
        <v>453.11999999999995</v>
      </c>
      <c r="AD49" s="116">
        <v>0.25</v>
      </c>
      <c r="AE49" s="147">
        <f t="shared" si="66"/>
        <v>453.11999999999995</v>
      </c>
      <c r="AF49" s="122">
        <f t="shared" si="57"/>
        <v>0.25</v>
      </c>
      <c r="AG49" s="147">
        <f t="shared" si="60"/>
        <v>453.11999999999995</v>
      </c>
      <c r="AH49" s="123">
        <f t="shared" si="61"/>
        <v>1</v>
      </c>
      <c r="AI49" s="112">
        <f t="shared" si="61"/>
        <v>1812.4799999999998</v>
      </c>
      <c r="AJ49" s="148">
        <f t="shared" si="62"/>
        <v>906.2399999999999</v>
      </c>
      <c r="AK49" s="147">
        <f t="shared" si="63"/>
        <v>906.2399999999999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Social development -- see Data2</v>
      </c>
      <c r="B50" s="216">
        <f>IF([1]Summ!E1085="",0,[1]Summ!E1085)</f>
        <v>16620</v>
      </c>
      <c r="C50" s="216">
        <f>IF([1]Summ!F1085="",0,[1]Summ!F1085)</f>
        <v>0</v>
      </c>
      <c r="D50" s="38">
        <f t="shared" si="67"/>
        <v>16620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19611.599999999999</v>
      </c>
      <c r="J50" s="38">
        <f t="shared" ref="J50:J64" si="70">J104*I$83</f>
        <v>19611.599999999999</v>
      </c>
      <c r="K50" s="40">
        <f t="shared" ref="K50:K64" si="71">(B50/B$65)</f>
        <v>0.29978625348352711</v>
      </c>
      <c r="L50" s="22">
        <f t="shared" ref="L50:L64" si="72">(K50*H50)</f>
        <v>0.35374777911056199</v>
      </c>
      <c r="M50" s="24">
        <f t="shared" ref="M50:M64" si="73">J50/B$65</f>
        <v>0.35374777911056193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Public works -- see Data2</v>
      </c>
      <c r="B51" s="216">
        <f>IF([1]Summ!E1086="",0,[1]Summ!E1086)</f>
        <v>561</v>
      </c>
      <c r="C51" s="216">
        <f>IF([1]Summ!F1086="",0,[1]Summ!F1086)</f>
        <v>0</v>
      </c>
      <c r="D51" s="38">
        <f t="shared" si="67"/>
        <v>561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661.98</v>
      </c>
      <c r="J51" s="38">
        <f t="shared" si="70"/>
        <v>661.98</v>
      </c>
      <c r="K51" s="40">
        <f t="shared" si="71"/>
        <v>1.0119138881122666E-2</v>
      </c>
      <c r="L51" s="22">
        <f t="shared" si="72"/>
        <v>1.1940583879724746E-2</v>
      </c>
      <c r="M51" s="24">
        <f t="shared" si="73"/>
        <v>1.1940583879724746E-2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1500</v>
      </c>
      <c r="C52" s="216">
        <f>IF([1]Summ!F1087="",0,[1]Summ!F1087)</f>
        <v>0</v>
      </c>
      <c r="D52" s="38">
        <f t="shared" si="67"/>
        <v>1500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1665.0000000000002</v>
      </c>
      <c r="J52" s="38">
        <f t="shared" si="70"/>
        <v>1665.0000000000002</v>
      </c>
      <c r="K52" s="40">
        <f t="shared" si="71"/>
        <v>2.7056521072520497E-2</v>
      </c>
      <c r="L52" s="22">
        <f t="shared" si="72"/>
        <v>3.0032738390497755E-2</v>
      </c>
      <c r="M52" s="24">
        <f t="shared" si="73"/>
        <v>3.0032738390497755E-2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55439.5</v>
      </c>
      <c r="C65" s="41">
        <f>SUM(C37:C64)</f>
        <v>858</v>
      </c>
      <c r="D65" s="42">
        <f>SUM(D37:D64)</f>
        <v>56297.5</v>
      </c>
      <c r="E65" s="32"/>
      <c r="F65" s="32"/>
      <c r="G65" s="32"/>
      <c r="H65" s="31"/>
      <c r="I65" s="39">
        <f>SUM(I37:I64)</f>
        <v>44552.864999999998</v>
      </c>
      <c r="J65" s="39">
        <f>SUM(J37:J64)</f>
        <v>44057.252176431059</v>
      </c>
      <c r="K65" s="40">
        <f>SUM(K37:K64)</f>
        <v>1</v>
      </c>
      <c r="L65" s="22">
        <f>SUM(L37:L64)</f>
        <v>0.78749745217759903</v>
      </c>
      <c r="M65" s="24">
        <f>SUM(M37:M64)</f>
        <v>0.79469064793930422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6143.7922000672324</v>
      </c>
      <c r="AB65" s="137"/>
      <c r="AC65" s="153">
        <f>SUM(AC37:AC64)</f>
        <v>6003.1807809703751</v>
      </c>
      <c r="AD65" s="137"/>
      <c r="AE65" s="153">
        <f>SUM(AE37:AE64)</f>
        <v>4993.6074012856816</v>
      </c>
      <c r="AF65" s="137"/>
      <c r="AG65" s="153">
        <f>SUM(AG37:AG64)</f>
        <v>4978.0917941077632</v>
      </c>
      <c r="AH65" s="137"/>
      <c r="AI65" s="153">
        <f>SUM(AI37:AI64)</f>
        <v>22118.672176431053</v>
      </c>
      <c r="AJ65" s="153">
        <f>SUM(AJ37:AJ64)</f>
        <v>12146.972981037608</v>
      </c>
      <c r="AK65" s="153">
        <f>SUM(AK37:AK64)</f>
        <v>9971.6991953934448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16198.775463926086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22678.28564949652</v>
      </c>
      <c r="J70" s="51">
        <f t="shared" ref="J70:J77" si="75">J124*I$83</f>
        <v>22678.28564949652</v>
      </c>
      <c r="K70" s="40">
        <f>B70/B$76</f>
        <v>0.29218833979249609</v>
      </c>
      <c r="L70" s="22">
        <f t="shared" ref="L70:L75" si="76">(L124*G$37*F$9/F$7)/B$130</f>
        <v>0.40906367570949453</v>
      </c>
      <c r="M70" s="24">
        <f>J70/B$76</f>
        <v>0.40906367570949448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5669.57141237413</v>
      </c>
      <c r="AB70" s="116">
        <v>0.25</v>
      </c>
      <c r="AC70" s="147">
        <f>$J70*AB70</f>
        <v>5669.57141237413</v>
      </c>
      <c r="AD70" s="116">
        <v>0.25</v>
      </c>
      <c r="AE70" s="147">
        <f>$J70*AD70</f>
        <v>5669.57141237413</v>
      </c>
      <c r="AF70" s="122">
        <f>1-SUM(Z70,AB70,AD70)</f>
        <v>0.25</v>
      </c>
      <c r="AG70" s="147">
        <f>$J70*AF70</f>
        <v>5669.57141237413</v>
      </c>
      <c r="AH70" s="155">
        <f>SUM(Z70,AB70,AD70,AF70)</f>
        <v>1</v>
      </c>
      <c r="AI70" s="147">
        <f>SUM(AA70,AC70,AE70,AG70)</f>
        <v>22678.28564949652</v>
      </c>
      <c r="AJ70" s="148">
        <f>(AA70+AC70)</f>
        <v>11339.14282474826</v>
      </c>
      <c r="AK70" s="147">
        <f>(AE70+AG70)</f>
        <v>11339.14282474826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13787.119999999999</v>
      </c>
      <c r="J71" s="51">
        <f t="shared" si="75"/>
        <v>13787.119999999999</v>
      </c>
      <c r="K71" s="40">
        <f t="shared" ref="K71:K72" si="78">B71/B$76</f>
        <v>0.21075226147421963</v>
      </c>
      <c r="L71" s="22">
        <f t="shared" si="76"/>
        <v>0.24868766853957922</v>
      </c>
      <c r="M71" s="24">
        <f t="shared" ref="M71:M72" si="79">J71/B$76</f>
        <v>0.24868766853957916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1571.6673023874096</v>
      </c>
      <c r="K72" s="40">
        <f t="shared" si="78"/>
        <v>0.37532806031800431</v>
      </c>
      <c r="L72" s="22">
        <f t="shared" si="76"/>
        <v>0.1060703238492809</v>
      </c>
      <c r="M72" s="24">
        <f t="shared" si="79"/>
        <v>2.8349232990690927E-2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6.8182433102751655E-2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401.43599999999998</v>
      </c>
      <c r="AB73" s="116">
        <v>0.09</v>
      </c>
      <c r="AC73" s="147">
        <f>$H$73*$B$73*AB73</f>
        <v>401.43599999999998</v>
      </c>
      <c r="AD73" s="116">
        <v>0.23</v>
      </c>
      <c r="AE73" s="147">
        <f>$H$73*$B$73*AD73</f>
        <v>1025.8920000000001</v>
      </c>
      <c r="AF73" s="122">
        <f>1-SUM(Z73,AB73,AD73)</f>
        <v>0.59</v>
      </c>
      <c r="AG73" s="147">
        <f>$H$73*$B$73*AF73</f>
        <v>2631.6359999999995</v>
      </c>
      <c r="AH73" s="155">
        <f>SUM(Z73,AB73,AD73,AF73)</f>
        <v>1</v>
      </c>
      <c r="AI73" s="147">
        <f>SUM(AA73,AC73,AE73,AG73)</f>
        <v>4460.3999999999996</v>
      </c>
      <c r="AJ73" s="148">
        <f>(AA73+AC73)</f>
        <v>802.87199999999996</v>
      </c>
      <c r="AK73" s="147">
        <f>(AE73+AG73)</f>
        <v>3657.5279999999993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2455</v>
      </c>
      <c r="C74" s="46"/>
      <c r="D74" s="38"/>
      <c r="E74" s="32"/>
      <c r="F74" s="32"/>
      <c r="G74" s="32"/>
      <c r="H74" s="31"/>
      <c r="I74" s="39">
        <f>I128*I$83</f>
        <v>21874.579350503485</v>
      </c>
      <c r="J74" s="51">
        <f t="shared" si="75"/>
        <v>6020.1792245471233</v>
      </c>
      <c r="K74" s="40">
        <f>B74/B$76</f>
        <v>4.4282506155358545E-2</v>
      </c>
      <c r="L74" s="22">
        <f t="shared" si="76"/>
        <v>2.367578407924447E-2</v>
      </c>
      <c r="M74" s="24">
        <f>J74/B$76</f>
        <v>0.10859007069953956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474.22078769310201</v>
      </c>
      <c r="AB74" s="156"/>
      <c r="AC74" s="147">
        <f>AC30*$I$83/4</f>
        <v>333.60936859624508</v>
      </c>
      <c r="AD74" s="156"/>
      <c r="AE74" s="147">
        <f>AE30*$I$83/4</f>
        <v>-675.96401108844839</v>
      </c>
      <c r="AF74" s="156"/>
      <c r="AG74" s="147">
        <f>AG30*$I$83/4</f>
        <v>-691.47961826636686</v>
      </c>
      <c r="AH74" s="155"/>
      <c r="AI74" s="147">
        <f>SUM(AA74,AC74,AE74,AG74)</f>
        <v>-559.61347306546816</v>
      </c>
      <c r="AJ74" s="148">
        <f>(AA74+AC74)</f>
        <v>807.83015628934709</v>
      </c>
      <c r="AK74" s="147">
        <f>(AE74+AG74)</f>
        <v>-1367.4436293548151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513.72453607391287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9.2663991571697597E-3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55439.5</v>
      </c>
      <c r="C76" s="46"/>
      <c r="D76" s="38"/>
      <c r="E76" s="32"/>
      <c r="F76" s="32"/>
      <c r="G76" s="32"/>
      <c r="H76" s="31"/>
      <c r="I76" s="39">
        <f>I130*I$83</f>
        <v>44552.865000000005</v>
      </c>
      <c r="J76" s="51">
        <f t="shared" si="75"/>
        <v>44057.252176431051</v>
      </c>
      <c r="K76" s="40">
        <f>SUM(K70:K75)</f>
        <v>0.99999999999999989</v>
      </c>
      <c r="L76" s="22">
        <f>SUM(L70:L75)</f>
        <v>0.78749745217759914</v>
      </c>
      <c r="M76" s="24">
        <f>SUM(M70:M75)</f>
        <v>0.79469064793930411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6143.7922000672324</v>
      </c>
      <c r="AB76" s="137"/>
      <c r="AC76" s="153">
        <f>AC65</f>
        <v>6003.1807809703751</v>
      </c>
      <c r="AD76" s="137"/>
      <c r="AE76" s="153">
        <f>AE65</f>
        <v>4993.6074012856816</v>
      </c>
      <c r="AF76" s="137"/>
      <c r="AG76" s="153">
        <f>AG65</f>
        <v>4978.0917941077632</v>
      </c>
      <c r="AH76" s="137"/>
      <c r="AI76" s="153">
        <f>SUM(AA76,AC76,AE76,AG76)</f>
        <v>22118.672176431053</v>
      </c>
      <c r="AJ76" s="154">
        <f>SUM(AA76,AC76)</f>
        <v>12146.972981037608</v>
      </c>
      <c r="AK76" s="154">
        <f>SUM(AE76,AG76)</f>
        <v>9971.6991953934448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13787.119999999999</v>
      </c>
      <c r="J77" s="100">
        <f t="shared" si="75"/>
        <v>0</v>
      </c>
      <c r="K77" s="40"/>
      <c r="L77" s="22">
        <f>-(L131*G$37*F$9/F$7)/B$130</f>
        <v>-0.1426173446902983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1423.132396817452</v>
      </c>
      <c r="AD77" s="112"/>
      <c r="AE77" s="111">
        <f>AE31*$I$83/4</f>
        <v>2570.5723468086103</v>
      </c>
      <c r="AF77" s="112"/>
      <c r="AG77" s="111">
        <f>AG31*$I$83/4</f>
        <v>2586.0879539865286</v>
      </c>
      <c r="AH77" s="110"/>
      <c r="AI77" s="154">
        <f>SUM(AA77,AC77,AE77,AG77)</f>
        <v>6579.7926976125909</v>
      </c>
      <c r="AJ77" s="153">
        <f>SUM(AA77,AC77)</f>
        <v>1423.132396817452</v>
      </c>
      <c r="AK77" s="160">
        <f>SUM(AE77,AG77)</f>
        <v>5156.6603007951389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474.22078769310247</v>
      </c>
      <c r="AB79" s="112"/>
      <c r="AC79" s="112">
        <f>AA79-AA74+AC65-AC70</f>
        <v>333.60936859624508</v>
      </c>
      <c r="AD79" s="112"/>
      <c r="AE79" s="112">
        <f>AC79-AC74+AE65-AE70</f>
        <v>-675.96401108844839</v>
      </c>
      <c r="AF79" s="112"/>
      <c r="AG79" s="112">
        <f>AE79-AE74+AG65-AG70</f>
        <v>-691.47961826636674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0.58075217159810433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5.0618556701030926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6437.9072432755211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10622.546951404609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2655.6367378511522</v>
      </c>
      <c r="AB83" s="112"/>
      <c r="AC83" s="165">
        <f>$I$83*AB82/4</f>
        <v>2655.6367378511522</v>
      </c>
      <c r="AD83" s="112"/>
      <c r="AE83" s="165">
        <f>$I$83*AD82/4</f>
        <v>2655.6367378511522</v>
      </c>
      <c r="AF83" s="112"/>
      <c r="AG83" s="165">
        <f>$I$83*AF82/4</f>
        <v>2655.6367378511522</v>
      </c>
      <c r="AH83" s="165">
        <f>SUM(AA83,AC83,AE83,AG83)</f>
        <v>10622.546951404609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21190.491993134376</v>
      </c>
      <c r="C84" s="46"/>
      <c r="D84" s="234"/>
      <c r="E84" s="64"/>
      <c r="F84" s="64"/>
      <c r="G84" s="64"/>
      <c r="H84" s="235">
        <f>IF(B84=0,0,I84/B84)</f>
        <v>1.4588909937865717</v>
      </c>
      <c r="I84" s="233">
        <f>(B70*H70)+((1-(D29*H29))*I83)</f>
        <v>30914.617922690202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0.49511430959639652</v>
      </c>
      <c r="C91" s="60">
        <f t="shared" si="81"/>
        <v>0</v>
      </c>
      <c r="D91" s="24">
        <f>SUM(B91,C91)</f>
        <v>0.49511430959639652</v>
      </c>
      <c r="H91" s="24">
        <f>(E37*F37/G37*F$7/F$9)</f>
        <v>0.3575757575757576</v>
      </c>
      <c r="I91" s="22">
        <f t="shared" ref="I91" si="82">(D91*H91)</f>
        <v>0.17704087434052967</v>
      </c>
      <c r="J91" s="24">
        <f>IF(I$32&lt;=1+I$131,I91,L91+J$33*(I91-L91))</f>
        <v>0.17704087434052967</v>
      </c>
      <c r="K91" s="22">
        <f t="shared" ref="K91" si="83">IF(B91="",0,B91)</f>
        <v>0.49511430959639652</v>
      </c>
      <c r="L91" s="22">
        <f t="shared" ref="L91" si="84">(K91*H91)</f>
        <v>0.17704087434052967</v>
      </c>
      <c r="M91" s="226">
        <f t="shared" si="80"/>
        <v>0.17704087434052967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8.2324889125047887E-2</v>
      </c>
      <c r="C92" s="60">
        <f t="shared" si="81"/>
        <v>0</v>
      </c>
      <c r="D92" s="24">
        <f t="shared" ref="D92:D118" si="86">SUM(B92,C92)</f>
        <v>8.2324889125047887E-2</v>
      </c>
      <c r="H92" s="24">
        <f t="shared" ref="H92:H118" si="87">(E38*F38/G38*F$7/F$9)</f>
        <v>0.3575757575757576</v>
      </c>
      <c r="I92" s="22">
        <f t="shared" ref="I92:I118" si="88">(D92*H92)</f>
        <v>2.9437384596229247E-2</v>
      </c>
      <c r="J92" s="24">
        <f t="shared" ref="J92:J118" si="89">IF(I$32&lt;=1+I$131,I92,L92+J$33*(I92-L92))</f>
        <v>2.9437384596229247E-2</v>
      </c>
      <c r="K92" s="22">
        <f t="shared" ref="K92:K118" si="90">IF(B92="",0,B92)</f>
        <v>8.2324889125047887E-2</v>
      </c>
      <c r="L92" s="22">
        <f t="shared" ref="L92:L118" si="91">(K92*H92)</f>
        <v>2.9437384596229247E-2</v>
      </c>
      <c r="M92" s="226">
        <f t="shared" ref="M92:M118" si="92">(J92)</f>
        <v>2.9437384596229247E-2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1.7086297742934468E-3</v>
      </c>
      <c r="C93" s="60">
        <f t="shared" si="81"/>
        <v>0</v>
      </c>
      <c r="D93" s="24">
        <f t="shared" si="86"/>
        <v>1.7086297742934468E-3</v>
      </c>
      <c r="H93" s="24">
        <f t="shared" si="87"/>
        <v>0.7151515151515152</v>
      </c>
      <c r="I93" s="22">
        <f t="shared" si="88"/>
        <v>1.2219291719189498E-3</v>
      </c>
      <c r="J93" s="24">
        <f t="shared" si="89"/>
        <v>1.2219291719189498E-3</v>
      </c>
      <c r="K93" s="22">
        <f t="shared" si="90"/>
        <v>1.7086297742934468E-3</v>
      </c>
      <c r="L93" s="22">
        <f t="shared" si="91"/>
        <v>1.2219291719189498E-3</v>
      </c>
      <c r="M93" s="226">
        <f t="shared" si="92"/>
        <v>1.2219291719189498E-3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</v>
      </c>
      <c r="B96" s="60">
        <f t="shared" si="81"/>
        <v>6.2131991792488975E-2</v>
      </c>
      <c r="C96" s="60">
        <f t="shared" si="81"/>
        <v>-6.2131991792488975E-2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5.842518653538983E-3</v>
      </c>
      <c r="K96" s="22">
        <f t="shared" si="90"/>
        <v>6.2131991792488975E-2</v>
      </c>
      <c r="L96" s="22">
        <f t="shared" si="91"/>
        <v>1.0543610728422371E-2</v>
      </c>
      <c r="M96" s="226">
        <f t="shared" si="92"/>
        <v>5.842518653538983E-3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Agricultural cash income -- see Data2</v>
      </c>
      <c r="B97" s="60">
        <f t="shared" si="81"/>
        <v>0.52501533064653183</v>
      </c>
      <c r="C97" s="60">
        <f t="shared" si="81"/>
        <v>0</v>
      </c>
      <c r="D97" s="24">
        <f t="shared" si="86"/>
        <v>0.52501533064653183</v>
      </c>
      <c r="H97" s="24">
        <f t="shared" si="87"/>
        <v>0.33636363636363642</v>
      </c>
      <c r="I97" s="22">
        <f t="shared" si="88"/>
        <v>0.17659606576292436</v>
      </c>
      <c r="J97" s="24">
        <f t="shared" si="89"/>
        <v>0.17659606576292436</v>
      </c>
      <c r="K97" s="22">
        <f t="shared" si="90"/>
        <v>0.52501533064653183</v>
      </c>
      <c r="L97" s="22">
        <f t="shared" si="91"/>
        <v>0.17659606576292436</v>
      </c>
      <c r="M97" s="226">
        <f t="shared" si="92"/>
        <v>0.17659606576292436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Construction cash income -- see Data2</v>
      </c>
      <c r="B98" s="60">
        <f t="shared" si="81"/>
        <v>0.79839609453348337</v>
      </c>
      <c r="C98" s="60">
        <f t="shared" si="81"/>
        <v>0</v>
      </c>
      <c r="D98" s="24">
        <f t="shared" si="86"/>
        <v>0.79839609453348337</v>
      </c>
      <c r="H98" s="24">
        <f t="shared" si="87"/>
        <v>0.33636363636363642</v>
      </c>
      <c r="I98" s="22">
        <f t="shared" si="88"/>
        <v>0.26855141361580809</v>
      </c>
      <c r="J98" s="24">
        <f t="shared" si="89"/>
        <v>0.26855141361580809</v>
      </c>
      <c r="K98" s="22">
        <f t="shared" si="90"/>
        <v>0.79839609453348337</v>
      </c>
      <c r="L98" s="22">
        <f t="shared" si="91"/>
        <v>0.26855141361580809</v>
      </c>
      <c r="M98" s="226">
        <f t="shared" si="92"/>
        <v>0.26855141361580809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Domestic work cash income -- see Data2</v>
      </c>
      <c r="B99" s="60">
        <f t="shared" si="81"/>
        <v>0.60578691997676748</v>
      </c>
      <c r="C99" s="60">
        <f t="shared" si="81"/>
        <v>0</v>
      </c>
      <c r="D99" s="24">
        <f t="shared" si="86"/>
        <v>0.60578691997676748</v>
      </c>
      <c r="H99" s="24">
        <f t="shared" si="87"/>
        <v>0.33636363636363642</v>
      </c>
      <c r="I99" s="22">
        <f t="shared" si="88"/>
        <v>0.20376469126491273</v>
      </c>
      <c r="J99" s="24">
        <f t="shared" si="89"/>
        <v>0.20376469126491273</v>
      </c>
      <c r="K99" s="22">
        <f t="shared" si="90"/>
        <v>0.60578691997676748</v>
      </c>
      <c r="L99" s="22">
        <f t="shared" si="91"/>
        <v>0.20376469126491273</v>
      </c>
      <c r="M99" s="226">
        <f t="shared" si="92"/>
        <v>0.20376469126491273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Labour migration(formal employment): no. people per HH</v>
      </c>
      <c r="B100" s="60">
        <f t="shared" si="81"/>
        <v>1.8639597537746693</v>
      </c>
      <c r="C100" s="60">
        <f t="shared" si="81"/>
        <v>0</v>
      </c>
      <c r="D100" s="24">
        <f t="shared" si="86"/>
        <v>1.8639597537746693</v>
      </c>
      <c r="H100" s="24">
        <f t="shared" si="87"/>
        <v>0.28606060606060607</v>
      </c>
      <c r="I100" s="22">
        <f t="shared" si="88"/>
        <v>0.53320545683735998</v>
      </c>
      <c r="J100" s="24">
        <f t="shared" si="89"/>
        <v>0.53320545683735998</v>
      </c>
      <c r="K100" s="22">
        <f t="shared" si="90"/>
        <v>1.8639597537746693</v>
      </c>
      <c r="L100" s="22">
        <f t="shared" si="91"/>
        <v>0.53320545683735998</v>
      </c>
      <c r="M100" s="226">
        <f t="shared" si="92"/>
        <v>0.53320545683735998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Formal Employment (conservancies, etc.)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0.42909090909090908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Self-employment -- see Data2</v>
      </c>
      <c r="B102" s="60">
        <f t="shared" si="81"/>
        <v>0.97702557093688913</v>
      </c>
      <c r="C102" s="60">
        <f t="shared" si="81"/>
        <v>0.19540511418737783</v>
      </c>
      <c r="D102" s="24">
        <f t="shared" si="86"/>
        <v>1.172430685124267</v>
      </c>
      <c r="H102" s="24">
        <f t="shared" si="87"/>
        <v>0.48484848484848486</v>
      </c>
      <c r="I102" s="22">
        <f t="shared" si="88"/>
        <v>0.5684512412723719</v>
      </c>
      <c r="J102" s="24">
        <f t="shared" si="89"/>
        <v>0.51595203794271449</v>
      </c>
      <c r="K102" s="22">
        <f t="shared" si="90"/>
        <v>0.97702557093688913</v>
      </c>
      <c r="L102" s="22">
        <f t="shared" si="91"/>
        <v>0.47370936772697658</v>
      </c>
      <c r="M102" s="226">
        <f t="shared" si="92"/>
        <v>0.51595203794271449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Small business -- see Data2</v>
      </c>
      <c r="B103" s="60">
        <f t="shared" si="81"/>
        <v>0.29823356060394707</v>
      </c>
      <c r="C103" s="60">
        <f t="shared" si="81"/>
        <v>0</v>
      </c>
      <c r="D103" s="24">
        <f t="shared" si="86"/>
        <v>0.29823356060394707</v>
      </c>
      <c r="H103" s="24">
        <f t="shared" si="87"/>
        <v>0.57212121212121214</v>
      </c>
      <c r="I103" s="22">
        <f t="shared" si="88"/>
        <v>0.17062574618795517</v>
      </c>
      <c r="J103" s="24">
        <f t="shared" si="89"/>
        <v>0.17062574618795517</v>
      </c>
      <c r="K103" s="22">
        <f t="shared" si="90"/>
        <v>0.29823356060394707</v>
      </c>
      <c r="L103" s="22">
        <f t="shared" si="91"/>
        <v>0.17062574618795517</v>
      </c>
      <c r="M103" s="226">
        <f t="shared" si="92"/>
        <v>0.17062574618795517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Social development -- see Data2</v>
      </c>
      <c r="B104" s="60">
        <f t="shared" si="81"/>
        <v>2.5815842589779168</v>
      </c>
      <c r="C104" s="60">
        <f t="shared" si="81"/>
        <v>0</v>
      </c>
      <c r="D104" s="24">
        <f t="shared" si="86"/>
        <v>2.5815842589779168</v>
      </c>
      <c r="H104" s="24">
        <f t="shared" si="87"/>
        <v>0.7151515151515152</v>
      </c>
      <c r="I104" s="22">
        <f t="shared" si="88"/>
        <v>1.8462238942993587</v>
      </c>
      <c r="J104" s="24">
        <f t="shared" si="89"/>
        <v>1.8462238942993587</v>
      </c>
      <c r="K104" s="22">
        <f t="shared" si="90"/>
        <v>2.5815842589779168</v>
      </c>
      <c r="L104" s="22">
        <f t="shared" si="91"/>
        <v>1.8462238942993587</v>
      </c>
      <c r="M104" s="226">
        <f t="shared" si="92"/>
        <v>1.8462238942993587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Public works -- see Data2</v>
      </c>
      <c r="B105" s="60">
        <f t="shared" si="81"/>
        <v>8.7140118488965787E-2</v>
      </c>
      <c r="C105" s="60">
        <f t="shared" si="81"/>
        <v>0</v>
      </c>
      <c r="D105" s="24">
        <f t="shared" si="86"/>
        <v>8.7140118488965787E-2</v>
      </c>
      <c r="H105" s="24">
        <f t="shared" si="87"/>
        <v>0.7151515151515152</v>
      </c>
      <c r="I105" s="22">
        <f t="shared" si="88"/>
        <v>6.2318387767866447E-2</v>
      </c>
      <c r="J105" s="24">
        <f t="shared" si="89"/>
        <v>6.2318387767866447E-2</v>
      </c>
      <c r="K105" s="22">
        <f t="shared" si="90"/>
        <v>8.7140118488965787E-2</v>
      </c>
      <c r="L105" s="22">
        <f t="shared" si="91"/>
        <v>6.2318387767866447E-2</v>
      </c>
      <c r="M105" s="226">
        <f t="shared" si="92"/>
        <v>6.2318387767866447E-2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0.23299496922183366</v>
      </c>
      <c r="C106" s="60">
        <f t="shared" si="81"/>
        <v>0</v>
      </c>
      <c r="D106" s="24">
        <f t="shared" si="86"/>
        <v>0.23299496922183366</v>
      </c>
      <c r="H106" s="24">
        <f t="shared" si="87"/>
        <v>0.67272727272727284</v>
      </c>
      <c r="I106" s="22">
        <f t="shared" si="88"/>
        <v>0.15674207020377903</v>
      </c>
      <c r="J106" s="24">
        <f t="shared" si="89"/>
        <v>0.15674207020377903</v>
      </c>
      <c r="K106" s="22">
        <f t="shared" si="90"/>
        <v>0.23299496922183366</v>
      </c>
      <c r="L106" s="22">
        <f t="shared" si="91"/>
        <v>0.15674207020377903</v>
      </c>
      <c r="M106" s="226">
        <f t="shared" si="92"/>
        <v>0.15674207020377903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8.611416397449231</v>
      </c>
      <c r="C119" s="29">
        <f>SUM(C91:C118)</f>
        <v>0.13327312239488887</v>
      </c>
      <c r="D119" s="24">
        <f>SUM(D91:D118)</f>
        <v>8.744689519844119</v>
      </c>
      <c r="E119" s="22"/>
      <c r="F119" s="2"/>
      <c r="G119" s="2"/>
      <c r="H119" s="31"/>
      <c r="I119" s="22">
        <f>SUM(I91:I118)</f>
        <v>4.1941791553210148</v>
      </c>
      <c r="J119" s="24">
        <f>SUM(J91:J118)</f>
        <v>4.1475224706448959</v>
      </c>
      <c r="K119" s="22">
        <f>SUM(K91:K118)</f>
        <v>8.611416397449231</v>
      </c>
      <c r="L119" s="22">
        <f>SUM(L91:L118)</f>
        <v>4.1099808925040415</v>
      </c>
      <c r="M119" s="57">
        <f t="shared" si="80"/>
        <v>4.1475224706448959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2.5161554604325684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2.1349197846094521</v>
      </c>
      <c r="J124" s="236">
        <f>IF(SUMPRODUCT($B$124:$B124,$H$124:$H124)&lt;J$119,($B124*$H124),J$119)</f>
        <v>2.1349197846094521</v>
      </c>
      <c r="K124" s="29">
        <f>(B124)</f>
        <v>2.5161554604325684</v>
      </c>
      <c r="L124" s="29">
        <f>IF(SUMPRODUCT($B$124:$B124,$H$124:$H124)&lt;L$119,($B124*$H124),L$119)</f>
        <v>2.1349197846094521</v>
      </c>
      <c r="M124" s="239">
        <f t="shared" si="93"/>
        <v>2.1349197846094521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9">
        <f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239">
        <f t="shared" si="93"/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0.14795578777645124</v>
      </c>
      <c r="K126" s="29">
        <f t="shared" ref="K126:K127" si="94">(B126)</f>
        <v>3.2321062130452765</v>
      </c>
      <c r="L126" s="29">
        <f>IF(SUMPRODUCT($B$124:$B126,$H$124:$H126)&lt;(L$119-L$128),($B126*$H126),IF(SUMPRODUCT($B$124:$B125,$H$124:$H125)&lt;(L$119-L$128),L$119-L$128-SUMPRODUCT($B$124:$B125,$H$124:$H125),0))</f>
        <v>0.55358528853239264</v>
      </c>
      <c r="M126" s="239">
        <f t="shared" si="93"/>
        <v>0.14795578777645124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0.58714732243902079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0.58714732243902079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0.38133509962640105</v>
      </c>
      <c r="C128" s="56"/>
      <c r="D128" s="31"/>
      <c r="E128" s="2"/>
      <c r="F128" s="2"/>
      <c r="G128" s="2"/>
      <c r="H128" s="24"/>
      <c r="I128" s="29">
        <f>(I30)</f>
        <v>2.0592593707115627</v>
      </c>
      <c r="J128" s="227">
        <f>(J30)</f>
        <v>0.56673594874071898</v>
      </c>
      <c r="K128" s="29">
        <f>(B128)</f>
        <v>0.38133509962640105</v>
      </c>
      <c r="L128" s="29">
        <f>IF(L124=L119,0,(L119-L124)/(B119-B124)*K128)</f>
        <v>0.1235648698439232</v>
      </c>
      <c r="M128" s="239">
        <f t="shared" si="93"/>
        <v>0.56673594874071898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7.9796821647361404E-2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7.9796821647361404E-2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8.611416397449231</v>
      </c>
      <c r="C130" s="56"/>
      <c r="D130" s="31"/>
      <c r="E130" s="2"/>
      <c r="F130" s="2"/>
      <c r="G130" s="2"/>
      <c r="H130" s="24"/>
      <c r="I130" s="29">
        <f>(I119)</f>
        <v>4.1941791553210148</v>
      </c>
      <c r="J130" s="227">
        <f>(J119)</f>
        <v>4.1475224706448959</v>
      </c>
      <c r="K130" s="29">
        <f>(B130)</f>
        <v>8.611416397449231</v>
      </c>
      <c r="L130" s="29">
        <f>(L119)</f>
        <v>4.1099808925040415</v>
      </c>
      <c r="M130" s="239">
        <f t="shared" si="93"/>
        <v>4.1475224706448959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0.74432566098588104</v>
      </c>
      <c r="M131" s="236">
        <f>IF(I131&lt;SUM(M126:M127),0,I131-(SUM(M126:M127)))</f>
        <v>1.1499551617418224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4.0043118306351169E-2</v>
      </c>
      <c r="C6" s="102">
        <f>IF([1]Summ!$I1044="",0,[1]Summ!$I1044)</f>
        <v>0</v>
      </c>
      <c r="D6" s="24">
        <f t="shared" ref="D6:D29" si="0">(B6+C6)</f>
        <v>4.0043118306351169E-2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8.0086236612702342E-3</v>
      </c>
      <c r="J6" s="24">
        <f t="shared" ref="J6:J13" si="3">IF(I$32&lt;=1+I$131,I6,B6*H6+J$33*(I6-B6*H6))</f>
        <v>8.0086236612702342E-3</v>
      </c>
      <c r="K6" s="22">
        <f t="shared" ref="K6:K31" si="4">B6</f>
        <v>4.0043118306351169E-2</v>
      </c>
      <c r="L6" s="22">
        <f t="shared" ref="L6:L29" si="5">IF(K6="","",K6*H6)</f>
        <v>8.0086236612702342E-3</v>
      </c>
      <c r="M6" s="223">
        <f t="shared" ref="M6:M31" si="6">J6</f>
        <v>8.0086236612702342E-3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3.2034494645080937E-2</v>
      </c>
      <c r="Z6" s="156">
        <f>Poor!Z6</f>
        <v>0.17</v>
      </c>
      <c r="AA6" s="121">
        <f>$M6*Z6*4</f>
        <v>5.4458640896637598E-3</v>
      </c>
      <c r="AB6" s="156">
        <f>Poor!AB6</f>
        <v>0.17</v>
      </c>
      <c r="AC6" s="121">
        <f t="shared" ref="AC6:AC29" si="7">$M6*AB6*4</f>
        <v>5.4458640896637598E-3</v>
      </c>
      <c r="AD6" s="156">
        <f>Poor!AD6</f>
        <v>0.33</v>
      </c>
      <c r="AE6" s="121">
        <f t="shared" ref="AE6:AE29" si="8">$M6*AD6*4</f>
        <v>1.0571383232876709E-2</v>
      </c>
      <c r="AF6" s="122">
        <f>1-SUM(Z6,AB6,AD6)</f>
        <v>0.32999999999999996</v>
      </c>
      <c r="AG6" s="121">
        <f>$M6*AF6*4</f>
        <v>1.0571383232876708E-2</v>
      </c>
      <c r="AH6" s="123">
        <f>SUM(Z6,AB6,AD6,AF6)</f>
        <v>1</v>
      </c>
      <c r="AI6" s="183">
        <f>SUM(AA6,AC6,AE6,AG6)/4</f>
        <v>8.0086236612702342E-3</v>
      </c>
      <c r="AJ6" s="120">
        <f>(AA6+AC6)/2</f>
        <v>5.4458640896637598E-3</v>
      </c>
      <c r="AK6" s="119">
        <f>(AE6+AG6)/2</f>
        <v>1.0571383232876708E-2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9.4502801992528019E-3</v>
      </c>
      <c r="C7" s="102">
        <f>IF([1]Summ!$I1045="",0,[1]Summ!$I1045)</f>
        <v>0</v>
      </c>
      <c r="D7" s="24">
        <f t="shared" si="0"/>
        <v>9.4502801992528019E-3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1.8900560398505606E-3</v>
      </c>
      <c r="J7" s="24">
        <f t="shared" si="3"/>
        <v>1.8900560398505606E-3</v>
      </c>
      <c r="K7" s="22">
        <f t="shared" si="4"/>
        <v>9.4502801992528019E-3</v>
      </c>
      <c r="L7" s="22">
        <f t="shared" si="5"/>
        <v>1.8900560398505606E-3</v>
      </c>
      <c r="M7" s="223">
        <f t="shared" si="6"/>
        <v>1.8900560398505606E-3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4095.0206428037527</v>
      </c>
      <c r="S7" s="221">
        <f>IF($B$81=0,0,(SUMIF($N$6:$N$28,$U7,L$6:L$28)+SUMIF($N$91:$N$118,$U7,L$91:L$118))*$I$83*Poor!$B$81/$B$81)</f>
        <v>1328.335841736455</v>
      </c>
      <c r="T7" s="221">
        <f>IF($B$81=0,0,(SUMIF($N$6:$N$28,$U7,M$6:M$28)+SUMIF($N$91:$N$118,$U7,M$91:M$118))*$I$83*Poor!$B$81/$B$81)</f>
        <v>1437.0783965945006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7.5602241594022422E-3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7.5602241594022422E-3</v>
      </c>
      <c r="AH7" s="123">
        <f t="shared" ref="AH7:AH30" si="12">SUM(Z7,AB7,AD7,AF7)</f>
        <v>1</v>
      </c>
      <c r="AI7" s="183">
        <f t="shared" ref="AI7:AI30" si="13">SUM(AA7,AC7,AE7,AG7)/4</f>
        <v>1.8900560398505606E-3</v>
      </c>
      <c r="AJ7" s="120">
        <f t="shared" ref="AJ7:AJ31" si="14">(AA7+AC7)/2</f>
        <v>0</v>
      </c>
      <c r="AK7" s="119">
        <f t="shared" ref="AK7:AK31" si="15">(AE7+AG7)/2</f>
        <v>3.7801120797011211E-3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0.378532602739726</v>
      </c>
      <c r="C8" s="102">
        <f>IF([1]Summ!$I1046="",0,[1]Summ!$I1046)</f>
        <v>0.75706520547945177</v>
      </c>
      <c r="D8" s="24">
        <f t="shared" si="0"/>
        <v>1.1355978082191778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0.34067934246575332</v>
      </c>
      <c r="J8" s="24">
        <f t="shared" si="3"/>
        <v>0.12385683931211067</v>
      </c>
      <c r="K8" s="22">
        <f t="shared" si="4"/>
        <v>0.378532602739726</v>
      </c>
      <c r="L8" s="22">
        <f t="shared" si="5"/>
        <v>0.1135597808219178</v>
      </c>
      <c r="M8" s="223">
        <f t="shared" si="6"/>
        <v>0.12385683931211067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4909.1554739312096</v>
      </c>
      <c r="S8" s="221">
        <f>IF($B$81=0,0,(SUMIF($N$6:$N$28,$U8,L$6:L$28)+SUMIF($N$91:$N$118,$U8,L$91:L$118))*$I$83*Poor!$B$81/$B$81)</f>
        <v>1329.2159999999999</v>
      </c>
      <c r="T8" s="221">
        <f>IF($B$81=0,0,(SUMIF($N$6:$N$28,$U8,M$6:M$28)+SUMIF($N$91:$N$118,$U8,M$91:M$118))*$I$83*Poor!$B$81/$B$81)</f>
        <v>1277.7117477324696</v>
      </c>
      <c r="U8" s="222">
        <v>2</v>
      </c>
      <c r="V8" s="56"/>
      <c r="W8" s="115"/>
      <c r="X8" s="118">
        <f>Poor!X8</f>
        <v>1</v>
      </c>
      <c r="Y8" s="183">
        <f t="shared" si="9"/>
        <v>0.49542735724844267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0.49542735724844267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0.12385683931211067</v>
      </c>
      <c r="AJ8" s="120">
        <f t="shared" si="14"/>
        <v>0.24771367862422133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5.7444668742216695E-2</v>
      </c>
      <c r="C9" s="102">
        <f>IF([1]Summ!$I1047="",0,[1]Summ!$I1047)</f>
        <v>-6.6282310087173238E-3</v>
      </c>
      <c r="D9" s="24">
        <f t="shared" si="0"/>
        <v>5.0816437733499371E-2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1.0163287546699875E-2</v>
      </c>
      <c r="J9" s="24">
        <f t="shared" si="3"/>
        <v>1.1428832115726822E-2</v>
      </c>
      <c r="K9" s="22">
        <f t="shared" si="4"/>
        <v>5.7444668742216695E-2</v>
      </c>
      <c r="L9" s="22">
        <f t="shared" si="5"/>
        <v>1.148893374844334E-2</v>
      </c>
      <c r="M9" s="223">
        <f t="shared" si="6"/>
        <v>1.1428832115726822E-2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464.87856551337472</v>
      </c>
      <c r="S9" s="221">
        <f>IF($B$81=0,0,(SUMIF($N$6:$N$28,$U9,L$6:L$28)+SUMIF($N$91:$N$118,$U9,L$91:L$118))*$I$83*Poor!$B$81/$B$81)</f>
        <v>105.1491898820714</v>
      </c>
      <c r="T9" s="221">
        <f>IF($B$81=0,0,(SUMIF($N$6:$N$28,$U9,M$6:M$28)+SUMIF($N$91:$N$118,$U9,M$91:M$118))*$I$83*Poor!$B$81/$B$81)</f>
        <v>105.1491898820714</v>
      </c>
      <c r="U9" s="222">
        <v>3</v>
      </c>
      <c r="V9" s="56"/>
      <c r="W9" s="115"/>
      <c r="X9" s="118">
        <f>Poor!X9</f>
        <v>1</v>
      </c>
      <c r="Y9" s="183">
        <f t="shared" si="9"/>
        <v>4.5715328462907288E-2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4.5715328462907288E-2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1.1428832115726822E-2</v>
      </c>
      <c r="AJ9" s="120">
        <f t="shared" si="14"/>
        <v>2.2857664231453644E-2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Water melon: no. local meas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Groundnuts (dry):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15056.610940017266</v>
      </c>
      <c r="S11" s="221">
        <f>IF($B$81=0,0,(SUMIF($N$6:$N$28,$U11,L$6:L$28)+SUMIF($N$91:$N$118,$U11,L$91:L$118))*$I$83*Poor!$B$81/$B$81)</f>
        <v>6088.7999999999984</v>
      </c>
      <c r="T11" s="221">
        <f>IF($B$81=0,0,(SUMIF($N$6:$N$28,$U11,M$6:M$28)+SUMIF($N$91:$N$118,$U11,M$91:M$118))*$I$83*Poor!$B$81/$B$81)</f>
        <v>6226.825824991256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Other crop: pumpkin</v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Labour: Land clearing, construction, herding, slaughtering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Labour: Weeding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Gifts/remittances: cereal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Gifts/remittances: sugar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180679.3312802072</v>
      </c>
      <c r="S17" s="221">
        <f>IF($B$81=0,0,(SUMIF($N$6:$N$28,$U17,L$6:L$28)+SUMIF($N$91:$N$118,$U17,L$91:L$118))*$I$83*Poor!$B$81/$B$81)</f>
        <v>116904.95999999999</v>
      </c>
      <c r="T17" s="221">
        <f>IF($B$81=0,0,(SUMIF($N$6:$N$28,$U17,M$6:M$28)+SUMIF($N$91:$N$118,$U17,M$91:M$118))*$I$83*Poor!$B$81/$B$81)</f>
        <v>116904.95999999999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13340.857600340878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218545.85450281369</v>
      </c>
      <c r="S23" s="179">
        <f>SUM(S7:S22)</f>
        <v>136546.38103161851</v>
      </c>
      <c r="T23" s="179">
        <f>SUM(T7:T22)</f>
        <v>136741.6451592003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30872.897922690201</v>
      </c>
      <c r="S24" s="41">
        <f>IF($B$81=0,0,(SUM(($B$70*$H$70))+((1-$D$29)*$I$83))*Poor!$B$81/$B$81)</f>
        <v>30872.897922690201</v>
      </c>
      <c r="T24" s="41">
        <f>IF($B$81=0,0,(SUM(($B$70*$H$70))+((1-$D$29)*$I$83))*Poor!$B$81/$B$81)</f>
        <v>30872.897922690201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44660.017922690204</v>
      </c>
      <c r="S25" s="41">
        <f>IF($B$81=0,0,(SUM(($B$70*$H$70),($B$71*$H$71))+((1-$D$29)*$I$83))*Poor!$B$81/$B$81)</f>
        <v>44660.017922690204</v>
      </c>
      <c r="T25" s="41">
        <f>IF($B$81=0,0,(SUM(($B$70*$H$70),($B$71*$H$71))+((1-$D$29)*$I$83))*Poor!$B$81/$B$81)</f>
        <v>44660.017922690204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69213.457922690213</v>
      </c>
      <c r="S26" s="41">
        <f>IF($B$81=0,0,(SUM(($B$70*$H$70),($B$71*$H$71),($B$72*$H$72))+((1-$D$29)*$I$83))*Poor!$B$81/$B$81)</f>
        <v>69213.457922690213</v>
      </c>
      <c r="T26" s="41">
        <f>IF($B$81=0,0,(SUM(($B$70*$H$70),($B$71*$H$71),($B$72*$H$72))+((1-$D$29)*$I$83))*Poor!$B$81/$B$81)</f>
        <v>69213.457922690213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1.3225404732254047E-2</v>
      </c>
      <c r="C27" s="102">
        <f>IF([1]Summ!$I1065="",0,[1]Summ!$I1065)</f>
        <v>-1.3225404732254047E-2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1.262579646822414E-2</v>
      </c>
      <c r="K27" s="22">
        <f t="shared" si="4"/>
        <v>1.3225404732254047E-2</v>
      </c>
      <c r="L27" s="22">
        <f t="shared" si="5"/>
        <v>1.3225404732254047E-2</v>
      </c>
      <c r="M27" s="225">
        <f t="shared" si="6"/>
        <v>1.262579646822414E-2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5.050318587289656E-2</v>
      </c>
      <c r="Z27" s="156">
        <f>Poor!Z27</f>
        <v>0.25</v>
      </c>
      <c r="AA27" s="121">
        <f t="shared" si="16"/>
        <v>1.262579646822414E-2</v>
      </c>
      <c r="AB27" s="156">
        <f>Poor!AB27</f>
        <v>0.25</v>
      </c>
      <c r="AC27" s="121">
        <f t="shared" si="7"/>
        <v>1.262579646822414E-2</v>
      </c>
      <c r="AD27" s="156">
        <f>Poor!AD27</f>
        <v>0.25</v>
      </c>
      <c r="AE27" s="121">
        <f t="shared" si="8"/>
        <v>1.262579646822414E-2</v>
      </c>
      <c r="AF27" s="122">
        <f t="shared" si="10"/>
        <v>0.25</v>
      </c>
      <c r="AG27" s="121">
        <f t="shared" si="11"/>
        <v>1.262579646822414E-2</v>
      </c>
      <c r="AH27" s="123">
        <f t="shared" si="12"/>
        <v>1</v>
      </c>
      <c r="AI27" s="183">
        <f t="shared" si="13"/>
        <v>1.262579646822414E-2</v>
      </c>
      <c r="AJ27" s="120">
        <f t="shared" si="14"/>
        <v>1.262579646822414E-2</v>
      </c>
      <c r="AK27" s="119">
        <f t="shared" si="15"/>
        <v>1.262579646822414E-2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1.0323616438356165E-2</v>
      </c>
      <c r="C28" s="102">
        <f>IF([1]Summ!$I1066="",0,[1]Summ!$I1066)</f>
        <v>-1.0323616438356165E-2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9.8555683251655788E-3</v>
      </c>
      <c r="K28" s="22">
        <f t="shared" si="4"/>
        <v>1.0323616438356165E-2</v>
      </c>
      <c r="L28" s="22">
        <f t="shared" si="5"/>
        <v>1.0323616438356165E-2</v>
      </c>
      <c r="M28" s="223">
        <f t="shared" si="6"/>
        <v>9.8555683251655788E-3</v>
      </c>
      <c r="N28" s="228"/>
      <c r="O28" s="2"/>
      <c r="P28" s="22"/>
      <c r="V28" s="56"/>
      <c r="W28" s="110"/>
      <c r="X28" s="118"/>
      <c r="Y28" s="183">
        <f t="shared" si="9"/>
        <v>3.9422273300662315E-2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1.9711136650331158E-2</v>
      </c>
      <c r="AF28" s="122">
        <f t="shared" si="10"/>
        <v>0.5</v>
      </c>
      <c r="AG28" s="121">
        <f t="shared" si="11"/>
        <v>1.9711136650331158E-2</v>
      </c>
      <c r="AH28" s="123">
        <f t="shared" si="12"/>
        <v>1</v>
      </c>
      <c r="AI28" s="183">
        <f t="shared" si="13"/>
        <v>9.8555683251655788E-3</v>
      </c>
      <c r="AJ28" s="120">
        <f t="shared" si="14"/>
        <v>0</v>
      </c>
      <c r="AK28" s="119">
        <f t="shared" si="15"/>
        <v>1.9711136650331158E-2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0.26299673574097132</v>
      </c>
      <c r="C29" s="102">
        <f>IF([1]Summ!$I1067="",0,[1]Summ!$I1067)</f>
        <v>-3.8359961798974246E-2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0.26125758668896221</v>
      </c>
      <c r="K29" s="22">
        <f t="shared" si="4"/>
        <v>0.26299673574097132</v>
      </c>
      <c r="L29" s="22">
        <f t="shared" si="5"/>
        <v>0.26299673574097132</v>
      </c>
      <c r="M29" s="223">
        <f t="shared" si="6"/>
        <v>0.26125758668896221</v>
      </c>
      <c r="N29" s="228"/>
      <c r="P29" s="22"/>
      <c r="V29" s="56"/>
      <c r="W29" s="110"/>
      <c r="X29" s="118"/>
      <c r="Y29" s="183">
        <f t="shared" si="9"/>
        <v>1.0450303467558488</v>
      </c>
      <c r="Z29" s="156">
        <f>Poor!Z29</f>
        <v>0.25</v>
      </c>
      <c r="AA29" s="121">
        <f t="shared" si="16"/>
        <v>0.26125758668896221</v>
      </c>
      <c r="AB29" s="156">
        <f>Poor!AB29</f>
        <v>0.25</v>
      </c>
      <c r="AC29" s="121">
        <f t="shared" si="7"/>
        <v>0.26125758668896221</v>
      </c>
      <c r="AD29" s="156">
        <f>Poor!AD29</f>
        <v>0.25</v>
      </c>
      <c r="AE29" s="121">
        <f t="shared" si="8"/>
        <v>0.26125758668896221</v>
      </c>
      <c r="AF29" s="122">
        <f t="shared" si="10"/>
        <v>0.25</v>
      </c>
      <c r="AG29" s="121">
        <f t="shared" si="11"/>
        <v>0.26125758668896221</v>
      </c>
      <c r="AH29" s="123">
        <f t="shared" si="12"/>
        <v>1</v>
      </c>
      <c r="AI29" s="183">
        <f t="shared" si="13"/>
        <v>0.26125758668896221</v>
      </c>
      <c r="AJ29" s="120">
        <f t="shared" si="14"/>
        <v>0.26125758668896221</v>
      </c>
      <c r="AK29" s="119">
        <f t="shared" si="15"/>
        <v>0.26125758668896221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0.53191651606475721</v>
      </c>
      <c r="C30" s="103"/>
      <c r="D30" s="24">
        <f>(D119-B124)</f>
        <v>20.656561132498219</v>
      </c>
      <c r="E30" s="75">
        <f>Poor!E30</f>
        <v>1</v>
      </c>
      <c r="H30" s="96">
        <f>(E30*F$7/F$9)</f>
        <v>1</v>
      </c>
      <c r="I30" s="29">
        <f>IF(E30&gt;=1,I119-I124,MIN(I119-I124,B30*H30))</f>
        <v>10.768106262441936</v>
      </c>
      <c r="J30" s="230">
        <f>IF(I$32&lt;=1,I30,1-SUM(J6:J29))</f>
        <v>0.57107669738868982</v>
      </c>
      <c r="K30" s="22">
        <f t="shared" si="4"/>
        <v>0.53191651606475721</v>
      </c>
      <c r="L30" s="22">
        <f>IF(L124=L119,0,IF(K30="",0,(L119-L124)/(B119-B124)*K30))</f>
        <v>0.27785021814339833</v>
      </c>
      <c r="M30" s="175">
        <f t="shared" si="6"/>
        <v>0.57107669738868982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2.2843067895547593</v>
      </c>
      <c r="Z30" s="122">
        <f>IF($Y30=0,0,AA30/($Y$30))</f>
        <v>7.8591924632326796E-2</v>
      </c>
      <c r="AA30" s="187">
        <f>IF(AA79*4/$I$84+SUM(AA6:AA29)&lt;1,AA79*4/$I$84,1-SUM(AA6:AA29))</f>
        <v>0.17952806704180002</v>
      </c>
      <c r="AB30" s="122">
        <f>IF($Y30=0,0,AC30/($Y$30))</f>
        <v>0.31548772522521717</v>
      </c>
      <c r="AC30" s="187">
        <f>IF(AC79*4/$I$84+SUM(AC6:AC29)&lt;1,AC79*4/$I$84,1-SUM(AC6:AC29))</f>
        <v>0.72067075275314996</v>
      </c>
      <c r="AD30" s="122">
        <f>IF($Y30=0,0,AE30/($Y$30))</f>
        <v>0.30461499310923673</v>
      </c>
      <c r="AE30" s="187">
        <f>IF(AE79*4/$I$84+SUM(AE6:AE29)&lt;1,AE79*4/$I$84,1-SUM(AE6:AE29))</f>
        <v>0.69583409695960574</v>
      </c>
      <c r="AF30" s="122">
        <f>IF($Y30=0,0,AG30/($Y$30))</f>
        <v>0.30130535703321926</v>
      </c>
      <c r="AG30" s="187">
        <f>IF(AG79*4/$I$84+SUM(AG6:AG29)&lt;1,AG79*4/$I$84,1-SUM(AG6:AG29))</f>
        <v>0.68827387280020358</v>
      </c>
      <c r="AH30" s="123">
        <f t="shared" si="12"/>
        <v>0.99999999999999989</v>
      </c>
      <c r="AI30" s="183">
        <f t="shared" si="13"/>
        <v>0.57107669738868982</v>
      </c>
      <c r="AJ30" s="120">
        <f t="shared" si="14"/>
        <v>0.45009940989747499</v>
      </c>
      <c r="AK30" s="119">
        <f t="shared" si="15"/>
        <v>0.69205398487990466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0.30065663067353821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1.3039329429638853</v>
      </c>
      <c r="C32" s="77">
        <f>SUM(C6:C31)</f>
        <v>0.68852799150114996</v>
      </c>
      <c r="D32" s="24">
        <f>SUM(D6:D30)</f>
        <v>22.117105550898497</v>
      </c>
      <c r="E32" s="2"/>
      <c r="F32" s="2"/>
      <c r="H32" s="17"/>
      <c r="I32" s="22">
        <f>SUM(I6:I30)</f>
        <v>11.353484346097508</v>
      </c>
      <c r="J32" s="17"/>
      <c r="L32" s="22">
        <f>SUM(L6:L30)</f>
        <v>0.69934336932646179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4.5337611677590865E-2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4000</v>
      </c>
      <c r="D37" s="38">
        <f t="shared" ref="D37:D64" si="25">B37+C37</f>
        <v>12000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7080</v>
      </c>
      <c r="J37" s="38">
        <f>J91*I$83</f>
        <v>4826.9967635591138</v>
      </c>
      <c r="K37" s="40">
        <f>(B37/B$65)</f>
        <v>6.5453593402277785E-2</v>
      </c>
      <c r="L37" s="22">
        <f t="shared" ref="L37" si="28">(K37*H37)</f>
        <v>3.8617620107343889E-2</v>
      </c>
      <c r="M37" s="24">
        <f>J37/B$65</f>
        <v>3.949303543951363E-2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4826.9967635591138</v>
      </c>
      <c r="AH37" s="123">
        <f>SUM(Z37,AB37,AD37,AF37)</f>
        <v>1</v>
      </c>
      <c r="AI37" s="112">
        <f>SUM(AA37,AC37,AE37,AG37)</f>
        <v>4826.9967635591138</v>
      </c>
      <c r="AJ37" s="148">
        <f>(AA37+AC37)</f>
        <v>0</v>
      </c>
      <c r="AK37" s="147">
        <f>(AE37+AG37)</f>
        <v>4826.9967635591138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300</v>
      </c>
      <c r="D38" s="38">
        <f t="shared" si="25"/>
        <v>900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531</v>
      </c>
      <c r="J38" s="38">
        <f t="shared" ref="J38:J64" si="32">J92*I$83</f>
        <v>362.02475726693353</v>
      </c>
      <c r="K38" s="40">
        <f t="shared" ref="K38:K64" si="33">(B38/B$65)</f>
        <v>4.9090195051708337E-3</v>
      </c>
      <c r="L38" s="22">
        <f t="shared" ref="L38:L64" si="34">(K38*H38)</f>
        <v>2.8963215080507919E-3</v>
      </c>
      <c r="M38" s="24">
        <f t="shared" ref="M38:M64" si="35">J38/B$65</f>
        <v>2.961977657963522E-3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362.02475726693353</v>
      </c>
      <c r="AH38" s="123">
        <f t="shared" ref="AH38:AI58" si="37">SUM(Z38,AB38,AD38,AF38)</f>
        <v>1</v>
      </c>
      <c r="AI38" s="112">
        <f t="shared" si="37"/>
        <v>362.02475726693353</v>
      </c>
      <c r="AJ38" s="148">
        <f t="shared" ref="AJ38:AJ64" si="38">(AA38+AC38)</f>
        <v>0</v>
      </c>
      <c r="AK38" s="147">
        <f t="shared" ref="AK38:AK64" si="39">(AE38+AG38)</f>
        <v>362.02475726693353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2304</v>
      </c>
      <c r="C40" s="104">
        <f>IF([1]Summ!$I1075="",0,[1]Summ!$I1075)</f>
        <v>-2304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923.80769993182878</v>
      </c>
      <c r="K40" s="40">
        <f t="shared" si="33"/>
        <v>1.8850634899856004E-2</v>
      </c>
      <c r="L40" s="22">
        <f t="shared" si="34"/>
        <v>7.9172666579395215E-3</v>
      </c>
      <c r="M40" s="24">
        <f t="shared" si="35"/>
        <v>7.5583166966539201E-3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923.80769993182878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923.80769993182878</v>
      </c>
      <c r="AJ40" s="148">
        <f t="shared" si="38"/>
        <v>923.80769993182878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500</v>
      </c>
      <c r="C41" s="104">
        <f>IF([1]Summ!$I1076="",0,[1]Summ!$I1076)</f>
        <v>75</v>
      </c>
      <c r="D41" s="38">
        <f t="shared" si="25"/>
        <v>575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160.99999999999997</v>
      </c>
      <c r="J41" s="38">
        <f t="shared" si="32"/>
        <v>140.95208984522935</v>
      </c>
      <c r="K41" s="40">
        <f t="shared" si="33"/>
        <v>4.0908495876423616E-3</v>
      </c>
      <c r="L41" s="22">
        <f t="shared" si="34"/>
        <v>1.1454378845398611E-3</v>
      </c>
      <c r="M41" s="24">
        <f t="shared" si="35"/>
        <v>1.1532275972413711E-3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140.95208984522935</v>
      </c>
      <c r="AH41" s="123">
        <f t="shared" si="37"/>
        <v>1</v>
      </c>
      <c r="AI41" s="112">
        <f t="shared" si="37"/>
        <v>140.95208984522935</v>
      </c>
      <c r="AJ41" s="148">
        <f t="shared" si="38"/>
        <v>0</v>
      </c>
      <c r="AK41" s="147">
        <f t="shared" si="39"/>
        <v>140.95208984522935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Agricultural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0.5</v>
      </c>
      <c r="F43" s="75">
        <f>Poor!F43</f>
        <v>1.1100000000000001</v>
      </c>
      <c r="G43" s="75">
        <f>Poor!G43</f>
        <v>1.65</v>
      </c>
      <c r="H43" s="24">
        <f t="shared" si="30"/>
        <v>0.55500000000000005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Construction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Domestic work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Labour migration(formal employment): no. people per HH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0.4</v>
      </c>
      <c r="F46" s="75">
        <f>Poor!F46</f>
        <v>1.18</v>
      </c>
      <c r="G46" s="75">
        <f>Poor!G46</f>
        <v>1.65</v>
      </c>
      <c r="H46" s="24">
        <f t="shared" si="30"/>
        <v>0.47199999999999998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Formal Employment (conservancies, etc.)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0.6</v>
      </c>
      <c r="F47" s="75">
        <f>Poor!F47</f>
        <v>1.18</v>
      </c>
      <c r="G47" s="75">
        <f>Poor!G47</f>
        <v>1.65</v>
      </c>
      <c r="H47" s="24">
        <f t="shared" si="30"/>
        <v>0.70799999999999996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Self-employment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</v>
      </c>
      <c r="G48" s="75">
        <f>Poor!G48</f>
        <v>1.65</v>
      </c>
      <c r="H48" s="24">
        <f t="shared" si="30"/>
        <v>0.8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Small business -- see Data2</v>
      </c>
      <c r="B49" s="104">
        <f>IF([1]Summ!$H1084="",0,[1]Summ!$H1084)</f>
        <v>103200</v>
      </c>
      <c r="C49" s="104">
        <f>IF([1]Summ!$I1084="",0,[1]Summ!$I1084)</f>
        <v>0</v>
      </c>
      <c r="D49" s="38">
        <f t="shared" si="25"/>
        <v>103200</v>
      </c>
      <c r="E49" s="75">
        <f>Poor!E49</f>
        <v>0.8</v>
      </c>
      <c r="F49" s="75">
        <f>Poor!F49</f>
        <v>1.18</v>
      </c>
      <c r="G49" s="75">
        <f>Poor!G49</f>
        <v>1.65</v>
      </c>
      <c r="H49" s="24">
        <f t="shared" si="30"/>
        <v>0.94399999999999995</v>
      </c>
      <c r="I49" s="39">
        <f t="shared" si="31"/>
        <v>97420.799999999988</v>
      </c>
      <c r="J49" s="38">
        <f t="shared" si="32"/>
        <v>97420.799999999988</v>
      </c>
      <c r="K49" s="40">
        <f t="shared" si="33"/>
        <v>0.8443513548893834</v>
      </c>
      <c r="L49" s="22">
        <f t="shared" si="34"/>
        <v>0.79706767901557785</v>
      </c>
      <c r="M49" s="24">
        <f t="shared" si="35"/>
        <v>0.79706767901557785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24355.199999999997</v>
      </c>
      <c r="AB49" s="156">
        <f>Poor!AB49</f>
        <v>0.25</v>
      </c>
      <c r="AC49" s="147">
        <f t="shared" si="41"/>
        <v>24355.199999999997</v>
      </c>
      <c r="AD49" s="156">
        <f>Poor!AD49</f>
        <v>0.25</v>
      </c>
      <c r="AE49" s="147">
        <f t="shared" si="42"/>
        <v>24355.199999999997</v>
      </c>
      <c r="AF49" s="122">
        <f t="shared" si="29"/>
        <v>0.25</v>
      </c>
      <c r="AG49" s="147">
        <f t="shared" si="36"/>
        <v>24355.199999999997</v>
      </c>
      <c r="AH49" s="123">
        <f t="shared" si="37"/>
        <v>1</v>
      </c>
      <c r="AI49" s="112">
        <f t="shared" si="37"/>
        <v>97420.799999999988</v>
      </c>
      <c r="AJ49" s="148">
        <f t="shared" si="38"/>
        <v>48710.399999999994</v>
      </c>
      <c r="AK49" s="147">
        <f t="shared" si="39"/>
        <v>48710.399999999994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Social development -- see Data2</v>
      </c>
      <c r="B50" s="104">
        <f>IF([1]Summ!$H1085="",0,[1]Summ!$H1085)</f>
        <v>7620</v>
      </c>
      <c r="C50" s="104">
        <f>IF([1]Summ!$I1085="",0,[1]Summ!$I1085)</f>
        <v>0</v>
      </c>
      <c r="D50" s="38">
        <f t="shared" si="25"/>
        <v>7620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8991.6</v>
      </c>
      <c r="J50" s="38">
        <f t="shared" si="32"/>
        <v>8991.6</v>
      </c>
      <c r="K50" s="40">
        <f t="shared" si="33"/>
        <v>6.2344547715669593E-2</v>
      </c>
      <c r="L50" s="22">
        <f t="shared" si="34"/>
        <v>7.3566566304490114E-2</v>
      </c>
      <c r="M50" s="24">
        <f t="shared" si="35"/>
        <v>7.3566566304490114E-2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2247.9</v>
      </c>
      <c r="AB50" s="156">
        <f>Poor!AB55</f>
        <v>0.25</v>
      </c>
      <c r="AC50" s="147">
        <f t="shared" si="41"/>
        <v>2247.9</v>
      </c>
      <c r="AD50" s="156">
        <f>Poor!AD55</f>
        <v>0.25</v>
      </c>
      <c r="AE50" s="147">
        <f t="shared" si="42"/>
        <v>2247.9</v>
      </c>
      <c r="AF50" s="122">
        <f t="shared" si="29"/>
        <v>0.25</v>
      </c>
      <c r="AG50" s="147">
        <f t="shared" si="36"/>
        <v>2247.9</v>
      </c>
      <c r="AH50" s="123">
        <f t="shared" si="37"/>
        <v>1</v>
      </c>
      <c r="AI50" s="112">
        <f t="shared" si="37"/>
        <v>8991.6</v>
      </c>
      <c r="AJ50" s="148">
        <f t="shared" si="38"/>
        <v>4495.8</v>
      </c>
      <c r="AK50" s="147">
        <f t="shared" si="39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Public works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122224</v>
      </c>
      <c r="C65" s="39">
        <f>SUM(C37:C64)</f>
        <v>2071</v>
      </c>
      <c r="D65" s="42">
        <f>SUM(D37:D64)</f>
        <v>124295</v>
      </c>
      <c r="E65" s="32"/>
      <c r="F65" s="32"/>
      <c r="G65" s="32"/>
      <c r="H65" s="31"/>
      <c r="I65" s="39">
        <f>SUM(I37:I64)</f>
        <v>114184.4</v>
      </c>
      <c r="J65" s="39">
        <f>SUM(J37:J64)</f>
        <v>112666.1813106031</v>
      </c>
      <c r="K65" s="40">
        <f>SUM(K37:K64)</f>
        <v>0.99999999999999989</v>
      </c>
      <c r="L65" s="22">
        <f>SUM(L37:L64)</f>
        <v>0.921210891477942</v>
      </c>
      <c r="M65" s="24">
        <f>SUM(M37:M64)</f>
        <v>0.92180080271144038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27526.907699931828</v>
      </c>
      <c r="AB65" s="137"/>
      <c r="AC65" s="153">
        <f>SUM(AC37:AC64)</f>
        <v>26603.1</v>
      </c>
      <c r="AD65" s="137"/>
      <c r="AE65" s="153">
        <f>SUM(AE37:AE64)</f>
        <v>26603.1</v>
      </c>
      <c r="AF65" s="137"/>
      <c r="AG65" s="153">
        <f>SUM(AG37:AG64)</f>
        <v>31933.073610671276</v>
      </c>
      <c r="AH65" s="137"/>
      <c r="AI65" s="153">
        <f>SUM(AI37:AI64)</f>
        <v>112666.1813106031</v>
      </c>
      <c r="AJ65" s="153">
        <f>SUM(AJ37:AJ64)</f>
        <v>54130.007699931826</v>
      </c>
      <c r="AK65" s="153">
        <f>SUM(AK37:AK64)</f>
        <v>58536.173610671271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13474.146219938404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18863.804707913761</v>
      </c>
      <c r="J70" s="51">
        <f t="shared" ref="J70:J77" si="44">J124*I$83</f>
        <v>18863.804707913761</v>
      </c>
      <c r="K70" s="40">
        <f>B70/B$76</f>
        <v>0.11024141101533581</v>
      </c>
      <c r="L70" s="22">
        <f t="shared" ref="L70:L75" si="45">(L124*G$37*F$9/F$7)/B$130</f>
        <v>0.1543379754214701</v>
      </c>
      <c r="M70" s="24">
        <f>J70/B$76</f>
        <v>0.1543379754214701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4715.9511769784403</v>
      </c>
      <c r="AB70" s="156">
        <f>Poor!AB70</f>
        <v>0.25</v>
      </c>
      <c r="AC70" s="147">
        <f>$J70*AB70</f>
        <v>4715.9511769784403</v>
      </c>
      <c r="AD70" s="156">
        <f>Poor!AD70</f>
        <v>0.25</v>
      </c>
      <c r="AE70" s="147">
        <f>$J70*AD70</f>
        <v>4715.9511769784403</v>
      </c>
      <c r="AF70" s="156">
        <f>Poor!AF70</f>
        <v>0.25</v>
      </c>
      <c r="AG70" s="147">
        <f>$J70*AF70</f>
        <v>4715.9511769784403</v>
      </c>
      <c r="AH70" s="155">
        <f>SUM(Z70,AB70,AD70,AF70)</f>
        <v>1</v>
      </c>
      <c r="AI70" s="147">
        <f>SUM(AA70,AC70,AE70,AG70)</f>
        <v>18863.804707913761</v>
      </c>
      <c r="AJ70" s="148">
        <f>(AA70+AC70)</f>
        <v>9431.9023539568807</v>
      </c>
      <c r="AK70" s="147">
        <f>(AE70+AG70)</f>
        <v>9431.9023539568807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11489.266666666668</v>
      </c>
      <c r="J71" s="51">
        <f t="shared" si="44"/>
        <v>11489.266666666668</v>
      </c>
      <c r="K71" s="40">
        <f t="shared" ref="K71:K72" si="47">B71/B$76</f>
        <v>7.9662477636688933E-2</v>
      </c>
      <c r="L71" s="22">
        <f t="shared" si="45"/>
        <v>9.4001723611292942E-2</v>
      </c>
      <c r="M71" s="24">
        <f t="shared" ref="M71:M72" si="48">J71/B$76</f>
        <v>9.4001723611292942E-2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20461.2</v>
      </c>
      <c r="K72" s="40">
        <f t="shared" si="47"/>
        <v>0.1418706636994371</v>
      </c>
      <c r="L72" s="22">
        <f t="shared" si="45"/>
        <v>0.16740738316533582</v>
      </c>
      <c r="M72" s="24">
        <f t="shared" si="48"/>
        <v>0.16740738316533579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30177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35608.86</v>
      </c>
      <c r="K73" s="40">
        <f>B73/B$76</f>
        <v>0.24689913601256708</v>
      </c>
      <c r="L73" s="22">
        <f t="shared" si="45"/>
        <v>0.2913409804948292</v>
      </c>
      <c r="M73" s="24">
        <f>J73/B$76</f>
        <v>0.29134098049482915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3204.7973999999999</v>
      </c>
      <c r="AB73" s="156">
        <f>Poor!AB73</f>
        <v>0.09</v>
      </c>
      <c r="AC73" s="147">
        <f>$H$73*$B$73*AB73</f>
        <v>3204.7973999999999</v>
      </c>
      <c r="AD73" s="156">
        <f>Poor!AD73</f>
        <v>0.23</v>
      </c>
      <c r="AE73" s="147">
        <f>$H$73*$B$73*AD73</f>
        <v>8190.0378000000001</v>
      </c>
      <c r="AF73" s="156">
        <f>Poor!AF73</f>
        <v>0.59</v>
      </c>
      <c r="AG73" s="147">
        <f>$H$73*$B$73*AF73</f>
        <v>21009.2274</v>
      </c>
      <c r="AH73" s="155">
        <f>SUM(Z73,AB73,AD73,AF73)</f>
        <v>1</v>
      </c>
      <c r="AI73" s="147">
        <f>SUM(AA73,AC73,AE73,AG73)</f>
        <v>35608.86</v>
      </c>
      <c r="AJ73" s="148">
        <f>(AA73+AC73)</f>
        <v>6409.5947999999999</v>
      </c>
      <c r="AK73" s="147">
        <f>(AE73+AG73)</f>
        <v>29199.265200000002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95320.595292086233</v>
      </c>
      <c r="J74" s="51">
        <f t="shared" si="44"/>
        <v>5055.2408590537007</v>
      </c>
      <c r="K74" s="40">
        <f>B74/B$76</f>
        <v>2.3348041243885415E-2</v>
      </c>
      <c r="L74" s="22">
        <f t="shared" si="45"/>
        <v>2.012341403002044E-2</v>
      </c>
      <c r="M74" s="24">
        <f>J74/B$76</f>
        <v>4.1360459967385299E-2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1154.6982683415363</v>
      </c>
      <c r="AB74" s="156"/>
      <c r="AC74" s="147">
        <f>AC30*$I$84/4</f>
        <v>4635.2488720033971</v>
      </c>
      <c r="AD74" s="156"/>
      <c r="AE74" s="147">
        <f>AE30*$I$84/4</f>
        <v>4475.503134700255</v>
      </c>
      <c r="AF74" s="156"/>
      <c r="AG74" s="147">
        <f>AG30*$I$84/4</f>
        <v>4426.8768787115296</v>
      </c>
      <c r="AH74" s="155"/>
      <c r="AI74" s="147">
        <f>SUM(AA74,AC74,AE74,AG74)</f>
        <v>14692.327153756718</v>
      </c>
      <c r="AJ74" s="148">
        <f>(AA74+AC74)</f>
        <v>5789.9471403449334</v>
      </c>
      <c r="AK74" s="147">
        <f>(AE74+AG74)</f>
        <v>8902.3800134117846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48642.496120402277</v>
      </c>
      <c r="C75" s="39"/>
      <c r="D75" s="38"/>
      <c r="E75" s="32"/>
      <c r="F75" s="32"/>
      <c r="G75" s="32"/>
      <c r="H75" s="31"/>
      <c r="I75" s="47"/>
      <c r="J75" s="51">
        <f t="shared" si="44"/>
        <v>21187.809076968955</v>
      </c>
      <c r="K75" s="40">
        <f>B75/B$76</f>
        <v>0.39797827039208566</v>
      </c>
      <c r="L75" s="22">
        <f t="shared" si="45"/>
        <v>0.19399941475499358</v>
      </c>
      <c r="M75" s="24">
        <f>J75/B$76</f>
        <v>0.17335228005112707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26162.400459409637</v>
      </c>
      <c r="AB75" s="158"/>
      <c r="AC75" s="149">
        <f>AA75+AC65-SUM(AC70,AC74)</f>
        <v>43414.300410427801</v>
      </c>
      <c r="AD75" s="158"/>
      <c r="AE75" s="149">
        <f>AC75+AE65-SUM(AE70,AE74)</f>
        <v>60825.946098749104</v>
      </c>
      <c r="AF75" s="158"/>
      <c r="AG75" s="149">
        <f>IF(SUM(AG6:AG29)+((AG65-AG70-$J$75)*4/I$83)&lt;1,0,AG65-AG70-$J$75-(1-SUM(AG6:AG29))*I$83/4)</f>
        <v>4506.1422047977867</v>
      </c>
      <c r="AH75" s="134"/>
      <c r="AI75" s="149">
        <f>AI76-SUM(AI70,AI74)</f>
        <v>79110.049448932623</v>
      </c>
      <c r="AJ75" s="151">
        <f>AJ76-SUM(AJ70,AJ74)</f>
        <v>38908.15820563001</v>
      </c>
      <c r="AK75" s="149">
        <f>AJ75+AK76-SUM(AK70,AK74)</f>
        <v>79110.049448932623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122224</v>
      </c>
      <c r="C76" s="39"/>
      <c r="D76" s="38"/>
      <c r="E76" s="32"/>
      <c r="F76" s="32"/>
      <c r="G76" s="32"/>
      <c r="H76" s="31"/>
      <c r="I76" s="39">
        <f>I130*I$83</f>
        <v>114184.4</v>
      </c>
      <c r="J76" s="51">
        <f t="shared" si="44"/>
        <v>112666.1813106031</v>
      </c>
      <c r="K76" s="40">
        <f>SUM(K70:K75)</f>
        <v>1</v>
      </c>
      <c r="L76" s="22">
        <f>SUM(L70:L75)</f>
        <v>0.92121089147794222</v>
      </c>
      <c r="M76" s="24">
        <f>SUM(M70:M75)</f>
        <v>0.92180080271144038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27526.907699931828</v>
      </c>
      <c r="AB76" s="137"/>
      <c r="AC76" s="153">
        <f>AC65</f>
        <v>26603.1</v>
      </c>
      <c r="AD76" s="137"/>
      <c r="AE76" s="153">
        <f>AE65</f>
        <v>26603.1</v>
      </c>
      <c r="AF76" s="137"/>
      <c r="AG76" s="153">
        <f>AG65</f>
        <v>31933.073610671276</v>
      </c>
      <c r="AH76" s="137"/>
      <c r="AI76" s="153">
        <f>SUM(AA76,AC76,AE76,AG76)</f>
        <v>112666.1813106031</v>
      </c>
      <c r="AJ76" s="154">
        <f>SUM(AA76,AC76)</f>
        <v>54130.007699931826</v>
      </c>
      <c r="AK76" s="154">
        <f>SUM(AE76,AG76)</f>
        <v>58536.173610671278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4506.1422047977867</v>
      </c>
      <c r="AB78" s="112"/>
      <c r="AC78" s="112">
        <f>IF(AA75&lt;0,0,AA75)</f>
        <v>26162.400459409637</v>
      </c>
      <c r="AD78" s="112"/>
      <c r="AE78" s="112">
        <f>AC75</f>
        <v>43414.300410427801</v>
      </c>
      <c r="AF78" s="112"/>
      <c r="AG78" s="112">
        <f>AE75</f>
        <v>60825.946098749104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27317.098727751174</v>
      </c>
      <c r="AB79" s="112"/>
      <c r="AC79" s="112">
        <f>AA79-AA74+AC65-AC70</f>
        <v>48049.549282431195</v>
      </c>
      <c r="AD79" s="112"/>
      <c r="AE79" s="112">
        <f>AC79-AC74+AE65-AE70</f>
        <v>65301.449233449355</v>
      </c>
      <c r="AF79" s="112"/>
      <c r="AG79" s="112">
        <f>AE79-AE74+AG65-AG70</f>
        <v>88043.068532441932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6431.8537338937913</v>
      </c>
      <c r="AB83" s="112"/>
      <c r="AC83" s="165">
        <f>$I$84*AB82/4</f>
        <v>6431.8537338937913</v>
      </c>
      <c r="AD83" s="112"/>
      <c r="AE83" s="165">
        <f>$I$84*AD82/4</f>
        <v>6431.8537338937913</v>
      </c>
      <c r="AF83" s="112"/>
      <c r="AG83" s="165">
        <f>$I$84*AF82/4</f>
        <v>6431.8537338937913</v>
      </c>
      <c r="AH83" s="165">
        <f>SUM(AA83,AC83,AE83,AG83)</f>
        <v>25727.414935575165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17633.909994278649</v>
      </c>
      <c r="C84" s="46"/>
      <c r="D84" s="234"/>
      <c r="E84" s="64"/>
      <c r="F84" s="64"/>
      <c r="G84" s="64"/>
      <c r="H84" s="235">
        <f>IF(B84=0,0,I84/B84)</f>
        <v>1.4589739282962466</v>
      </c>
      <c r="I84" s="233">
        <f>(B70*H70)+((1-(D29*H29))*I83)</f>
        <v>25727.414935575165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1.4911678030197351</v>
      </c>
      <c r="C91" s="75">
        <f t="shared" si="50"/>
        <v>0.74558390150986753</v>
      </c>
      <c r="D91" s="24">
        <f t="shared" ref="D91" si="51">(B91+C91)</f>
        <v>2.2367517045296026</v>
      </c>
      <c r="H91" s="24">
        <f>(E37*F37/G37*F$7/F$9)</f>
        <v>0.3575757575757576</v>
      </c>
      <c r="I91" s="22">
        <f t="shared" ref="I91" si="52">(D91*H91)</f>
        <v>0.79980818525603981</v>
      </c>
      <c r="J91" s="24">
        <f>IF(I$32&lt;=1+I$131,I91,L91+J$33*(I91-L91))</f>
        <v>0.5452925878105922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49"/>
        <v>0.5452925878105922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0.11183758522648013</v>
      </c>
      <c r="C92" s="75">
        <f t="shared" si="50"/>
        <v>5.5918792613240065E-2</v>
      </c>
      <c r="D92" s="24">
        <f t="shared" ref="D92:D118" si="56">(B92+C92)</f>
        <v>0.16775637783972019</v>
      </c>
      <c r="H92" s="24">
        <f t="shared" ref="H92:H118" si="57">(E38*F38/G38*F$7/F$9)</f>
        <v>0.3575757575757576</v>
      </c>
      <c r="I92" s="22">
        <f t="shared" ref="I92:I118" si="58">(D92*H92)</f>
        <v>5.9985613894202983E-2</v>
      </c>
      <c r="J92" s="24">
        <f t="shared" ref="J92:J118" si="59">IF(I$32&lt;=1+I$131,I92,L92+J$33*(I92-L92))</f>
        <v>4.0896944085794411E-2</v>
      </c>
      <c r="K92" s="22">
        <f t="shared" ref="K92:K118" si="60">(B92)</f>
        <v>0.11183758522648013</v>
      </c>
      <c r="L92" s="22">
        <f t="shared" ref="L92:L118" si="61">(K92*H92)</f>
        <v>3.9990409262801986E-2</v>
      </c>
      <c r="M92" s="226">
        <f t="shared" ref="M92:M118" si="62">(J92)</f>
        <v>4.0896944085794411E-2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0.42945632726968369</v>
      </c>
      <c r="C94" s="75">
        <f t="shared" si="50"/>
        <v>-0.42945632726968369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0.10436002260000454</v>
      </c>
      <c r="K94" s="22">
        <f t="shared" si="60"/>
        <v>0.42945632726968369</v>
      </c>
      <c r="L94" s="22">
        <f t="shared" si="61"/>
        <v>0.10931615603228313</v>
      </c>
      <c r="M94" s="226">
        <f t="shared" si="62"/>
        <v>0.10436002260000454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9.3197987688733441E-2</v>
      </c>
      <c r="C95" s="75">
        <f t="shared" si="50"/>
        <v>1.3979698153310016E-2</v>
      </c>
      <c r="D95" s="24">
        <f t="shared" si="56"/>
        <v>0.10717768584204346</v>
      </c>
      <c r="H95" s="24">
        <f t="shared" si="57"/>
        <v>0.16969696969696968</v>
      </c>
      <c r="I95" s="22">
        <f t="shared" si="58"/>
        <v>1.8187728506528583E-2</v>
      </c>
      <c r="J95" s="24">
        <f t="shared" si="59"/>
        <v>1.5922971071632652E-2</v>
      </c>
      <c r="K95" s="22">
        <f t="shared" si="60"/>
        <v>9.3197987688733441E-2</v>
      </c>
      <c r="L95" s="22">
        <f t="shared" si="61"/>
        <v>1.5815416092633552E-2</v>
      </c>
      <c r="M95" s="226">
        <f t="shared" si="62"/>
        <v>1.5922971071632652E-2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6">
        <f t="shared" si="6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0.33636363636363642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6">
        <f t="shared" si="62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0.28606060606060607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0.42909090909090908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0.48484848484848486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si="50"/>
        <v>19.236064658954582</v>
      </c>
      <c r="C103" s="75">
        <f t="shared" si="50"/>
        <v>0</v>
      </c>
      <c r="D103" s="24">
        <f t="shared" si="56"/>
        <v>19.236064658954582</v>
      </c>
      <c r="H103" s="24">
        <f t="shared" si="57"/>
        <v>0.57212121212121214</v>
      </c>
      <c r="I103" s="22">
        <f t="shared" si="58"/>
        <v>11.005360629123107</v>
      </c>
      <c r="J103" s="24">
        <f t="shared" si="59"/>
        <v>11.005360629123107</v>
      </c>
      <c r="K103" s="22">
        <f t="shared" si="60"/>
        <v>19.236064658954582</v>
      </c>
      <c r="L103" s="22">
        <f t="shared" si="61"/>
        <v>11.005360629123107</v>
      </c>
      <c r="M103" s="226">
        <f t="shared" si="62"/>
        <v>11.005360629123107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si="50"/>
        <v>1.4203373323762978</v>
      </c>
      <c r="C104" s="75">
        <f t="shared" si="50"/>
        <v>0</v>
      </c>
      <c r="D104" s="24">
        <f t="shared" si="56"/>
        <v>1.4203373323762978</v>
      </c>
      <c r="H104" s="24">
        <f t="shared" si="57"/>
        <v>0.7151515151515152</v>
      </c>
      <c r="I104" s="22">
        <f t="shared" si="58"/>
        <v>1.0157563952751707</v>
      </c>
      <c r="J104" s="24">
        <f t="shared" si="59"/>
        <v>1.0157563952751707</v>
      </c>
      <c r="K104" s="22">
        <f t="shared" si="60"/>
        <v>1.4203373323762978</v>
      </c>
      <c r="L104" s="22">
        <f t="shared" si="61"/>
        <v>1.0157563952751707</v>
      </c>
      <c r="M104" s="226">
        <f t="shared" si="62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22.782061694535514</v>
      </c>
      <c r="C119" s="22">
        <f>SUM(C91:C118)</f>
        <v>0.38602606500673392</v>
      </c>
      <c r="D119" s="24">
        <f>SUM(D91:D118)</f>
        <v>23.168087759542246</v>
      </c>
      <c r="E119" s="22"/>
      <c r="F119" s="2"/>
      <c r="G119" s="2"/>
      <c r="H119" s="31"/>
      <c r="I119" s="22">
        <f>SUM(I91:I118)</f>
        <v>12.899098552055049</v>
      </c>
      <c r="J119" s="24">
        <f>SUM(J91:J118)</f>
        <v>12.727589549966302</v>
      </c>
      <c r="K119" s="22">
        <f>SUM(K91:K118)</f>
        <v>22.782061694535514</v>
      </c>
      <c r="L119" s="22">
        <f>SUM(L91:L118)</f>
        <v>12.719444462623356</v>
      </c>
      <c r="M119" s="57">
        <f t="shared" si="49"/>
        <v>12.727589549966302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2.5115266270440273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2.1309922896131139</v>
      </c>
      <c r="J124" s="236">
        <f>IF(SUMPRODUCT($B$124:$B124,$H$124:$H124)&lt;J$119,($B124*$H124),J$119)</f>
        <v>2.1309922896131139</v>
      </c>
      <c r="K124" s="22">
        <f>(B124)</f>
        <v>2.5115266270440273</v>
      </c>
      <c r="L124" s="29">
        <f>IF(SUMPRODUCT($B$124:$B124,$H$124:$H124)&lt;L$119,($B124*$H124),L$119)</f>
        <v>2.1309922896131139</v>
      </c>
      <c r="M124" s="57">
        <f t="shared" si="63"/>
        <v>2.1309922896131139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64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65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64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65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5.6248713489658186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4.0226352677452528</v>
      </c>
      <c r="K127" s="22">
        <f>(B127)</f>
        <v>5.6248713489658186</v>
      </c>
      <c r="L127" s="29">
        <f>IF(SUMPRODUCT($B$124:$B127,$H$124:$H127)&lt;(L$119-L$128),($B127*$H127),IF(SUMPRODUCT($B$124:$B126,$H$124:$H126)&lt;(L$119-L128),L$119-L$128-SUMPRODUCT($B$124:$B126,$H$124:$H126),0))</f>
        <v>4.0226352677452528</v>
      </c>
      <c r="M127" s="57">
        <f t="shared" si="63"/>
        <v>4.0226352677452528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10.768106262441936</v>
      </c>
      <c r="J128" s="227">
        <f>(J30)</f>
        <v>0.57107669738868982</v>
      </c>
      <c r="K128" s="22">
        <f>(B128)</f>
        <v>0.53191651606475721</v>
      </c>
      <c r="L128" s="22">
        <f>IF(L124=L119,0,(L119-L124)/(B119-B124)*K128)</f>
        <v>0.27785021814339833</v>
      </c>
      <c r="M128" s="57">
        <f t="shared" si="63"/>
        <v>0.57107669738868982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9.0667655091570314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2.3935286903110153</v>
      </c>
      <c r="K129" s="29">
        <f>(B129)</f>
        <v>9.0667655091570314</v>
      </c>
      <c r="L129" s="60">
        <f>IF(SUM(L124:L128)&gt;L130,0,L130-SUM(L124:L128))</f>
        <v>2.6786100822133623</v>
      </c>
      <c r="M129" s="57">
        <f t="shared" si="63"/>
        <v>2.3935286903110153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22.782061694535514</v>
      </c>
      <c r="C130" s="2"/>
      <c r="D130" s="31"/>
      <c r="E130" s="2"/>
      <c r="F130" s="2"/>
      <c r="G130" s="2"/>
      <c r="H130" s="24"/>
      <c r="I130" s="29">
        <f>(I119)</f>
        <v>12.899098552055049</v>
      </c>
      <c r="J130" s="227">
        <f>(J119)</f>
        <v>12.727589549966302</v>
      </c>
      <c r="K130" s="22">
        <f>(B130)</f>
        <v>22.782061694535514</v>
      </c>
      <c r="L130" s="22">
        <f>(L119)</f>
        <v>12.719444462623356</v>
      </c>
      <c r="M130" s="57">
        <f t="shared" si="63"/>
        <v>12.727589549966302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ZALOF: 59301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4.0043118306351197E-2</v>
      </c>
      <c r="C6" s="102">
        <f>IF([1]Summ!$K1044="",0,[1]Summ!$K1044)</f>
        <v>0</v>
      </c>
      <c r="D6" s="24">
        <f t="shared" ref="D6:D29" si="0">(B6+C6)</f>
        <v>4.0043118306351197E-2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8.0086236612702394E-3</v>
      </c>
      <c r="J6" s="24">
        <f t="shared" ref="J6:J13" si="3">IF(I$32&lt;=1+I$131,I6,B6*H6+J$33*(I6-B6*H6))</f>
        <v>8.0086236612702394E-3</v>
      </c>
      <c r="K6" s="22">
        <f t="shared" ref="K6:K31" si="4">B6</f>
        <v>4.0043118306351197E-2</v>
      </c>
      <c r="L6" s="22">
        <f t="shared" ref="L6:L29" si="5">IF(K6="","",K6*H6)</f>
        <v>8.0086236612702394E-3</v>
      </c>
      <c r="M6" s="256">
        <f t="shared" ref="M6:M31" si="6">J6</f>
        <v>8.0086236612702394E-3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3.2034494645080958E-2</v>
      </c>
      <c r="Z6" s="156">
        <f>Poor!Z6</f>
        <v>0.17</v>
      </c>
      <c r="AA6" s="121">
        <f>$M6*Z6*4</f>
        <v>5.4458640896637633E-3</v>
      </c>
      <c r="AB6" s="156">
        <f>Poor!AB6</f>
        <v>0.17</v>
      </c>
      <c r="AC6" s="121">
        <f t="shared" ref="AC6:AC29" si="7">$M6*AB6*4</f>
        <v>5.4458640896637633E-3</v>
      </c>
      <c r="AD6" s="156">
        <f>Poor!AD6</f>
        <v>0.33</v>
      </c>
      <c r="AE6" s="121">
        <f t="shared" ref="AE6:AE29" si="8">$M6*AD6*4</f>
        <v>1.0571383232876716E-2</v>
      </c>
      <c r="AF6" s="122">
        <f>1-SUM(Z6,AB6,AD6)</f>
        <v>0.32999999999999996</v>
      </c>
      <c r="AG6" s="121">
        <f>$M6*AF6*4</f>
        <v>1.0571383232876715E-2</v>
      </c>
      <c r="AH6" s="123">
        <f>SUM(Z6,AB6,AD6,AF6)</f>
        <v>1</v>
      </c>
      <c r="AI6" s="183">
        <f>SUM(AA6,AC6,AE6,AG6)/4</f>
        <v>8.0086236612702394E-3</v>
      </c>
      <c r="AJ6" s="120">
        <f>(AA6+AC6)/2</f>
        <v>5.4458640896637633E-3</v>
      </c>
      <c r="AK6" s="119">
        <f>(AE6+AG6)/2</f>
        <v>1.0571383232876715E-2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3.1153337484433372E-2</v>
      </c>
      <c r="C7" s="102">
        <f>IF([1]Summ!$K1045="",0,[1]Summ!$K1045)</f>
        <v>0</v>
      </c>
      <c r="D7" s="24">
        <f t="shared" si="0"/>
        <v>3.1153337484433372E-2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6.2306674968866747E-3</v>
      </c>
      <c r="J7" s="24">
        <f t="shared" si="3"/>
        <v>6.2306674968866747E-3</v>
      </c>
      <c r="K7" s="22">
        <f t="shared" si="4"/>
        <v>3.1153337484433372E-2</v>
      </c>
      <c r="L7" s="22">
        <f t="shared" si="5"/>
        <v>6.2306674968866747E-3</v>
      </c>
      <c r="M7" s="256">
        <f t="shared" si="6"/>
        <v>6.2306674968866747E-3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5391.9501346995576</v>
      </c>
      <c r="S7" s="221">
        <f>IF($B$81=0,0,(SUMIF($N$6:$N$28,$U7,L$6:L$28)+SUMIF($N$91:$N$118,$U7,L$91:L$118))*$I$83*Poor!$B$81/$B$81)</f>
        <v>1782.6900051273283</v>
      </c>
      <c r="T7" s="221">
        <f>IF($B$81=0,0,(SUMIF($N$6:$N$28,$U7,M$6:M$28)+SUMIF($N$91:$N$118,$U7,M$91:M$118))*$I$83*Poor!$B$81/$B$81)</f>
        <v>1915.7467063546487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2.4922669987546699E-2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2.4922669987546699E-2</v>
      </c>
      <c r="AH7" s="123">
        <f t="shared" ref="AH7:AH30" si="12">SUM(Z7,AB7,AD7,AF7)</f>
        <v>1</v>
      </c>
      <c r="AI7" s="183">
        <f t="shared" ref="AI7:AI30" si="13">SUM(AA7,AC7,AE7,AG7)/4</f>
        <v>6.2306674968866747E-3</v>
      </c>
      <c r="AJ7" s="120">
        <f t="shared" ref="AJ7:AJ31" si="14">(AA7+AC7)/2</f>
        <v>0</v>
      </c>
      <c r="AK7" s="119">
        <f t="shared" ref="AK7:AK31" si="15">(AE7+AG7)/2</f>
        <v>1.2461334993773349E-2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0.52994564383561638</v>
      </c>
      <c r="C8" s="102">
        <f>IF([1]Summ!$K1046="",0,[1]Summ!$K1046)</f>
        <v>2.3658287671232876</v>
      </c>
      <c r="D8" s="24">
        <f t="shared" si="0"/>
        <v>2.8957744109589041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0.86873232328767125</v>
      </c>
      <c r="J8" s="24">
        <f t="shared" si="3"/>
        <v>0.17150956870915696</v>
      </c>
      <c r="K8" s="22">
        <f t="shared" si="4"/>
        <v>0.52994564383561638</v>
      </c>
      <c r="L8" s="22">
        <f t="shared" si="5"/>
        <v>0.15898369315068492</v>
      </c>
      <c r="M8" s="257">
        <f t="shared" si="6"/>
        <v>0.17150956870915696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14354.335647021255</v>
      </c>
      <c r="S8" s="221">
        <f>IF($B$81=0,0,(SUMIF($N$6:$N$28,$U8,L$6:L$28)+SUMIF($N$91:$N$118,$U8,L$91:L$118))*$I$83*Poor!$B$81/$B$81)</f>
        <v>3964.8</v>
      </c>
      <c r="T8" s="221">
        <f>IF($B$81=0,0,(SUMIF($N$6:$N$28,$U8,M$6:M$28)+SUMIF($N$91:$N$118,$U8,M$91:M$118))*$I$83*Poor!$B$81/$B$81)</f>
        <v>3900.7577527922667</v>
      </c>
      <c r="U8" s="222">
        <v>2</v>
      </c>
      <c r="V8" s="56"/>
      <c r="W8" s="115"/>
      <c r="X8" s="118">
        <f>Poor!X8</f>
        <v>1</v>
      </c>
      <c r="Y8" s="183">
        <f t="shared" si="9"/>
        <v>0.68603827483662783</v>
      </c>
      <c r="Z8" s="125">
        <f>IF($Y8=0,0,AA8/$Y8)</f>
        <v>0.95432458052625357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0.65470318885841949</v>
      </c>
      <c r="AB8" s="125">
        <f>IF($Y8=0,0,AC8/$Y8)</f>
        <v>4.5675419473746454E-2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3.1335085978208332E-2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0.17150956870915696</v>
      </c>
      <c r="AJ8" s="120">
        <f t="shared" si="14"/>
        <v>0.34301913741831391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4.4188206724782061E-2</v>
      </c>
      <c r="C9" s="102">
        <f>IF([1]Summ!$K1047="",0,[1]Summ!$K1047)</f>
        <v>0</v>
      </c>
      <c r="D9" s="24">
        <f t="shared" si="0"/>
        <v>4.4188206724782061E-2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8.8376413449564126E-3</v>
      </c>
      <c r="J9" s="24">
        <f t="shared" si="3"/>
        <v>8.8376413449564126E-3</v>
      </c>
      <c r="K9" s="22">
        <f t="shared" si="4"/>
        <v>4.4188206724782061E-2</v>
      </c>
      <c r="L9" s="22">
        <f t="shared" si="5"/>
        <v>8.8376413449564126E-3</v>
      </c>
      <c r="M9" s="257">
        <f t="shared" si="6"/>
        <v>8.8376413449564126E-3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668.63805193954033</v>
      </c>
      <c r="S9" s="221">
        <f>IF($B$81=0,0,(SUMIF($N$6:$N$28,$U9,L$6:L$28)+SUMIF($N$91:$N$118,$U9,L$91:L$118))*$I$83*Poor!$B$81/$B$81)</f>
        <v>151.25753888224236</v>
      </c>
      <c r="T9" s="221">
        <f>IF($B$81=0,0,(SUMIF($N$6:$N$28,$U9,M$6:M$28)+SUMIF($N$91:$N$118,$U9,M$91:M$118))*$I$83*Poor!$B$81/$B$81)</f>
        <v>151.25753888224236</v>
      </c>
      <c r="U9" s="222">
        <v>3</v>
      </c>
      <c r="V9" s="56"/>
      <c r="W9" s="115"/>
      <c r="X9" s="118">
        <f>Poor!X9</f>
        <v>1</v>
      </c>
      <c r="Y9" s="183">
        <f t="shared" si="9"/>
        <v>3.5350565379825651E-2</v>
      </c>
      <c r="Z9" s="125">
        <f>IF($Y9=0,0,AA9/$Y9)</f>
        <v>0.95432458052625357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3.3735913477468016E-2</v>
      </c>
      <c r="AB9" s="125">
        <f>IF($Y9=0,0,AC9/$Y9)</f>
        <v>4.5675419473746426E-2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1.6146519023576347E-3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8.8376413449564126E-3</v>
      </c>
      <c r="AJ9" s="120">
        <f t="shared" si="14"/>
        <v>1.7675282689912825E-2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Water melon: no. local meas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57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Groundnuts (dry):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57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17155.181626927842</v>
      </c>
      <c r="S11" s="221">
        <f>IF($B$81=0,0,(SUMIF($N$6:$N$28,$U11,L$6:L$28)+SUMIF($N$91:$N$118,$U11,L$91:L$118))*$I$83*Poor!$B$81/$B$81)</f>
        <v>6938.4</v>
      </c>
      <c r="T11" s="221">
        <f>IF($B$81=0,0,(SUMIF($N$6:$N$28,$U11,M$6:M$28)+SUMIF($N$91:$N$118,$U11,M$91:M$118))*$I$83*Poor!$B$81/$B$81)</f>
        <v>6930.9029909022693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Other crop: pumpkin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57">
        <f t="shared" si="6"/>
        <v>0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Labour: Land clearing, construction, herding, slaughtering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0.5</v>
      </c>
      <c r="H13" s="24">
        <f t="shared" si="1"/>
        <v>0.5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28">
        <v>7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Labour: Weeding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0.5</v>
      </c>
      <c r="F14" s="22"/>
      <c r="H14" s="24">
        <f t="shared" si="1"/>
        <v>0.5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28">
        <v>7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294088.82789019158</v>
      </c>
      <c r="S14" s="221">
        <f>IF($B$81=0,0,(SUMIF($N$6:$N$28,$U14,L$6:L$28)+SUMIF($N$91:$N$118,$U14,L$91:L$118))*$I$83*Poor!$B$81/$B$81)</f>
        <v>142732.79999999996</v>
      </c>
      <c r="T14" s="221">
        <f>IF($B$81=0,0,(SUMIF($N$6:$N$28,$U14,M$6:M$28)+SUMIF($N$91:$N$118,$U14,M$91:M$118))*$I$83*Poor!$B$81/$B$81)</f>
        <v>142732.79999999996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Gifts/remittances: cereal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58">
        <f t="shared" si="6"/>
        <v>0</v>
      </c>
      <c r="N15" s="228">
        <v>13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Gifts/remittances: sugar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57">
        <f t="shared" si="6"/>
        <v>0</v>
      </c>
      <c r="N16" s="228">
        <v>13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60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138641.87600537605</v>
      </c>
      <c r="S17" s="221">
        <f>IF($B$81=0,0,(SUMIF($N$6:$N$28,$U17,L$6:L$28)+SUMIF($N$91:$N$118,$U17,L$91:L$118))*$I$83*Poor!$B$81/$B$81)</f>
        <v>89717.75999999998</v>
      </c>
      <c r="T17" s="221">
        <f>IF($B$81=0,0,(SUMIF($N$6:$N$28,$U17,M$6:M$28)+SUMIF($N$91:$N$118,$U17,M$91:M$118))*$I$83*Poor!$B$81/$B$81)</f>
        <v>89717.75999999998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60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60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60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13339.02897930512</v>
      </c>
      <c r="S20" s="221">
        <f>IF($B$81=0,0,(SUMIF($N$6:$N$28,$U20,L$6:L$28)+SUMIF($N$91:$N$118,$U20,L$91:L$118))*$I$83*Poor!$B$81/$B$81)</f>
        <v>10789.920000000002</v>
      </c>
      <c r="T20" s="221">
        <f>IF($B$81=0,0,(SUMIF($N$6:$N$28,$U20,M$6:M$28)+SUMIF($N$91:$N$118,$U20,M$91:M$118))*$I$83*Poor!$B$81/$B$81)</f>
        <v>10789.920000000002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60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60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60">
        <f t="shared" si="23"/>
        <v>0</v>
      </c>
      <c r="N23" s="228"/>
      <c r="O23" s="2"/>
      <c r="P23" s="22"/>
      <c r="Q23" s="171" t="s">
        <v>100</v>
      </c>
      <c r="R23" s="179">
        <f>SUM(R7:R22)</f>
        <v>483639.83833546093</v>
      </c>
      <c r="S23" s="179">
        <f>SUM(S7:S22)</f>
        <v>256077.62754400953</v>
      </c>
      <c r="T23" s="179">
        <f>SUM(T7:T22)</f>
        <v>256139.14498893137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60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30973.6979226902</v>
      </c>
      <c r="S24" s="41">
        <f>IF($B$81=0,0,(SUM(($B$70*$H$70))+((1-$D$29)*$I$83))*Poor!$B$81/$B$81)</f>
        <v>30973.6979226902</v>
      </c>
      <c r="T24" s="41">
        <f>IF($B$81=0,0,(SUM(($B$70*$H$70))+((1-$D$29)*$I$83))*Poor!$B$81/$B$81)</f>
        <v>30973.6979226902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60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44760.817922690199</v>
      </c>
      <c r="S25" s="41">
        <f>IF($B$81=0,0,(SUM(($B$70*$H$70),($B$71*$H$71))+((1-$D$29)*$I$83))*Poor!$B$81/$B$81)</f>
        <v>44760.817922690199</v>
      </c>
      <c r="T25" s="41">
        <f>IF($B$81=0,0,(SUM(($B$70*$H$70),($B$71*$H$71))+((1-$D$29)*$I$83))*Poor!$B$81/$B$81)</f>
        <v>44760.817922690199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57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69314.257922690216</v>
      </c>
      <c r="S26" s="41">
        <f>IF($B$81=0,0,(SUM(($B$70*$H$70),($B$71*$H$71),($B$72*$H$72))+((1-$D$29)*$I$83))*Poor!$B$81/$B$81)</f>
        <v>69314.257922690216</v>
      </c>
      <c r="T26" s="41">
        <f>IF($B$81=0,0,(SUM(($B$70*$H$70),($B$71*$H$71),($B$72*$H$72))+((1-$D$29)*$I$83))*Poor!$B$81/$B$81)</f>
        <v>69314.257922690216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1.3225404732254047E-2</v>
      </c>
      <c r="C27" s="102">
        <f>IF([1]Summ!$K1065="",0,[1]Summ!$K1065)</f>
        <v>-1.3225404732254047E-2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1.2991998471428059E-2</v>
      </c>
      <c r="K27" s="22">
        <f t="shared" si="4"/>
        <v>1.3225404732254047E-2</v>
      </c>
      <c r="L27" s="22">
        <f t="shared" si="5"/>
        <v>1.3225404732254047E-2</v>
      </c>
      <c r="M27" s="258">
        <f t="shared" si="6"/>
        <v>1.2991998471428059E-2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5.1967993885712237E-2</v>
      </c>
      <c r="Z27" s="156">
        <f>Poor!Z27</f>
        <v>0.25</v>
      </c>
      <c r="AA27" s="121">
        <f t="shared" si="16"/>
        <v>1.2991998471428059E-2</v>
      </c>
      <c r="AB27" s="156">
        <f>Poor!AB27</f>
        <v>0.25</v>
      </c>
      <c r="AC27" s="121">
        <f t="shared" si="7"/>
        <v>1.2991998471428059E-2</v>
      </c>
      <c r="AD27" s="156">
        <f>Poor!AD27</f>
        <v>0.25</v>
      </c>
      <c r="AE27" s="121">
        <f t="shared" si="8"/>
        <v>1.2991998471428059E-2</v>
      </c>
      <c r="AF27" s="122">
        <f t="shared" si="10"/>
        <v>0.25</v>
      </c>
      <c r="AG27" s="121">
        <f t="shared" si="11"/>
        <v>1.2991998471428059E-2</v>
      </c>
      <c r="AH27" s="123">
        <f t="shared" si="12"/>
        <v>1</v>
      </c>
      <c r="AI27" s="183">
        <f t="shared" si="13"/>
        <v>1.2991998471428059E-2</v>
      </c>
      <c r="AJ27" s="120">
        <f t="shared" si="14"/>
        <v>1.2991998471428059E-2</v>
      </c>
      <c r="AK27" s="119">
        <f t="shared" si="15"/>
        <v>1.2991998471428059E-2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2.0647232876712329E-2</v>
      </c>
      <c r="C28" s="102">
        <f>IF([1]Summ!$K1066="",0,[1]Summ!$K1066)</f>
        <v>-2.0647232876712329E-2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2.0282843769556778E-2</v>
      </c>
      <c r="K28" s="22">
        <f t="shared" si="4"/>
        <v>2.0647232876712329E-2</v>
      </c>
      <c r="L28" s="22">
        <f t="shared" si="5"/>
        <v>2.0647232876712329E-2</v>
      </c>
      <c r="M28" s="257">
        <f t="shared" si="6"/>
        <v>2.0282843769556778E-2</v>
      </c>
      <c r="N28" s="228"/>
      <c r="O28" s="2"/>
      <c r="P28" s="22"/>
      <c r="V28" s="56"/>
      <c r="W28" s="110"/>
      <c r="X28" s="118"/>
      <c r="Y28" s="183">
        <f t="shared" si="9"/>
        <v>8.1131375078227111E-2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4.0565687539113555E-2</v>
      </c>
      <c r="AF28" s="122">
        <f t="shared" si="10"/>
        <v>0.5</v>
      </c>
      <c r="AG28" s="121">
        <f t="shared" si="11"/>
        <v>4.0565687539113555E-2</v>
      </c>
      <c r="AH28" s="123">
        <f t="shared" si="12"/>
        <v>1</v>
      </c>
      <c r="AI28" s="183">
        <f t="shared" si="13"/>
        <v>2.0282843769556778E-2</v>
      </c>
      <c r="AJ28" s="120">
        <f t="shared" si="14"/>
        <v>0</v>
      </c>
      <c r="AK28" s="119">
        <f t="shared" si="15"/>
        <v>4.0565687539113555E-2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0.29435341718555413</v>
      </c>
      <c r="C29" s="102">
        <f>IF([1]Summ!$K1067="",0,[1]Summ!$K1067)</f>
        <v>-6.97166432435571E-2</v>
      </c>
      <c r="D29" s="255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0.29312303510302073</v>
      </c>
      <c r="K29" s="22">
        <f t="shared" si="4"/>
        <v>0.29435341718555413</v>
      </c>
      <c r="L29" s="22">
        <f t="shared" si="5"/>
        <v>0.29435341718555413</v>
      </c>
      <c r="M29" s="23">
        <f t="shared" si="6"/>
        <v>0.29312303510302073</v>
      </c>
      <c r="N29" s="228"/>
      <c r="P29" s="22"/>
      <c r="V29" s="56"/>
      <c r="W29" s="110"/>
      <c r="X29" s="118"/>
      <c r="Y29" s="183">
        <f t="shared" si="9"/>
        <v>1.1724921404120829</v>
      </c>
      <c r="Z29" s="156">
        <f>Poor!Z29</f>
        <v>0.25</v>
      </c>
      <c r="AA29" s="121">
        <f t="shared" si="16"/>
        <v>0.29312303510302073</v>
      </c>
      <c r="AB29" s="156">
        <f>Poor!AB29</f>
        <v>0.25</v>
      </c>
      <c r="AC29" s="121">
        <f t="shared" si="7"/>
        <v>0.29312303510302073</v>
      </c>
      <c r="AD29" s="156">
        <f>Poor!AD29</f>
        <v>0.25</v>
      </c>
      <c r="AE29" s="121">
        <f t="shared" si="8"/>
        <v>0.29312303510302073</v>
      </c>
      <c r="AF29" s="122">
        <f t="shared" si="10"/>
        <v>0.25</v>
      </c>
      <c r="AG29" s="121">
        <f t="shared" si="11"/>
        <v>0.29312303510302073</v>
      </c>
      <c r="AH29" s="123">
        <f t="shared" si="12"/>
        <v>1</v>
      </c>
      <c r="AI29" s="183">
        <f t="shared" si="13"/>
        <v>0.29312303510302073</v>
      </c>
      <c r="AJ29" s="120">
        <f t="shared" si="14"/>
        <v>0.29312303510302073</v>
      </c>
      <c r="AK29" s="119">
        <f t="shared" si="15"/>
        <v>0.29312303510302073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0.53191651606475721</v>
      </c>
      <c r="C30" s="65"/>
      <c r="D30" s="24">
        <f>(D119-B124)</f>
        <v>46.875951008969601</v>
      </c>
      <c r="E30" s="75">
        <f>Middle!E30</f>
        <v>1</v>
      </c>
      <c r="H30" s="96">
        <f>(E30*F$7/F$9)</f>
        <v>1</v>
      </c>
      <c r="I30" s="29">
        <f>IF(E30&gt;=1,I119-I124,MIN(I119-I124,B30*H30))</f>
        <v>21.402843912159955</v>
      </c>
      <c r="J30" s="230">
        <f>IF(I$32&lt;=1,I30,1-SUM(J6:J29))</f>
        <v>0.47901562144372412</v>
      </c>
      <c r="K30" s="22">
        <f t="shared" si="4"/>
        <v>0.53191651606475721</v>
      </c>
      <c r="L30" s="22">
        <f>IF(L124=L119,0,IF(K30="",0,(L119-L124)/(B119-B124)*K30))</f>
        <v>0.23975886137550698</v>
      </c>
      <c r="M30" s="23">
        <f t="shared" si="6"/>
        <v>0.47901562144372412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1.9160624857748965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0.3421022901506407</v>
      </c>
      <c r="AC30" s="187">
        <f>IF(AC79*4/$I$83+SUM(AC6:AC29)&lt;1,AC79*4/$I$83,1-SUM(AC6:AC29))</f>
        <v>0.65548936445532147</v>
      </c>
      <c r="AD30" s="122">
        <f>IF($Y30=0,0,AE30/($Y$30))</f>
        <v>0.33545247110958387</v>
      </c>
      <c r="AE30" s="187">
        <f>IF(AE79*4/$I$83+SUM(AE6:AE29)&lt;1,AE79*4/$I$83,1-SUM(AE6:AE29))</f>
        <v>0.64274789565356094</v>
      </c>
      <c r="AF30" s="122">
        <f>IF($Y30=0,0,AG30/($Y$30))</f>
        <v>0.32244523873977549</v>
      </c>
      <c r="AG30" s="187">
        <f>IF(AG79*4/$I$83+SUM(AG6:AG29)&lt;1,AG79*4/$I$83,1-SUM(AG6:AG29))</f>
        <v>0.61782522566601417</v>
      </c>
      <c r="AH30" s="123">
        <f t="shared" si="12"/>
        <v>1</v>
      </c>
      <c r="AI30" s="183">
        <f t="shared" si="13"/>
        <v>0.47901562144372412</v>
      </c>
      <c r="AJ30" s="120">
        <f t="shared" si="14"/>
        <v>0.32774468222766073</v>
      </c>
      <c r="AK30" s="119">
        <f t="shared" si="15"/>
        <v>0.63028656065978761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0.24995445817617423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1.5054728772104609</v>
      </c>
      <c r="C32" s="29">
        <f>SUM(C6:C31)</f>
        <v>2.2622394862707638</v>
      </c>
      <c r="D32" s="24">
        <f>SUM(D6:D30)</f>
        <v>50.11174685638607</v>
      </c>
      <c r="E32" s="2"/>
      <c r="F32" s="2"/>
      <c r="H32" s="17"/>
      <c r="I32" s="22">
        <f>SUM(I6:I30)</f>
        <v>22.519289941892737</v>
      </c>
      <c r="J32" s="17"/>
      <c r="L32" s="22">
        <f>SUM(L6:L30)</f>
        <v>0.75004554182382577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1.7648326501249392E-2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0</v>
      </c>
      <c r="D37" s="38">
        <f t="shared" ref="D37:D64" si="25">B37+C37</f>
        <v>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4720</v>
      </c>
      <c r="J37" s="38">
        <f>J91*I$83</f>
        <v>4720</v>
      </c>
      <c r="K37" s="40">
        <f t="shared" ref="K37:K52" si="28">(B37/B$65)</f>
        <v>2.9323363389780806E-2</v>
      </c>
      <c r="L37" s="22">
        <f t="shared" ref="L37:L52" si="29">(K37*H37)</f>
        <v>1.7300784399970674E-2</v>
      </c>
      <c r="M37" s="24">
        <f t="shared" ref="M37:M52" si="30">J37/B$65</f>
        <v>1.7300784399970678E-2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4720</v>
      </c>
      <c r="AH37" s="123">
        <f>SUM(Z37,AB37,AD37,AF37)</f>
        <v>1</v>
      </c>
      <c r="AI37" s="112">
        <f>SUM(AA37,AC37,AE37,AG37)</f>
        <v>4720</v>
      </c>
      <c r="AJ37" s="148">
        <f>(AA37+AC37)</f>
        <v>0</v>
      </c>
      <c r="AK37" s="147">
        <f>(AE37+AG37)</f>
        <v>4720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-600</v>
      </c>
      <c r="D38" s="38">
        <f t="shared" si="25"/>
        <v>1200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</v>
      </c>
      <c r="J38" s="38">
        <f t="shared" ref="J38:J64" si="33">J92*I$83</f>
        <v>1055.7524924185575</v>
      </c>
      <c r="K38" s="40">
        <f t="shared" si="28"/>
        <v>6.5977567627006819E-3</v>
      </c>
      <c r="L38" s="22">
        <f t="shared" si="29"/>
        <v>3.8926764899934021E-3</v>
      </c>
      <c r="M38" s="24">
        <f t="shared" si="30"/>
        <v>3.8697767481070209E-3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1055.7524924185575</v>
      </c>
      <c r="AH38" s="123">
        <f t="shared" ref="AH38:AI58" si="35">SUM(Z38,AB38,AD38,AF38)</f>
        <v>1</v>
      </c>
      <c r="AI38" s="112">
        <f t="shared" si="35"/>
        <v>1055.7524924185575</v>
      </c>
      <c r="AJ38" s="148">
        <f t="shared" ref="AJ38:AJ64" si="36">(AA38+AC38)</f>
        <v>0</v>
      </c>
      <c r="AK38" s="147">
        <f t="shared" ref="AK38:AK64" si="37">(AE38+AG38)</f>
        <v>1055.7524924185575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0.95432458052625357</v>
      </c>
      <c r="AA39" s="147">
        <f>$J39*Z39</f>
        <v>0</v>
      </c>
      <c r="AB39" s="122">
        <f>AB8</f>
        <v>4.5675419473746454E-2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7200</v>
      </c>
      <c r="C40" s="104">
        <f>IF([1]Summ!$K1075="",0,[1]Summ!$K1075)</f>
        <v>-7200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2970.6314606602218</v>
      </c>
      <c r="K40" s="40">
        <f t="shared" si="28"/>
        <v>2.6391027050802728E-2</v>
      </c>
      <c r="L40" s="22">
        <f t="shared" si="29"/>
        <v>1.1084231361337146E-2</v>
      </c>
      <c r="M40" s="24">
        <f t="shared" si="30"/>
        <v>1.088861322725688E-2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0.95432458052625357</v>
      </c>
      <c r="AA40" s="147">
        <f>$J40*Z40</f>
        <v>2834.9466225926581</v>
      </c>
      <c r="AB40" s="122">
        <f>AB9</f>
        <v>4.5675419473746426E-2</v>
      </c>
      <c r="AC40" s="147">
        <f>$J40*AB40</f>
        <v>135.68483806756367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2970.6314606602218</v>
      </c>
      <c r="AJ40" s="148">
        <f t="shared" si="36"/>
        <v>2970.6314606602218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1000</v>
      </c>
      <c r="C41" s="104">
        <f>IF([1]Summ!$K1076="",0,[1]Summ!$K1076)</f>
        <v>0</v>
      </c>
      <c r="D41" s="38">
        <f t="shared" si="25"/>
        <v>1000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279.99999999999994</v>
      </c>
      <c r="J41" s="38">
        <f t="shared" si="33"/>
        <v>279.99999999999994</v>
      </c>
      <c r="K41" s="40">
        <f t="shared" si="28"/>
        <v>3.6654204237226008E-3</v>
      </c>
      <c r="L41" s="22">
        <f t="shared" si="29"/>
        <v>1.0263177186423281E-3</v>
      </c>
      <c r="M41" s="24">
        <f t="shared" si="30"/>
        <v>1.0263177186423281E-3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279.99999999999994</v>
      </c>
      <c r="AH41" s="123">
        <f t="shared" si="35"/>
        <v>1</v>
      </c>
      <c r="AI41" s="112">
        <f t="shared" si="35"/>
        <v>279.99999999999994</v>
      </c>
      <c r="AJ41" s="148">
        <f t="shared" si="36"/>
        <v>0</v>
      </c>
      <c r="AK41" s="147">
        <f t="shared" si="37"/>
        <v>279.99999999999994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Agricultural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0.5</v>
      </c>
      <c r="F43" s="75">
        <f>Middle!F43</f>
        <v>1.1100000000000001</v>
      </c>
      <c r="G43" s="22">
        <f t="shared" si="32"/>
        <v>1.65</v>
      </c>
      <c r="H43" s="24">
        <f t="shared" si="26"/>
        <v>0.55500000000000005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Construction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Domestic work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Labour migration(formal employment): no. people per HH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0.4</v>
      </c>
      <c r="F46" s="75">
        <f>Middle!F46</f>
        <v>1.18</v>
      </c>
      <c r="G46" s="22">
        <f t="shared" si="32"/>
        <v>1.65</v>
      </c>
      <c r="H46" s="24">
        <f t="shared" si="26"/>
        <v>0.47199999999999998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Formal Employment (conservancies, etc.)</v>
      </c>
      <c r="B47" s="104">
        <f>IF([1]Summ!$J1082="",0,[1]Summ!$J1082)</f>
        <v>168000</v>
      </c>
      <c r="C47" s="104">
        <f>IF([1]Summ!$K1082="",0,[1]Summ!$K1082)</f>
        <v>0</v>
      </c>
      <c r="D47" s="38">
        <f t="shared" si="25"/>
        <v>168000</v>
      </c>
      <c r="E47" s="75">
        <f>Middle!E47</f>
        <v>0.6</v>
      </c>
      <c r="F47" s="75">
        <f>Middle!F47</f>
        <v>1.18</v>
      </c>
      <c r="G47" s="22">
        <f t="shared" si="32"/>
        <v>1.65</v>
      </c>
      <c r="H47" s="24">
        <f t="shared" si="26"/>
        <v>0.70799999999999996</v>
      </c>
      <c r="I47" s="39">
        <f t="shared" si="27"/>
        <v>118944</v>
      </c>
      <c r="J47" s="38">
        <f t="shared" si="33"/>
        <v>118943.99999999997</v>
      </c>
      <c r="K47" s="40">
        <f t="shared" si="28"/>
        <v>0.61579063118539701</v>
      </c>
      <c r="L47" s="22">
        <f t="shared" si="29"/>
        <v>0.43597976687926104</v>
      </c>
      <c r="M47" s="24">
        <f t="shared" si="30"/>
        <v>0.43597976687926093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29735.999999999993</v>
      </c>
      <c r="AB47" s="156">
        <f>Poor!AB47</f>
        <v>0.25</v>
      </c>
      <c r="AC47" s="147">
        <f t="shared" si="39"/>
        <v>29735.999999999993</v>
      </c>
      <c r="AD47" s="156">
        <f>Poor!AD47</f>
        <v>0.25</v>
      </c>
      <c r="AE47" s="147">
        <f t="shared" si="40"/>
        <v>29735.999999999993</v>
      </c>
      <c r="AF47" s="122">
        <f t="shared" si="31"/>
        <v>0.25</v>
      </c>
      <c r="AG47" s="147">
        <f t="shared" si="34"/>
        <v>29735.999999999993</v>
      </c>
      <c r="AH47" s="123">
        <f t="shared" si="35"/>
        <v>1</v>
      </c>
      <c r="AI47" s="112">
        <f t="shared" si="35"/>
        <v>118943.99999999997</v>
      </c>
      <c r="AJ47" s="148">
        <f t="shared" si="36"/>
        <v>59471.999999999985</v>
      </c>
      <c r="AK47" s="147">
        <f t="shared" si="37"/>
        <v>59471.999999999985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Self-employment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0.8</v>
      </c>
      <c r="F48" s="75">
        <f>Middle!F48</f>
        <v>1</v>
      </c>
      <c r="G48" s="22">
        <f t="shared" si="32"/>
        <v>1.65</v>
      </c>
      <c r="H48" s="24">
        <f t="shared" si="26"/>
        <v>0.8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Small business -- see Data2</v>
      </c>
      <c r="B49" s="104">
        <f>IF([1]Summ!$J1084="",0,[1]Summ!$J1084)</f>
        <v>79200</v>
      </c>
      <c r="C49" s="104">
        <f>IF([1]Summ!$K1084="",0,[1]Summ!$K1084)</f>
        <v>0</v>
      </c>
      <c r="D49" s="38">
        <f t="shared" si="25"/>
        <v>79200</v>
      </c>
      <c r="E49" s="75">
        <f>Middle!E49</f>
        <v>0.8</v>
      </c>
      <c r="F49" s="75">
        <f>Middle!F49</f>
        <v>1.18</v>
      </c>
      <c r="G49" s="22">
        <f t="shared" si="32"/>
        <v>1.65</v>
      </c>
      <c r="H49" s="24">
        <f t="shared" si="26"/>
        <v>0.94399999999999995</v>
      </c>
      <c r="I49" s="39">
        <f t="shared" si="27"/>
        <v>74764.800000000003</v>
      </c>
      <c r="J49" s="38">
        <f t="shared" si="33"/>
        <v>74764.799999999988</v>
      </c>
      <c r="K49" s="40">
        <f t="shared" si="28"/>
        <v>0.29030129755883</v>
      </c>
      <c r="L49" s="22">
        <f t="shared" si="29"/>
        <v>0.27404442489553549</v>
      </c>
      <c r="M49" s="24">
        <f t="shared" si="30"/>
        <v>0.27404442489553549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18691.199999999997</v>
      </c>
      <c r="AB49" s="156">
        <f>Poor!AB49</f>
        <v>0.25</v>
      </c>
      <c r="AC49" s="147">
        <f t="shared" si="39"/>
        <v>18691.199999999997</v>
      </c>
      <c r="AD49" s="156">
        <f>Poor!AD49</f>
        <v>0.25</v>
      </c>
      <c r="AE49" s="147">
        <f t="shared" si="40"/>
        <v>18691.199999999997</v>
      </c>
      <c r="AF49" s="122">
        <f t="shared" si="31"/>
        <v>0.25</v>
      </c>
      <c r="AG49" s="147">
        <f t="shared" si="34"/>
        <v>18691.199999999997</v>
      </c>
      <c r="AH49" s="123">
        <f t="shared" si="35"/>
        <v>1</v>
      </c>
      <c r="AI49" s="112">
        <f t="shared" si="35"/>
        <v>74764.799999999988</v>
      </c>
      <c r="AJ49" s="148">
        <f t="shared" si="36"/>
        <v>37382.399999999994</v>
      </c>
      <c r="AK49" s="147">
        <f t="shared" si="37"/>
        <v>37382.399999999994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Social development -- see Data2</v>
      </c>
      <c r="B50" s="104">
        <f>IF([1]Summ!$J1085="",0,[1]Summ!$J1085)</f>
        <v>7620</v>
      </c>
      <c r="C50" s="104">
        <f>IF([1]Summ!$K1085="",0,[1]Summ!$K1085)</f>
        <v>0</v>
      </c>
      <c r="D50" s="38">
        <f t="shared" si="25"/>
        <v>7620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8991.6</v>
      </c>
      <c r="J50" s="38">
        <f t="shared" si="33"/>
        <v>8991.6</v>
      </c>
      <c r="K50" s="40">
        <f t="shared" si="28"/>
        <v>2.7930503628766219E-2</v>
      </c>
      <c r="L50" s="22">
        <f t="shared" si="29"/>
        <v>3.2957994281944139E-2</v>
      </c>
      <c r="M50" s="24">
        <f t="shared" si="30"/>
        <v>3.2957994281944139E-2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2247.9</v>
      </c>
      <c r="AB50" s="156">
        <f>Poor!AB55</f>
        <v>0.25</v>
      </c>
      <c r="AC50" s="147">
        <f t="shared" si="39"/>
        <v>2247.9</v>
      </c>
      <c r="AD50" s="156">
        <f>Poor!AD55</f>
        <v>0.25</v>
      </c>
      <c r="AE50" s="147">
        <f t="shared" si="40"/>
        <v>2247.9</v>
      </c>
      <c r="AF50" s="122">
        <f t="shared" si="31"/>
        <v>0.25</v>
      </c>
      <c r="AG50" s="147">
        <f t="shared" si="34"/>
        <v>2247.9</v>
      </c>
      <c r="AH50" s="123">
        <f t="shared" si="35"/>
        <v>1</v>
      </c>
      <c r="AI50" s="112">
        <f t="shared" si="35"/>
        <v>8991.6</v>
      </c>
      <c r="AJ50" s="148">
        <f t="shared" si="36"/>
        <v>4495.8</v>
      </c>
      <c r="AK50" s="147">
        <f t="shared" si="37"/>
        <v>4495.8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Public works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272820</v>
      </c>
      <c r="C65" s="39">
        <f>SUM(C37:C64)</f>
        <v>-7800</v>
      </c>
      <c r="D65" s="42">
        <f>SUM(D37:D64)</f>
        <v>265020</v>
      </c>
      <c r="E65" s="32"/>
      <c r="F65" s="32"/>
      <c r="G65" s="32"/>
      <c r="H65" s="31"/>
      <c r="I65" s="39">
        <f>SUM(I37:I64)</f>
        <v>208408.4</v>
      </c>
      <c r="J65" s="39">
        <f>SUM(J37:J64)</f>
        <v>211726.78395307876</v>
      </c>
      <c r="K65" s="40">
        <f>SUM(K37:K64)</f>
        <v>1</v>
      </c>
      <c r="L65" s="22">
        <f>SUM(L37:L64)</f>
        <v>0.77628619602668414</v>
      </c>
      <c r="M65" s="24">
        <f>SUM(M37:M64)</f>
        <v>0.77606767815071742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53510.04662259265</v>
      </c>
      <c r="AB65" s="137"/>
      <c r="AC65" s="153">
        <f>SUM(AC37:AC64)</f>
        <v>50810.78483806755</v>
      </c>
      <c r="AD65" s="137"/>
      <c r="AE65" s="153">
        <f>SUM(AE37:AE64)</f>
        <v>50675.099999999991</v>
      </c>
      <c r="AF65" s="137"/>
      <c r="AG65" s="153">
        <f>SUM(AG37:AG64)</f>
        <v>56730.852492418548</v>
      </c>
      <c r="AH65" s="137"/>
      <c r="AI65" s="153">
        <f>SUM(AI37:AI64)</f>
        <v>211726.78395307876</v>
      </c>
      <c r="AJ65" s="153">
        <f>SUM(AJ37:AJ64)</f>
        <v>104320.83146066021</v>
      </c>
      <c r="AK65" s="153">
        <f>SUM(AK37:AK64)</f>
        <v>107405.95249241854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13534.146219938404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18947.804707913765</v>
      </c>
      <c r="J70" s="51">
        <f>J124*I$83</f>
        <v>18947.804707913765</v>
      </c>
      <c r="K70" s="40">
        <f>B70/B$76</f>
        <v>4.960833597221026E-2</v>
      </c>
      <c r="L70" s="22">
        <f>(L124*G$37*F$9/F$7)/B$130</f>
        <v>6.9451670361094384E-2</v>
      </c>
      <c r="M70" s="24">
        <f>J70/B$76</f>
        <v>6.945167036109437E-2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4736.9511769784413</v>
      </c>
      <c r="AB70" s="156">
        <f>Poor!AB70</f>
        <v>0.25</v>
      </c>
      <c r="AC70" s="147">
        <f>$J70*AB70</f>
        <v>4736.9511769784413</v>
      </c>
      <c r="AD70" s="156">
        <f>Poor!AD70</f>
        <v>0.25</v>
      </c>
      <c r="AE70" s="147">
        <f>$J70*AD70</f>
        <v>4736.9511769784413</v>
      </c>
      <c r="AF70" s="156">
        <f>Poor!AF70</f>
        <v>0.25</v>
      </c>
      <c r="AG70" s="147">
        <f>$J70*AF70</f>
        <v>4736.9511769784413</v>
      </c>
      <c r="AH70" s="155">
        <f>SUM(Z70,AB70,AD70,AF70)</f>
        <v>1</v>
      </c>
      <c r="AI70" s="147">
        <f>SUM(AA70,AC70,AE70,AG70)</f>
        <v>18947.804707913765</v>
      </c>
      <c r="AJ70" s="148">
        <f>(AA70+AC70)</f>
        <v>9473.9023539568825</v>
      </c>
      <c r="AK70" s="147">
        <f>(AE70+AG70)</f>
        <v>9473.9023539568825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11489.266666666668</v>
      </c>
      <c r="J71" s="51">
        <f t="shared" ref="J71:J72" si="49">J125*I$83</f>
        <v>11489.266666666668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57060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67330.799999999988</v>
      </c>
      <c r="K73" s="40">
        <f>B73/B$76</f>
        <v>0.20914888937761161</v>
      </c>
      <c r="L73" s="22">
        <f>(L127*G$37*F$9/F$7)/B$130</f>
        <v>0.24679568946558172</v>
      </c>
      <c r="M73" s="24">
        <f>J73/B$76</f>
        <v>0.24679568946558167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6059.7719999999999</v>
      </c>
      <c r="AB73" s="156">
        <f>Poor!AB73</f>
        <v>0.09</v>
      </c>
      <c r="AC73" s="147">
        <f>$H$73*$B$73*AB73</f>
        <v>6059.7719999999999</v>
      </c>
      <c r="AD73" s="156">
        <f>Poor!AD73</f>
        <v>0.23</v>
      </c>
      <c r="AE73" s="147">
        <f>$H$73*$B$73*AD73</f>
        <v>15486.084000000001</v>
      </c>
      <c r="AF73" s="156">
        <f>Poor!AF73</f>
        <v>0.59</v>
      </c>
      <c r="AG73" s="147">
        <f>$H$73*$B$73*AF73</f>
        <v>39725.171999999999</v>
      </c>
      <c r="AH73" s="155">
        <f>SUM(Z73,AB73,AD73,AF73)</f>
        <v>1</v>
      </c>
      <c r="AI73" s="147">
        <f>SUM(AA73,AC73,AE73,AG73)</f>
        <v>67330.8</v>
      </c>
      <c r="AJ73" s="148">
        <f>(AA73+AC73)</f>
        <v>12119.544</v>
      </c>
      <c r="AK73" s="147">
        <f>(AE73+AG73)</f>
        <v>55211.256000000001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2853.690992992651</v>
      </c>
      <c r="C74" s="39"/>
      <c r="D74" s="38"/>
      <c r="E74" s="32"/>
      <c r="F74" s="32"/>
      <c r="G74" s="32"/>
      <c r="H74" s="31"/>
      <c r="I74" s="39">
        <f>I128*I$83</f>
        <v>189460.59529208622</v>
      </c>
      <c r="J74" s="51">
        <f>J128*I$83</f>
        <v>4240.3049410351805</v>
      </c>
      <c r="K74" s="40">
        <f>B74/B$76</f>
        <v>1.0459977248708494E-2</v>
      </c>
      <c r="L74" s="22">
        <f>(L128*G$37*F$9/F$7)/B$130</f>
        <v>7.7793959447518286E-3</v>
      </c>
      <c r="M74" s="24">
        <f>J74/B$76</f>
        <v>1.5542500333682209E-2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1450.6180312652127</v>
      </c>
      <c r="AD74" s="156"/>
      <c r="AE74" s="147">
        <f>AE30*$I$83/4</f>
        <v>1422.4207707284297</v>
      </c>
      <c r="AF74" s="156"/>
      <c r="AG74" s="147">
        <f>AG30*$I$83/4</f>
        <v>1367.2661390415383</v>
      </c>
      <c r="AH74" s="155"/>
      <c r="AI74" s="147">
        <f>SUM(AA74,AC74,AE74,AG74)</f>
        <v>4240.3049410351814</v>
      </c>
      <c r="AJ74" s="148">
        <f>(AA74+AC74)</f>
        <v>1450.6180312652127</v>
      </c>
      <c r="AK74" s="147">
        <f>(AE74+AG74)</f>
        <v>2789.6869097699682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172295.4961204023</v>
      </c>
      <c r="C75" s="39"/>
      <c r="D75" s="38"/>
      <c r="E75" s="32"/>
      <c r="F75" s="32"/>
      <c r="G75" s="32"/>
      <c r="H75" s="31"/>
      <c r="I75" s="47"/>
      <c r="J75" s="51">
        <f>J129*I$83</f>
        <v>89257.407637463155</v>
      </c>
      <c r="K75" s="40">
        <f>B75/B$76</f>
        <v>0.63153543039514071</v>
      </c>
      <c r="L75" s="22">
        <f>(L129*G$37*F$9/F$7)/B$130</f>
        <v>0.33514754718778822</v>
      </c>
      <c r="M75" s="24">
        <f>J75/B$76</f>
        <v>0.32716592492289109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48773.095445614206</v>
      </c>
      <c r="AB75" s="158"/>
      <c r="AC75" s="149">
        <f>AA75+AC65-SUM(AC70,AC74)</f>
        <v>93396.311075438105</v>
      </c>
      <c r="AD75" s="158"/>
      <c r="AE75" s="149">
        <f>AC75+AE65-SUM(AE70,AE74)</f>
        <v>137912.0391277312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188538.67430412979</v>
      </c>
      <c r="AJ75" s="151">
        <f>AJ76-SUM(AJ70,AJ74)</f>
        <v>93396.311075438105</v>
      </c>
      <c r="AK75" s="149">
        <f>AJ75+AK76-SUM(AK70,AK74)</f>
        <v>188538.67430412979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272820</v>
      </c>
      <c r="C76" s="39"/>
      <c r="D76" s="38"/>
      <c r="E76" s="32"/>
      <c r="F76" s="32"/>
      <c r="G76" s="32"/>
      <c r="H76" s="31"/>
      <c r="I76" s="39">
        <f>I130*I$83</f>
        <v>208408.4</v>
      </c>
      <c r="J76" s="51">
        <f>J130*I$83</f>
        <v>211726.78395307876</v>
      </c>
      <c r="K76" s="40">
        <f>SUM(K70:K75)</f>
        <v>0.90075263299367103</v>
      </c>
      <c r="L76" s="22">
        <f>SUM(L70:L75)</f>
        <v>0.6591743029592162</v>
      </c>
      <c r="M76" s="24">
        <f>SUM(M70:M75)</f>
        <v>0.65895578508324937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53510.04662259265</v>
      </c>
      <c r="AB76" s="137"/>
      <c r="AC76" s="153">
        <f>AC65</f>
        <v>50810.78483806755</v>
      </c>
      <c r="AD76" s="137"/>
      <c r="AE76" s="153">
        <f>AE65</f>
        <v>50675.099999999991</v>
      </c>
      <c r="AF76" s="137"/>
      <c r="AG76" s="153">
        <f>AG65</f>
        <v>56730.852492418548</v>
      </c>
      <c r="AH76" s="137"/>
      <c r="AI76" s="153">
        <f>SUM(AA76,AC76,AE76,AG76)</f>
        <v>211726.78395307873</v>
      </c>
      <c r="AJ76" s="154">
        <f>SUM(AA76,AC76)</f>
        <v>104320.83146066021</v>
      </c>
      <c r="AK76" s="154">
        <f>SUM(AE76,AG76)</f>
        <v>107405.95249241854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48773.095445614206</v>
      </c>
      <c r="AD78" s="112"/>
      <c r="AE78" s="112">
        <f>AC75</f>
        <v>93396.311075438105</v>
      </c>
      <c r="AF78" s="112"/>
      <c r="AG78" s="112">
        <f>AE75</f>
        <v>137912.0391277312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48773.095445614206</v>
      </c>
      <c r="AB79" s="112"/>
      <c r="AC79" s="112">
        <f>AA79-AA74+AC65-AC70</f>
        <v>94846.929106703319</v>
      </c>
      <c r="AD79" s="112"/>
      <c r="AE79" s="112">
        <f>AC79-AC74+AE65-AE70</f>
        <v>139334.45989845964</v>
      </c>
      <c r="AF79" s="112"/>
      <c r="AG79" s="112">
        <f>AE79-AE74+AG65-AG70</f>
        <v>189905.9404431713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0.58075217159810433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5.0618556701030926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5364.922702729602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8852.122459503842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2213.0306148759605</v>
      </c>
      <c r="AB83" s="112"/>
      <c r="AC83" s="165">
        <f>$I$83*AB82/4</f>
        <v>2213.0306148759605</v>
      </c>
      <c r="AD83" s="112"/>
      <c r="AE83" s="165">
        <f>$I$83*AD82/4</f>
        <v>2213.0306148759605</v>
      </c>
      <c r="AF83" s="112"/>
      <c r="AG83" s="165">
        <f>$I$83*AF82/4</f>
        <v>2213.0306148759605</v>
      </c>
      <c r="AH83" s="165">
        <f>SUM(AA83,AC83,AE83,AG83)</f>
        <v>8852.122459503842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17693.909994278649</v>
      </c>
      <c r="C84" s="46"/>
      <c r="D84" s="234"/>
      <c r="E84" s="64"/>
      <c r="F84" s="64"/>
      <c r="G84" s="64"/>
      <c r="H84" s="235">
        <f>IF(B84=0,0,I84/B84)</f>
        <v>1.4587739478680137</v>
      </c>
      <c r="I84" s="233">
        <f>(B70*H70)+((1-(D29*H29))*I83)</f>
        <v>25811.414935575169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1.4911678030197351</v>
      </c>
      <c r="C91" s="75">
        <f>(C37/$B$83)</f>
        <v>0</v>
      </c>
      <c r="D91" s="24">
        <f t="shared" ref="D91" si="51">(B91+C91)</f>
        <v>1.4911678030197351</v>
      </c>
      <c r="H91" s="24">
        <f>(E37*F37/G37*F$7/F$9)</f>
        <v>0.3575757575757576</v>
      </c>
      <c r="I91" s="22">
        <f t="shared" ref="I91" si="52">(D91*H91)</f>
        <v>0.53320545683735987</v>
      </c>
      <c r="J91" s="24">
        <f>IF(I$32&lt;=1+I$131,I91,L91+J$33*(I91-L91))</f>
        <v>0.53320545683735987</v>
      </c>
      <c r="K91" s="22">
        <f t="shared" ref="K91" si="53">(B91)</f>
        <v>1.4911678030197351</v>
      </c>
      <c r="L91" s="22">
        <f t="shared" ref="L91" si="54">(K91*H91)</f>
        <v>0.53320545683735987</v>
      </c>
      <c r="M91" s="226">
        <f t="shared" si="50"/>
        <v>0.53320545683735987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0.33551275567944039</v>
      </c>
      <c r="C92" s="75">
        <f t="shared" si="56"/>
        <v>-0.11183758522648013</v>
      </c>
      <c r="D92" s="24">
        <f t="shared" ref="D92:D118" si="57">(B92+C92)</f>
        <v>0.22367517045296026</v>
      </c>
      <c r="H92" s="24">
        <f t="shared" ref="H92:H118" si="58">(E38*F38/G38*F$7/F$9)</f>
        <v>0.3575757575757576</v>
      </c>
      <c r="I92" s="22">
        <f t="shared" ref="I92:I118" si="59">(D92*H92)</f>
        <v>7.9980818525603972E-2</v>
      </c>
      <c r="J92" s="24">
        <f t="shared" ref="J92:J118" si="60">IF(I$32&lt;=1+I$131,I92,L92+J$33*(I92-L92))</f>
        <v>0.11926546398881745</v>
      </c>
      <c r="K92" s="22">
        <f t="shared" ref="K92:K118" si="61">(B92)</f>
        <v>0.33551275567944039</v>
      </c>
      <c r="L92" s="22">
        <f t="shared" ref="L92:L118" si="62">(K92*H92)</f>
        <v>0.11997122778840597</v>
      </c>
      <c r="M92" s="226">
        <f t="shared" ref="M92:M118" si="63">(J92)</f>
        <v>0.11926546398881745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6">
        <f t="shared" si="6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1.3420510227177616</v>
      </c>
      <c r="C94" s="75">
        <f t="shared" si="65"/>
        <v>-1.3420510227177616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0.33558409005863715</v>
      </c>
      <c r="K94" s="22">
        <f t="shared" si="61"/>
        <v>1.3420510227177616</v>
      </c>
      <c r="L94" s="22">
        <f t="shared" si="62"/>
        <v>0.34161298760088482</v>
      </c>
      <c r="M94" s="226">
        <f t="shared" si="63"/>
        <v>0.33558409005863715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0.18639597537746688</v>
      </c>
      <c r="C95" s="75">
        <f t="shared" si="66"/>
        <v>0</v>
      </c>
      <c r="D95" s="24">
        <f t="shared" si="57"/>
        <v>0.18639597537746688</v>
      </c>
      <c r="H95" s="24">
        <f t="shared" si="58"/>
        <v>0.16969696969696968</v>
      </c>
      <c r="I95" s="22">
        <f t="shared" si="59"/>
        <v>3.1630832185267105E-2</v>
      </c>
      <c r="J95" s="24">
        <f t="shared" si="60"/>
        <v>3.1630832185267105E-2</v>
      </c>
      <c r="K95" s="22">
        <f t="shared" si="61"/>
        <v>0.18639597537746688</v>
      </c>
      <c r="L95" s="22">
        <f t="shared" si="62"/>
        <v>3.1630832185267105E-2</v>
      </c>
      <c r="M95" s="226">
        <f t="shared" si="63"/>
        <v>3.1630832185267105E-2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6">
        <f t="shared" si="6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Agricultural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0.33636363636363642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Construction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Domestic work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Labour migration(formal employment): no. people per HH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0.28606060606060607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Formal Employment (conservancies, etc.)</v>
      </c>
      <c r="B101" s="75">
        <f t="shared" ref="B101:C101" si="72">(B47/$B$83)</f>
        <v>31.314523863414436</v>
      </c>
      <c r="C101" s="75">
        <f t="shared" si="72"/>
        <v>0</v>
      </c>
      <c r="D101" s="24">
        <f t="shared" si="57"/>
        <v>31.314523863414436</v>
      </c>
      <c r="H101" s="24">
        <f t="shared" si="58"/>
        <v>0.42909090909090908</v>
      </c>
      <c r="I101" s="22">
        <f t="shared" si="59"/>
        <v>13.436777512301466</v>
      </c>
      <c r="J101" s="24">
        <f t="shared" si="60"/>
        <v>13.436777512301466</v>
      </c>
      <c r="K101" s="22">
        <f t="shared" si="61"/>
        <v>31.314523863414436</v>
      </c>
      <c r="L101" s="22">
        <f t="shared" si="62"/>
        <v>13.436777512301466</v>
      </c>
      <c r="M101" s="226">
        <f t="shared" si="63"/>
        <v>13.436777512301466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Self-employment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0.48484848484848486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10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Small business -- see Data2</v>
      </c>
      <c r="B103" s="75">
        <f t="shared" ref="B103:C103" si="74">(B49/$B$83)</f>
        <v>14.762561249895377</v>
      </c>
      <c r="C103" s="75">
        <f t="shared" si="74"/>
        <v>0</v>
      </c>
      <c r="D103" s="24">
        <f t="shared" si="57"/>
        <v>14.762561249895377</v>
      </c>
      <c r="H103" s="24">
        <f t="shared" si="58"/>
        <v>0.57212121212121214</v>
      </c>
      <c r="I103" s="22">
        <f t="shared" si="59"/>
        <v>8.4459744363037803</v>
      </c>
      <c r="J103" s="24">
        <f t="shared" si="60"/>
        <v>8.4459744363037803</v>
      </c>
      <c r="K103" s="22">
        <f t="shared" si="61"/>
        <v>14.762561249895377</v>
      </c>
      <c r="L103" s="22">
        <f t="shared" si="62"/>
        <v>8.4459744363037803</v>
      </c>
      <c r="M103" s="226">
        <f t="shared" si="63"/>
        <v>8.4459744363037803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Social development -- see Data2</v>
      </c>
      <c r="B104" s="75">
        <f t="shared" ref="B104:C104" si="75">(B50/$B$83)</f>
        <v>1.4203373323762978</v>
      </c>
      <c r="C104" s="75">
        <f t="shared" si="75"/>
        <v>0</v>
      </c>
      <c r="D104" s="24">
        <f t="shared" si="57"/>
        <v>1.4203373323762978</v>
      </c>
      <c r="H104" s="24">
        <f t="shared" si="58"/>
        <v>0.7151515151515152</v>
      </c>
      <c r="I104" s="22">
        <f t="shared" si="59"/>
        <v>1.0157563952751707</v>
      </c>
      <c r="J104" s="24">
        <f t="shared" si="60"/>
        <v>1.0157563952751707</v>
      </c>
      <c r="K104" s="22">
        <f t="shared" si="61"/>
        <v>1.4203373323762978</v>
      </c>
      <c r="L104" s="22">
        <f t="shared" si="62"/>
        <v>1.0157563952751707</v>
      </c>
      <c r="M104" s="226">
        <f t="shared" si="63"/>
        <v>1.0157563952751707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Public works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0.7151515151515152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50.852550002480513</v>
      </c>
      <c r="C119" s="22">
        <f>SUM(C91:C118)</f>
        <v>-1.4538886079442417</v>
      </c>
      <c r="D119" s="24">
        <f>SUM(D91:D118)</f>
        <v>49.398661394536276</v>
      </c>
      <c r="E119" s="22"/>
      <c r="F119" s="2"/>
      <c r="G119" s="2"/>
      <c r="H119" s="31"/>
      <c r="I119" s="22">
        <f>SUM(I91:I118)</f>
        <v>23.54332545142865</v>
      </c>
      <c r="J119" s="24">
        <f>SUM(J91:J118)</f>
        <v>23.918194186950501</v>
      </c>
      <c r="K119" s="22">
        <f>SUM(K91:K118)</f>
        <v>50.852550002480513</v>
      </c>
      <c r="L119" s="22">
        <f>SUM(L91:L118)</f>
        <v>23.924928848292335</v>
      </c>
      <c r="M119" s="57">
        <f t="shared" si="50"/>
        <v>23.918194186950501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2.5227103855666755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2.1404815392686944</v>
      </c>
      <c r="J124" s="236">
        <f>IF(SUMPRODUCT($B$124:$B124,$H$124:$H124)&lt;J$119,($B124*$H124),J$119)</f>
        <v>2.1404815392686944</v>
      </c>
      <c r="K124" s="22">
        <f>(B124)</f>
        <v>2.5227103855666755</v>
      </c>
      <c r="L124" s="29">
        <f>IF(SUMPRODUCT($B$124:$B124,$H$124:$H124)&lt;L$119,($B124*$H124),L$119)</f>
        <v>2.1404815392686944</v>
      </c>
      <c r="M124" s="57">
        <f t="shared" si="90"/>
        <v>2.1404815392686944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1.8148754802586029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1.2979109495182737</v>
      </c>
      <c r="J125" s="236">
        <f>IF(SUMPRODUCT($B$124:$B125,$H$124:$H125)&lt;J$119,($B125*$H125),IF(SUMPRODUCT($B$124:$B124,$H$124:$H124)&lt;J$119,J$119-SUMPRODUCT($B$124:$B124,$H$124:$H124),0))</f>
        <v>1.2979109495182737</v>
      </c>
      <c r="K125" s="22">
        <f t="shared" ref="K125:K126" si="91">(B125)</f>
        <v>1.8148754802586029</v>
      </c>
      <c r="L125" s="29">
        <f>IF(SUMPRODUCT($B$124:$B125,$H$124:$H125)&lt;L$119,($B125*$H125),IF(SUMPRODUCT($B$124:$B124,$H$124:$H124)&lt;L$119,L$119-SUMPRODUCT($B$124:$B124,$H$124:$H124),0))</f>
        <v>1.2979109495182737</v>
      </c>
      <c r="M125" s="57">
        <f t="shared" ref="M125:M126" si="92">(J125)</f>
        <v>1.2979109495182737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3.232106213045276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2.3114456553899552</v>
      </c>
      <c r="K126" s="22">
        <f t="shared" si="91"/>
        <v>3.232106213045276</v>
      </c>
      <c r="L126" s="29">
        <f>IF(SUMPRODUCT($B$124:$B126,$H$124:$H126)&lt;(L$119-L$128),($B126*$H126),IF(SUMPRODUCT($B$124:$B125,$H$124:$H125)&lt;(L$119-L$128),L$119-L$128-SUMPRODUCT($B$124:$B125,$H$124:$H125),0))</f>
        <v>2.3114456553899552</v>
      </c>
      <c r="M126" s="57">
        <f t="shared" si="92"/>
        <v>2.3114456553899552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10.63575435503826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7.6061758417849381</v>
      </c>
      <c r="K127" s="22">
        <f>(B127)</f>
        <v>10.63575435503826</v>
      </c>
      <c r="L127" s="29">
        <f>IF(SUMPRODUCT($B$124:$B127,$H$124:$H127)&lt;(L$119-L$128),($B127*$H127),IF(SUMPRODUCT($B$124:$B126,$H$124:$H126)&lt;(L$119-L128),L$119-L$128-SUMPRODUCT($B$124:$B126,$H$124:$H126),0))</f>
        <v>7.6061758417849381</v>
      </c>
      <c r="M127" s="57">
        <f t="shared" si="90"/>
        <v>7.6061758417849381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0.53191651606475721</v>
      </c>
      <c r="C128" s="2"/>
      <c r="D128" s="31"/>
      <c r="E128" s="2"/>
      <c r="F128" s="2"/>
      <c r="G128" s="2"/>
      <c r="H128" s="24"/>
      <c r="I128" s="29">
        <f>(I30)</f>
        <v>21.402843912159955</v>
      </c>
      <c r="J128" s="227">
        <f>(J30)</f>
        <v>0.47901562144372412</v>
      </c>
      <c r="K128" s="22">
        <f>(B128)</f>
        <v>0.53191651606475721</v>
      </c>
      <c r="L128" s="22">
        <f>IF(L124=L119,0,(L119-L124)/(B119-B124)*K128)</f>
        <v>0.23975886137550698</v>
      </c>
      <c r="M128" s="57">
        <f t="shared" si="90"/>
        <v>0.47901562144372412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32.115187052506947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10.083164579544915</v>
      </c>
      <c r="K129" s="29">
        <f>(B129)</f>
        <v>32.115187052506947</v>
      </c>
      <c r="L129" s="60">
        <f>IF(SUM(L124:L128)&gt;L130,0,L130-SUM(L124:L128))</f>
        <v>10.329156000954967</v>
      </c>
      <c r="M129" s="57">
        <f t="shared" si="90"/>
        <v>10.083164579544915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50.852550002480513</v>
      </c>
      <c r="C130" s="2"/>
      <c r="D130" s="31"/>
      <c r="E130" s="2"/>
      <c r="F130" s="2"/>
      <c r="G130" s="2"/>
      <c r="H130" s="24"/>
      <c r="I130" s="29">
        <f>(I119)</f>
        <v>23.54332545142865</v>
      </c>
      <c r="J130" s="227">
        <f>(J119)</f>
        <v>23.918194186950501</v>
      </c>
      <c r="K130" s="22">
        <f>(B130)</f>
        <v>50.852550002480513</v>
      </c>
      <c r="L130" s="22">
        <f>(L119)</f>
        <v>23.924928848292335</v>
      </c>
      <c r="M130" s="57">
        <f t="shared" si="90"/>
        <v>23.918194186950501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1.2979109495182719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44"/>
      <c r="G3" s="266" t="str">
        <f>Poor!A3</f>
        <v>Sources of Food : Poor HHs</v>
      </c>
      <c r="H3" s="266"/>
      <c r="I3" s="266"/>
      <c r="J3" s="266"/>
      <c r="K3" s="245"/>
      <c r="L3" s="266" t="str">
        <f>Middle!A3</f>
        <v>Sources of Food : Middle HHs</v>
      </c>
      <c r="M3" s="266"/>
      <c r="N3" s="266"/>
      <c r="O3" s="266"/>
      <c r="P3" s="266"/>
      <c r="Q3" s="246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83" workbookViewId="0">
      <selection activeCell="W74" sqref="W7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ZALOF: 59301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1735.8874325856657</v>
      </c>
      <c r="C72" s="109">
        <f>Poor!R7</f>
        <v>3682.4673026445089</v>
      </c>
      <c r="D72" s="109">
        <f>Middle!R7</f>
        <v>4095.0206428037527</v>
      </c>
      <c r="E72" s="109">
        <f>Rich!R7</f>
        <v>5391.9501346995576</v>
      </c>
      <c r="F72" s="109">
        <f>V.Poor!T7</f>
        <v>526.71519398393411</v>
      </c>
      <c r="G72" s="109">
        <f>Poor!T7</f>
        <v>1171.8395853766719</v>
      </c>
      <c r="H72" s="109">
        <f>Middle!T7</f>
        <v>1437.0783965945006</v>
      </c>
      <c r="I72" s="109">
        <f>Rich!T7</f>
        <v>1915.7467063546487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583.55639751462866</v>
      </c>
      <c r="D73" s="109">
        <f>Middle!R8</f>
        <v>4909.1554739312096</v>
      </c>
      <c r="E73" s="109">
        <f>Rich!R8</f>
        <v>14354.335647021255</v>
      </c>
      <c r="F73" s="109">
        <f>V.Poor!T8</f>
        <v>0</v>
      </c>
      <c r="G73" s="109">
        <f>Poor!T8</f>
        <v>62.062428711675089</v>
      </c>
      <c r="H73" s="109">
        <f>Middle!T8</f>
        <v>1277.7117477324696</v>
      </c>
      <c r="I73" s="109">
        <f>Rich!T8</f>
        <v>3900.7577527922667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78.352744127070892</v>
      </c>
      <c r="D74" s="109">
        <f>Middle!R9</f>
        <v>464.87856551337472</v>
      </c>
      <c r="E74" s="109">
        <f>Rich!R9</f>
        <v>668.63805193954033</v>
      </c>
      <c r="F74" s="109">
        <f>V.Poor!T9</f>
        <v>0</v>
      </c>
      <c r="G74" s="109">
        <f>Poor!T9</f>
        <v>17.72332934541102</v>
      </c>
      <c r="H74" s="109">
        <f>Middle!T9</f>
        <v>105.1491898820714</v>
      </c>
      <c r="I74" s="109">
        <f>Rich!T9</f>
        <v>151.25753888224236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5439.4750703332329</v>
      </c>
      <c r="D76" s="109">
        <f>Middle!R11</f>
        <v>15056.610940017266</v>
      </c>
      <c r="E76" s="109">
        <f>Rich!R11</f>
        <v>17155.181626927842</v>
      </c>
      <c r="F76" s="109">
        <f>V.Poor!T11</f>
        <v>0</v>
      </c>
      <c r="G76" s="109">
        <f>Poor!T11</f>
        <v>2206.3049999999998</v>
      </c>
      <c r="H76" s="109">
        <f>Middle!T11</f>
        <v>6226.825824991256</v>
      </c>
      <c r="I76" s="109">
        <f>Rich!T11</f>
        <v>6930.9029909022693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11057.657647224833</v>
      </c>
      <c r="C78" s="109">
        <f>Poor!R13</f>
        <v>19304.511397751168</v>
      </c>
      <c r="D78" s="109">
        <f>Middle!R13</f>
        <v>0</v>
      </c>
      <c r="E78" s="109">
        <f>Rich!R13</f>
        <v>0</v>
      </c>
      <c r="F78" s="109">
        <f>V.Poor!T13</f>
        <v>4206.9000000000005</v>
      </c>
      <c r="G78" s="109">
        <f>Poor!T13</f>
        <v>7335.8255693756937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17506.691925438859</v>
      </c>
      <c r="D79" s="109">
        <f>Middle!R14</f>
        <v>0</v>
      </c>
      <c r="E79" s="109">
        <f>Rich!R14</f>
        <v>294088.82789019158</v>
      </c>
      <c r="F79" s="109">
        <f>V.Poor!T14</f>
        <v>0</v>
      </c>
      <c r="G79" s="109">
        <f>Poor!T14</f>
        <v>5664</v>
      </c>
      <c r="H79" s="109">
        <f>Middle!T14</f>
        <v>0</v>
      </c>
      <c r="I79" s="109">
        <f>Rich!T14</f>
        <v>142732.79999999996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818.43784751426676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3343.5555840948959</v>
      </c>
      <c r="C81" s="109">
        <f>Poor!R16</f>
        <v>9176.4243509175358</v>
      </c>
      <c r="D81" s="109">
        <f>Middle!R16</f>
        <v>0</v>
      </c>
      <c r="E81" s="109">
        <f>Rich!R16</f>
        <v>0</v>
      </c>
      <c r="F81" s="109">
        <f>V.Poor!T16</f>
        <v>2200.3200000000002</v>
      </c>
      <c r="G81" s="109">
        <f>Poor!T16</f>
        <v>5480.7247477193769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2801.0707080702177</v>
      </c>
      <c r="D82" s="109">
        <f>Middle!R17</f>
        <v>180679.3312802072</v>
      </c>
      <c r="E82" s="109">
        <f>Rich!R17</f>
        <v>138641.87600537605</v>
      </c>
      <c r="F82" s="109">
        <f>V.Poor!T17</f>
        <v>0</v>
      </c>
      <c r="G82" s="109">
        <f>Poor!T17</f>
        <v>1812.4799999999998</v>
      </c>
      <c r="H82" s="109">
        <f>Middle!T17</f>
        <v>116904.95999999999</v>
      </c>
      <c r="I82" s="109">
        <f>Rich!T17</f>
        <v>89717.75999999998</v>
      </c>
    </row>
    <row r="83" spans="1:9">
      <c r="A83" t="str">
        <f>V.Poor!Q18</f>
        <v>Food transfer - official</v>
      </c>
      <c r="B83" s="109">
        <f>V.Poor!R18</f>
        <v>1034.7394985118858</v>
      </c>
      <c r="C83" s="109">
        <f>Poor!R18</f>
        <v>993.59157089768689</v>
      </c>
      <c r="D83" s="109">
        <f>Middle!R18</f>
        <v>0</v>
      </c>
      <c r="E83" s="109">
        <f>Rich!R18</f>
        <v>0</v>
      </c>
      <c r="F83" s="109">
        <f>V.Poor!T18</f>
        <v>1170.364223668664</v>
      </c>
      <c r="G83" s="109">
        <f>Poor!T18</f>
        <v>1123.7481751299529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226.2284890986115</v>
      </c>
      <c r="C84" s="109">
        <f>Poor!R19</f>
        <v>88.636541793749032</v>
      </c>
      <c r="D84" s="109">
        <f>Middle!R19</f>
        <v>0</v>
      </c>
      <c r="E84" s="109">
        <f>Rich!R19</f>
        <v>0</v>
      </c>
      <c r="F84" s="109">
        <f>V.Poor!T19</f>
        <v>255.88056742437186</v>
      </c>
      <c r="G84" s="109">
        <f>Poor!T19</f>
        <v>100.24758160998117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24245.154366342569</v>
      </c>
      <c r="C85" s="109">
        <f>Poor!R20</f>
        <v>24246.768316732821</v>
      </c>
      <c r="D85" s="109">
        <f>Middle!R20</f>
        <v>13340.857600340878</v>
      </c>
      <c r="E85" s="109">
        <f>Rich!R20</f>
        <v>13339.02897930512</v>
      </c>
      <c r="F85" s="109">
        <f>V.Poor!T20</f>
        <v>19611.599999999999</v>
      </c>
      <c r="G85" s="109">
        <f>Poor!T20</f>
        <v>19611.599999999999</v>
      </c>
      <c r="H85" s="109">
        <f>Middle!T20</f>
        <v>10789.920000000002</v>
      </c>
      <c r="I85" s="109">
        <f>Rich!T20</f>
        <v>10789.920000000002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2188.3364906798574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1665.0000000000002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41643.223017858458</v>
      </c>
      <c r="C88" s="109">
        <f>Poor!R23</f>
        <v>86908.320664415602</v>
      </c>
      <c r="D88" s="109">
        <f>Middle!R23</f>
        <v>218545.85450281369</v>
      </c>
      <c r="E88" s="109">
        <f>Rich!R23</f>
        <v>483639.83833546093</v>
      </c>
      <c r="F88" s="109">
        <f>V.Poor!T23</f>
        <v>27971.779985076966</v>
      </c>
      <c r="G88" s="109">
        <f>Poor!T23</f>
        <v>46913.536417268755</v>
      </c>
      <c r="H88" s="109">
        <f>Middle!T23</f>
        <v>136741.6451592003</v>
      </c>
      <c r="I88" s="109">
        <f>Rich!T23</f>
        <v>256139.14498893137</v>
      </c>
    </row>
    <row r="89" spans="1:9">
      <c r="A89" t="str">
        <f>V.Poor!Q24</f>
        <v>Food Poverty line</v>
      </c>
      <c r="B89" s="109">
        <f>V.Poor!R24</f>
        <v>30963.617922690202</v>
      </c>
      <c r="C89" s="109">
        <f>Poor!R24</f>
        <v>30914.617922690202</v>
      </c>
      <c r="D89" s="109">
        <f>Middle!R24</f>
        <v>30872.897922690201</v>
      </c>
      <c r="E89" s="109">
        <f>Rich!R24</f>
        <v>30973.6979226902</v>
      </c>
      <c r="F89" s="109">
        <f>V.Poor!T24</f>
        <v>30963.617922690202</v>
      </c>
      <c r="G89" s="109">
        <f>Poor!T24</f>
        <v>30914.617922690202</v>
      </c>
      <c r="H89" s="109">
        <f>Middle!T24</f>
        <v>30872.897922690201</v>
      </c>
      <c r="I89" s="109">
        <f>Rich!T24</f>
        <v>30973.6979226902</v>
      </c>
    </row>
    <row r="90" spans="1:9">
      <c r="A90" s="108" t="str">
        <f>V.Poor!Q25</f>
        <v>Lower Bound Poverty line</v>
      </c>
      <c r="B90" s="109">
        <f>V.Poor!R25</f>
        <v>44750.737922690198</v>
      </c>
      <c r="C90" s="109">
        <f>Poor!R25</f>
        <v>44701.737922690198</v>
      </c>
      <c r="D90" s="109">
        <f>Middle!R25</f>
        <v>44660.017922690204</v>
      </c>
      <c r="E90" s="109">
        <f>Rich!R25</f>
        <v>44760.817922690199</v>
      </c>
      <c r="F90" s="109">
        <f>V.Poor!T25</f>
        <v>44750.737922690198</v>
      </c>
      <c r="G90" s="109">
        <f>Poor!T25</f>
        <v>44701.737922690198</v>
      </c>
      <c r="H90" s="109">
        <f>Middle!T25</f>
        <v>44660.017922690204</v>
      </c>
      <c r="I90" s="109">
        <f>Rich!T25</f>
        <v>44760.817922690199</v>
      </c>
    </row>
    <row r="91" spans="1:9">
      <c r="A91" s="108" t="str">
        <f>V.Poor!Q26</f>
        <v>Upper Bound Poverty line</v>
      </c>
      <c r="B91" s="109">
        <f>V.Poor!R26</f>
        <v>69304.1779226902</v>
      </c>
      <c r="C91" s="109">
        <f>Poor!R26</f>
        <v>69255.1779226902</v>
      </c>
      <c r="D91" s="109">
        <f>Middle!R26</f>
        <v>69213.457922690213</v>
      </c>
      <c r="E91" s="109">
        <f>Rich!R26</f>
        <v>69314.257922690216</v>
      </c>
      <c r="F91" s="109">
        <f>V.Poor!T26</f>
        <v>69304.1779226902</v>
      </c>
      <c r="G91" s="109">
        <f>Poor!T26</f>
        <v>69255.1779226902</v>
      </c>
      <c r="H91" s="109">
        <f>Middle!T26</f>
        <v>69213.457922690213</v>
      </c>
      <c r="I91" s="109">
        <f>Rich!T26</f>
        <v>69314.257922690216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30963.617922690202</v>
      </c>
      <c r="G93" s="109">
        <f>Poor!T24</f>
        <v>30914.617922690202</v>
      </c>
      <c r="H93" s="109">
        <f>Middle!T24</f>
        <v>30872.897922690201</v>
      </c>
      <c r="I93" s="109">
        <f>Rich!T24</f>
        <v>30973.6979226902</v>
      </c>
    </row>
    <row r="94" spans="1:9">
      <c r="A94" t="str">
        <f>V.Poor!Q25</f>
        <v>Lower Bound Poverty line</v>
      </c>
      <c r="F94" s="109">
        <f>V.Poor!T25</f>
        <v>44750.737922690198</v>
      </c>
      <c r="G94" s="109">
        <f>Poor!T25</f>
        <v>44701.737922690198</v>
      </c>
      <c r="H94" s="109">
        <f>Middle!T25</f>
        <v>44660.017922690204</v>
      </c>
      <c r="I94" s="109">
        <f>Rich!T25</f>
        <v>44760.817922690199</v>
      </c>
    </row>
    <row r="95" spans="1:9">
      <c r="A95" t="str">
        <f>V.Poor!Q26</f>
        <v>Upper Bound Poverty line</v>
      </c>
      <c r="F95" s="109">
        <f>V.Poor!T26</f>
        <v>69304.1779226902</v>
      </c>
      <c r="G95" s="109">
        <f>Poor!T26</f>
        <v>69255.1779226902</v>
      </c>
      <c r="H95" s="109">
        <f>Middle!T26</f>
        <v>69213.457922690213</v>
      </c>
      <c r="I95" s="109">
        <f>Rich!T26</f>
        <v>69314.257922690216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2991.8379376132361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3107.5149048317398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16778.957937613231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27660.954904831742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41332.397937613234</v>
      </c>
      <c r="G100" s="238">
        <f t="shared" si="0"/>
        <v>22341.641505421445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7" t="str">
        <f>Poor!A1</f>
        <v>ZALOF: 59301</v>
      </c>
      <c r="L2" s="267"/>
      <c r="M2" s="267"/>
      <c r="N2" s="267"/>
      <c r="O2" s="267"/>
      <c r="P2" s="267"/>
      <c r="Q2" s="267"/>
      <c r="R2" s="247"/>
      <c r="S2" s="247"/>
      <c r="T2" s="247"/>
      <c r="U2" s="247"/>
      <c r="V2" s="247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49"/>
      <c r="G3" s="266" t="str">
        <f>Poor!A67</f>
        <v>Expenditure : Poor HHs</v>
      </c>
      <c r="H3" s="266"/>
      <c r="I3" s="266"/>
      <c r="J3" s="266"/>
      <c r="K3" s="245"/>
      <c r="L3" s="266" t="str">
        <f>Middle!A67</f>
        <v>Expenditure : Middle HHs</v>
      </c>
      <c r="M3" s="266"/>
      <c r="N3" s="266"/>
      <c r="O3" s="266"/>
      <c r="P3" s="266"/>
      <c r="Q3" s="246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0.25</v>
      </c>
      <c r="C2" s="202">
        <f>[1]WB!$CK$10</f>
        <v>0.43</v>
      </c>
      <c r="D2" s="202">
        <f>[1]WB!$CK$11</f>
        <v>0.23</v>
      </c>
      <c r="E2" s="202">
        <f>[1]WB!$CK$12</f>
        <v>0.09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1735.8874325856657</v>
      </c>
      <c r="C3" s="203">
        <f>Income!C72</f>
        <v>3682.4673026445089</v>
      </c>
      <c r="D3" s="203">
        <f>Income!D72</f>
        <v>4095.0206428037527</v>
      </c>
      <c r="E3" s="203">
        <f>Income!E72</f>
        <v>5391.9501346995576</v>
      </c>
      <c r="F3" s="204">
        <f>IF(F$2&lt;=($B$2+$C$2+$D$2),IF(F$2&lt;=($B$2+$C$2),IF(F$2&lt;=$B$2,$B3,$C3),$D3),$E3)</f>
        <v>1735.8874325856657</v>
      </c>
      <c r="G3" s="204">
        <f t="shared" ref="G3:AW7" si="0">IF(G$2&lt;=($B$2+$C$2+$D$2),IF(G$2&lt;=($B$2+$C$2),IF(G$2&lt;=$B$2,$B3,$C3),$D3),$E3)</f>
        <v>1735.8874325856657</v>
      </c>
      <c r="H3" s="204">
        <f t="shared" si="0"/>
        <v>1735.8874325856657</v>
      </c>
      <c r="I3" s="204">
        <f t="shared" si="0"/>
        <v>1735.8874325856657</v>
      </c>
      <c r="J3" s="204">
        <f t="shared" si="0"/>
        <v>1735.8874325856657</v>
      </c>
      <c r="K3" s="204">
        <f t="shared" si="0"/>
        <v>1735.8874325856657</v>
      </c>
      <c r="L3" s="204">
        <f t="shared" si="0"/>
        <v>1735.8874325856657</v>
      </c>
      <c r="M3" s="204">
        <f t="shared" si="0"/>
        <v>1735.8874325856657</v>
      </c>
      <c r="N3" s="204">
        <f t="shared" si="0"/>
        <v>1735.8874325856657</v>
      </c>
      <c r="O3" s="204">
        <f t="shared" si="0"/>
        <v>1735.8874325856657</v>
      </c>
      <c r="P3" s="204">
        <f t="shared" si="0"/>
        <v>1735.8874325856657</v>
      </c>
      <c r="Q3" s="204">
        <f t="shared" si="0"/>
        <v>1735.8874325856657</v>
      </c>
      <c r="R3" s="204">
        <f t="shared" si="0"/>
        <v>1735.8874325856657</v>
      </c>
      <c r="S3" s="204">
        <f t="shared" si="0"/>
        <v>1735.8874325856657</v>
      </c>
      <c r="T3" s="204">
        <f t="shared" si="0"/>
        <v>1735.8874325856657</v>
      </c>
      <c r="U3" s="204">
        <f t="shared" si="0"/>
        <v>1735.8874325856657</v>
      </c>
      <c r="V3" s="204">
        <f t="shared" si="0"/>
        <v>1735.8874325856657</v>
      </c>
      <c r="W3" s="204">
        <f t="shared" si="0"/>
        <v>1735.8874325856657</v>
      </c>
      <c r="X3" s="204">
        <f t="shared" si="0"/>
        <v>1735.8874325856657</v>
      </c>
      <c r="Y3" s="204">
        <f t="shared" si="0"/>
        <v>1735.8874325856657</v>
      </c>
      <c r="Z3" s="204">
        <f t="shared" si="0"/>
        <v>1735.8874325856657</v>
      </c>
      <c r="AA3" s="204">
        <f t="shared" si="0"/>
        <v>1735.8874325856657</v>
      </c>
      <c r="AB3" s="204">
        <f t="shared" si="0"/>
        <v>1735.8874325856657</v>
      </c>
      <c r="AC3" s="204">
        <f t="shared" si="0"/>
        <v>1735.8874325856657</v>
      </c>
      <c r="AD3" s="204">
        <f t="shared" si="0"/>
        <v>1735.8874325856657</v>
      </c>
      <c r="AE3" s="204">
        <f t="shared" si="0"/>
        <v>3682.4673026445089</v>
      </c>
      <c r="AF3" s="204">
        <f t="shared" si="0"/>
        <v>3682.4673026445089</v>
      </c>
      <c r="AG3" s="204">
        <f t="shared" si="0"/>
        <v>3682.4673026445089</v>
      </c>
      <c r="AH3" s="204">
        <f t="shared" si="0"/>
        <v>3682.4673026445089</v>
      </c>
      <c r="AI3" s="204">
        <f t="shared" si="0"/>
        <v>3682.4673026445089</v>
      </c>
      <c r="AJ3" s="204">
        <f t="shared" si="0"/>
        <v>3682.4673026445089</v>
      </c>
      <c r="AK3" s="204">
        <f t="shared" si="0"/>
        <v>3682.4673026445089</v>
      </c>
      <c r="AL3" s="204">
        <f t="shared" si="0"/>
        <v>3682.4673026445089</v>
      </c>
      <c r="AM3" s="204">
        <f t="shared" si="0"/>
        <v>3682.4673026445089</v>
      </c>
      <c r="AN3" s="204">
        <f t="shared" si="0"/>
        <v>3682.4673026445089</v>
      </c>
      <c r="AO3" s="204">
        <f t="shared" si="0"/>
        <v>3682.4673026445089</v>
      </c>
      <c r="AP3" s="204">
        <f t="shared" si="0"/>
        <v>3682.4673026445089</v>
      </c>
      <c r="AQ3" s="204">
        <f t="shared" si="0"/>
        <v>3682.4673026445089</v>
      </c>
      <c r="AR3" s="204">
        <f t="shared" si="0"/>
        <v>3682.4673026445089</v>
      </c>
      <c r="AS3" s="204">
        <f t="shared" si="0"/>
        <v>3682.4673026445089</v>
      </c>
      <c r="AT3" s="204">
        <f t="shared" si="0"/>
        <v>3682.4673026445089</v>
      </c>
      <c r="AU3" s="204">
        <f t="shared" si="0"/>
        <v>3682.4673026445089</v>
      </c>
      <c r="AV3" s="204">
        <f t="shared" si="0"/>
        <v>3682.4673026445089</v>
      </c>
      <c r="AW3" s="204">
        <f t="shared" si="0"/>
        <v>3682.4673026445089</v>
      </c>
      <c r="AX3" s="204">
        <f t="shared" ref="AX3:BZ10" si="1">IF(AX$2&lt;=($B$2+$C$2+$D$2),IF(AX$2&lt;=($B$2+$C$2),IF(AX$2&lt;=$B$2,$B3,$C3),$D3),$E3)</f>
        <v>3682.4673026445089</v>
      </c>
      <c r="AY3" s="204">
        <f t="shared" si="1"/>
        <v>3682.4673026445089</v>
      </c>
      <c r="AZ3" s="204">
        <f t="shared" si="1"/>
        <v>3682.4673026445089</v>
      </c>
      <c r="BA3" s="204">
        <f t="shared" si="1"/>
        <v>3682.4673026445089</v>
      </c>
      <c r="BB3" s="204">
        <f t="shared" si="1"/>
        <v>3682.4673026445089</v>
      </c>
      <c r="BC3" s="204">
        <f t="shared" si="1"/>
        <v>3682.4673026445089</v>
      </c>
      <c r="BD3" s="204">
        <f t="shared" si="1"/>
        <v>3682.4673026445089</v>
      </c>
      <c r="BE3" s="204">
        <f t="shared" si="1"/>
        <v>3682.4673026445089</v>
      </c>
      <c r="BF3" s="204">
        <f t="shared" si="1"/>
        <v>3682.4673026445089</v>
      </c>
      <c r="BG3" s="204">
        <f t="shared" si="1"/>
        <v>3682.4673026445089</v>
      </c>
      <c r="BH3" s="204">
        <f t="shared" si="1"/>
        <v>3682.4673026445089</v>
      </c>
      <c r="BI3" s="204">
        <f t="shared" si="1"/>
        <v>3682.4673026445089</v>
      </c>
      <c r="BJ3" s="204">
        <f t="shared" si="1"/>
        <v>3682.4673026445089</v>
      </c>
      <c r="BK3" s="204">
        <f t="shared" si="1"/>
        <v>3682.4673026445089</v>
      </c>
      <c r="BL3" s="204">
        <f t="shared" si="1"/>
        <v>3682.4673026445089</v>
      </c>
      <c r="BM3" s="204">
        <f t="shared" si="1"/>
        <v>3682.4673026445089</v>
      </c>
      <c r="BN3" s="204">
        <f t="shared" si="1"/>
        <v>3682.4673026445089</v>
      </c>
      <c r="BO3" s="204">
        <f t="shared" si="1"/>
        <v>3682.4673026445089</v>
      </c>
      <c r="BP3" s="204">
        <f t="shared" si="1"/>
        <v>3682.4673026445089</v>
      </c>
      <c r="BQ3" s="204">
        <f t="shared" si="1"/>
        <v>3682.4673026445089</v>
      </c>
      <c r="BR3" s="204">
        <f t="shared" si="1"/>
        <v>3682.4673026445089</v>
      </c>
      <c r="BS3" s="204">
        <f t="shared" si="1"/>
        <v>3682.4673026445089</v>
      </c>
      <c r="BT3" s="204">
        <f t="shared" si="1"/>
        <v>3682.4673026445089</v>
      </c>
      <c r="BU3" s="204">
        <f t="shared" si="1"/>
        <v>3682.4673026445089</v>
      </c>
      <c r="BV3" s="204">
        <f t="shared" si="1"/>
        <v>4095.0206428037527</v>
      </c>
      <c r="BW3" s="204">
        <f t="shared" si="1"/>
        <v>4095.0206428037527</v>
      </c>
      <c r="BX3" s="204">
        <f t="shared" si="1"/>
        <v>4095.0206428037527</v>
      </c>
      <c r="BY3" s="204">
        <f t="shared" si="1"/>
        <v>4095.0206428037527</v>
      </c>
      <c r="BZ3" s="204">
        <f t="shared" si="1"/>
        <v>4095.0206428037527</v>
      </c>
      <c r="CA3" s="204">
        <f t="shared" ref="CA3:CR15" si="2">IF(CA$2&lt;=($B$2+$C$2+$D$2),IF(CA$2&lt;=($B$2+$C$2),IF(CA$2&lt;=$B$2,$B3,$C3),$D3),$E3)</f>
        <v>4095.0206428037527</v>
      </c>
      <c r="CB3" s="204">
        <f t="shared" si="2"/>
        <v>4095.0206428037527</v>
      </c>
      <c r="CC3" s="204">
        <f t="shared" si="2"/>
        <v>4095.0206428037527</v>
      </c>
      <c r="CD3" s="204">
        <f t="shared" si="2"/>
        <v>4095.0206428037527</v>
      </c>
      <c r="CE3" s="204">
        <f t="shared" si="2"/>
        <v>4095.0206428037527</v>
      </c>
      <c r="CF3" s="204">
        <f t="shared" si="2"/>
        <v>4095.0206428037527</v>
      </c>
      <c r="CG3" s="204">
        <f t="shared" si="2"/>
        <v>4095.0206428037527</v>
      </c>
      <c r="CH3" s="204">
        <f t="shared" si="2"/>
        <v>4095.0206428037527</v>
      </c>
      <c r="CI3" s="204">
        <f t="shared" si="2"/>
        <v>4095.0206428037527</v>
      </c>
      <c r="CJ3" s="204">
        <f t="shared" si="2"/>
        <v>4095.0206428037527</v>
      </c>
      <c r="CK3" s="204">
        <f t="shared" si="2"/>
        <v>4095.0206428037527</v>
      </c>
      <c r="CL3" s="204">
        <f t="shared" si="2"/>
        <v>4095.0206428037527</v>
      </c>
      <c r="CM3" s="204">
        <f t="shared" si="2"/>
        <v>4095.0206428037527</v>
      </c>
      <c r="CN3" s="204">
        <f t="shared" si="2"/>
        <v>4095.0206428037527</v>
      </c>
      <c r="CO3" s="204">
        <f t="shared" si="2"/>
        <v>4095.0206428037527</v>
      </c>
      <c r="CP3" s="204">
        <f t="shared" si="2"/>
        <v>4095.0206428037527</v>
      </c>
      <c r="CQ3" s="204">
        <f t="shared" si="2"/>
        <v>4095.0206428037527</v>
      </c>
      <c r="CR3" s="204">
        <f t="shared" si="2"/>
        <v>4095.0206428037527</v>
      </c>
      <c r="CS3" s="204">
        <f t="shared" ref="CS3:DA15" si="3">IF(CS$2&lt;=($B$2+$C$2+$D$2),IF(CS$2&lt;=($B$2+$C$2),IF(CS$2&lt;=$B$2,$B3,$C3),$D3),$E3)</f>
        <v>5391.9501346995576</v>
      </c>
      <c r="CT3" s="204">
        <f t="shared" si="3"/>
        <v>5391.9501346995576</v>
      </c>
      <c r="CU3" s="204">
        <f t="shared" si="3"/>
        <v>5391.9501346995576</v>
      </c>
      <c r="CV3" s="204">
        <f t="shared" si="3"/>
        <v>5391.9501346995576</v>
      </c>
      <c r="CW3" s="204">
        <f t="shared" si="3"/>
        <v>5391.9501346995576</v>
      </c>
      <c r="CX3" s="204">
        <f t="shared" si="3"/>
        <v>5391.9501346995576</v>
      </c>
      <c r="CY3" s="204">
        <f t="shared" si="3"/>
        <v>5391.9501346995576</v>
      </c>
      <c r="CZ3" s="204">
        <f t="shared" si="3"/>
        <v>5391.9501346995576</v>
      </c>
      <c r="DA3" s="204">
        <f t="shared" si="3"/>
        <v>5391.9501346995576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583.55639751462866</v>
      </c>
      <c r="D4" s="203">
        <f>Income!D73</f>
        <v>4909.1554739312096</v>
      </c>
      <c r="E4" s="203">
        <f>Income!E73</f>
        <v>14354.335647021255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583.55639751462866</v>
      </c>
      <c r="AF4" s="204">
        <f t="shared" si="0"/>
        <v>583.55639751462866</v>
      </c>
      <c r="AG4" s="204">
        <f t="shared" si="0"/>
        <v>583.55639751462866</v>
      </c>
      <c r="AH4" s="204">
        <f t="shared" si="0"/>
        <v>583.55639751462866</v>
      </c>
      <c r="AI4" s="204">
        <f t="shared" si="0"/>
        <v>583.55639751462866</v>
      </c>
      <c r="AJ4" s="204">
        <f t="shared" si="0"/>
        <v>583.55639751462866</v>
      </c>
      <c r="AK4" s="204">
        <f t="shared" si="0"/>
        <v>583.55639751462866</v>
      </c>
      <c r="AL4" s="204">
        <f t="shared" si="0"/>
        <v>583.55639751462866</v>
      </c>
      <c r="AM4" s="204">
        <f t="shared" si="0"/>
        <v>583.55639751462866</v>
      </c>
      <c r="AN4" s="204">
        <f t="shared" si="0"/>
        <v>583.55639751462866</v>
      </c>
      <c r="AO4" s="204">
        <f t="shared" si="0"/>
        <v>583.55639751462866</v>
      </c>
      <c r="AP4" s="204">
        <f t="shared" si="0"/>
        <v>583.55639751462866</v>
      </c>
      <c r="AQ4" s="204">
        <f t="shared" si="0"/>
        <v>583.55639751462866</v>
      </c>
      <c r="AR4" s="204">
        <f t="shared" si="0"/>
        <v>583.55639751462866</v>
      </c>
      <c r="AS4" s="204">
        <f t="shared" si="0"/>
        <v>583.55639751462866</v>
      </c>
      <c r="AT4" s="204">
        <f t="shared" si="0"/>
        <v>583.55639751462866</v>
      </c>
      <c r="AU4" s="204">
        <f t="shared" si="0"/>
        <v>583.55639751462866</v>
      </c>
      <c r="AV4" s="204">
        <f t="shared" si="0"/>
        <v>583.55639751462866</v>
      </c>
      <c r="AW4" s="204">
        <f t="shared" si="0"/>
        <v>583.55639751462866</v>
      </c>
      <c r="AX4" s="204">
        <f t="shared" si="1"/>
        <v>583.55639751462866</v>
      </c>
      <c r="AY4" s="204">
        <f t="shared" si="1"/>
        <v>583.55639751462866</v>
      </c>
      <c r="AZ4" s="204">
        <f t="shared" si="1"/>
        <v>583.55639751462866</v>
      </c>
      <c r="BA4" s="204">
        <f t="shared" si="1"/>
        <v>583.55639751462866</v>
      </c>
      <c r="BB4" s="204">
        <f t="shared" si="1"/>
        <v>583.55639751462866</v>
      </c>
      <c r="BC4" s="204">
        <f t="shared" si="1"/>
        <v>583.55639751462866</v>
      </c>
      <c r="BD4" s="204">
        <f t="shared" si="1"/>
        <v>583.55639751462866</v>
      </c>
      <c r="BE4" s="204">
        <f t="shared" si="1"/>
        <v>583.55639751462866</v>
      </c>
      <c r="BF4" s="204">
        <f t="shared" si="1"/>
        <v>583.55639751462866</v>
      </c>
      <c r="BG4" s="204">
        <f t="shared" si="1"/>
        <v>583.55639751462866</v>
      </c>
      <c r="BH4" s="204">
        <f t="shared" si="1"/>
        <v>583.55639751462866</v>
      </c>
      <c r="BI4" s="204">
        <f t="shared" si="1"/>
        <v>583.55639751462866</v>
      </c>
      <c r="BJ4" s="204">
        <f t="shared" si="1"/>
        <v>583.55639751462866</v>
      </c>
      <c r="BK4" s="204">
        <f t="shared" si="1"/>
        <v>583.55639751462866</v>
      </c>
      <c r="BL4" s="204">
        <f t="shared" si="1"/>
        <v>583.55639751462866</v>
      </c>
      <c r="BM4" s="204">
        <f t="shared" si="1"/>
        <v>583.55639751462866</v>
      </c>
      <c r="BN4" s="204">
        <f t="shared" si="1"/>
        <v>583.55639751462866</v>
      </c>
      <c r="BO4" s="204">
        <f t="shared" si="1"/>
        <v>583.55639751462866</v>
      </c>
      <c r="BP4" s="204">
        <f t="shared" si="1"/>
        <v>583.55639751462866</v>
      </c>
      <c r="BQ4" s="204">
        <f t="shared" si="1"/>
        <v>583.55639751462866</v>
      </c>
      <c r="BR4" s="204">
        <f t="shared" si="1"/>
        <v>583.55639751462866</v>
      </c>
      <c r="BS4" s="204">
        <f t="shared" si="1"/>
        <v>583.55639751462866</v>
      </c>
      <c r="BT4" s="204">
        <f t="shared" si="1"/>
        <v>583.55639751462866</v>
      </c>
      <c r="BU4" s="204">
        <f t="shared" si="1"/>
        <v>583.55639751462866</v>
      </c>
      <c r="BV4" s="204">
        <f t="shared" si="1"/>
        <v>4909.1554739312096</v>
      </c>
      <c r="BW4" s="204">
        <f t="shared" si="1"/>
        <v>4909.1554739312096</v>
      </c>
      <c r="BX4" s="204">
        <f t="shared" si="1"/>
        <v>4909.1554739312096</v>
      </c>
      <c r="BY4" s="204">
        <f t="shared" si="1"/>
        <v>4909.1554739312096</v>
      </c>
      <c r="BZ4" s="204">
        <f t="shared" si="1"/>
        <v>4909.1554739312096</v>
      </c>
      <c r="CA4" s="204">
        <f t="shared" si="2"/>
        <v>4909.1554739312096</v>
      </c>
      <c r="CB4" s="204">
        <f t="shared" si="2"/>
        <v>4909.1554739312096</v>
      </c>
      <c r="CC4" s="204">
        <f t="shared" si="2"/>
        <v>4909.1554739312096</v>
      </c>
      <c r="CD4" s="204">
        <f t="shared" si="2"/>
        <v>4909.1554739312096</v>
      </c>
      <c r="CE4" s="204">
        <f t="shared" si="2"/>
        <v>4909.1554739312096</v>
      </c>
      <c r="CF4" s="204">
        <f t="shared" si="2"/>
        <v>4909.1554739312096</v>
      </c>
      <c r="CG4" s="204">
        <f t="shared" si="2"/>
        <v>4909.1554739312096</v>
      </c>
      <c r="CH4" s="204">
        <f t="shared" si="2"/>
        <v>4909.1554739312096</v>
      </c>
      <c r="CI4" s="204">
        <f t="shared" si="2"/>
        <v>4909.1554739312096</v>
      </c>
      <c r="CJ4" s="204">
        <f t="shared" si="2"/>
        <v>4909.1554739312096</v>
      </c>
      <c r="CK4" s="204">
        <f t="shared" si="2"/>
        <v>4909.1554739312096</v>
      </c>
      <c r="CL4" s="204">
        <f t="shared" si="2"/>
        <v>4909.1554739312096</v>
      </c>
      <c r="CM4" s="204">
        <f t="shared" si="2"/>
        <v>4909.1554739312096</v>
      </c>
      <c r="CN4" s="204">
        <f t="shared" si="2"/>
        <v>4909.1554739312096</v>
      </c>
      <c r="CO4" s="204">
        <f t="shared" si="2"/>
        <v>4909.1554739312096</v>
      </c>
      <c r="CP4" s="204">
        <f t="shared" si="2"/>
        <v>4909.1554739312096</v>
      </c>
      <c r="CQ4" s="204">
        <f t="shared" si="2"/>
        <v>4909.1554739312096</v>
      </c>
      <c r="CR4" s="204">
        <f t="shared" si="2"/>
        <v>4909.1554739312096</v>
      </c>
      <c r="CS4" s="204">
        <f t="shared" si="3"/>
        <v>14354.335647021255</v>
      </c>
      <c r="CT4" s="204">
        <f t="shared" si="3"/>
        <v>14354.335647021255</v>
      </c>
      <c r="CU4" s="204">
        <f t="shared" si="3"/>
        <v>14354.335647021255</v>
      </c>
      <c r="CV4" s="204">
        <f t="shared" si="3"/>
        <v>14354.335647021255</v>
      </c>
      <c r="CW4" s="204">
        <f t="shared" si="3"/>
        <v>14354.335647021255</v>
      </c>
      <c r="CX4" s="204">
        <f t="shared" si="3"/>
        <v>14354.335647021255</v>
      </c>
      <c r="CY4" s="204">
        <f t="shared" si="3"/>
        <v>14354.335647021255</v>
      </c>
      <c r="CZ4" s="204">
        <f t="shared" si="3"/>
        <v>14354.335647021255</v>
      </c>
      <c r="DA4" s="204">
        <f t="shared" si="3"/>
        <v>14354.335647021255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78.352744127070892</v>
      </c>
      <c r="D5" s="203">
        <f>Income!D74</f>
        <v>464.87856551337472</v>
      </c>
      <c r="E5" s="203">
        <f>Income!E74</f>
        <v>668.63805193954033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78.352744127070892</v>
      </c>
      <c r="AF5" s="204">
        <f t="shared" si="0"/>
        <v>78.352744127070892</v>
      </c>
      <c r="AG5" s="204">
        <f t="shared" si="0"/>
        <v>78.352744127070892</v>
      </c>
      <c r="AH5" s="204">
        <f t="shared" si="0"/>
        <v>78.352744127070892</v>
      </c>
      <c r="AI5" s="204">
        <f t="shared" si="0"/>
        <v>78.352744127070892</v>
      </c>
      <c r="AJ5" s="204">
        <f t="shared" si="0"/>
        <v>78.352744127070892</v>
      </c>
      <c r="AK5" s="204">
        <f t="shared" si="0"/>
        <v>78.352744127070892</v>
      </c>
      <c r="AL5" s="204">
        <f t="shared" si="0"/>
        <v>78.352744127070892</v>
      </c>
      <c r="AM5" s="204">
        <f t="shared" si="0"/>
        <v>78.352744127070892</v>
      </c>
      <c r="AN5" s="204">
        <f t="shared" si="0"/>
        <v>78.352744127070892</v>
      </c>
      <c r="AO5" s="204">
        <f t="shared" si="0"/>
        <v>78.352744127070892</v>
      </c>
      <c r="AP5" s="204">
        <f t="shared" si="0"/>
        <v>78.352744127070892</v>
      </c>
      <c r="AQ5" s="204">
        <f t="shared" si="0"/>
        <v>78.352744127070892</v>
      </c>
      <c r="AR5" s="204">
        <f t="shared" si="0"/>
        <v>78.352744127070892</v>
      </c>
      <c r="AS5" s="204">
        <f t="shared" si="0"/>
        <v>78.352744127070892</v>
      </c>
      <c r="AT5" s="204">
        <f t="shared" si="0"/>
        <v>78.352744127070892</v>
      </c>
      <c r="AU5" s="204">
        <f t="shared" si="0"/>
        <v>78.352744127070892</v>
      </c>
      <c r="AV5" s="204">
        <f t="shared" si="0"/>
        <v>78.352744127070892</v>
      </c>
      <c r="AW5" s="204">
        <f t="shared" si="0"/>
        <v>78.352744127070892</v>
      </c>
      <c r="AX5" s="204">
        <f t="shared" si="1"/>
        <v>78.352744127070892</v>
      </c>
      <c r="AY5" s="204">
        <f t="shared" si="1"/>
        <v>78.352744127070892</v>
      </c>
      <c r="AZ5" s="204">
        <f t="shared" si="1"/>
        <v>78.352744127070892</v>
      </c>
      <c r="BA5" s="204">
        <f t="shared" si="1"/>
        <v>78.352744127070892</v>
      </c>
      <c r="BB5" s="204">
        <f t="shared" si="1"/>
        <v>78.352744127070892</v>
      </c>
      <c r="BC5" s="204">
        <f t="shared" si="1"/>
        <v>78.352744127070892</v>
      </c>
      <c r="BD5" s="204">
        <f t="shared" si="1"/>
        <v>78.352744127070892</v>
      </c>
      <c r="BE5" s="204">
        <f t="shared" si="1"/>
        <v>78.352744127070892</v>
      </c>
      <c r="BF5" s="204">
        <f t="shared" si="1"/>
        <v>78.352744127070892</v>
      </c>
      <c r="BG5" s="204">
        <f t="shared" si="1"/>
        <v>78.352744127070892</v>
      </c>
      <c r="BH5" s="204">
        <f t="shared" si="1"/>
        <v>78.352744127070892</v>
      </c>
      <c r="BI5" s="204">
        <f t="shared" si="1"/>
        <v>78.352744127070892</v>
      </c>
      <c r="BJ5" s="204">
        <f t="shared" si="1"/>
        <v>78.352744127070892</v>
      </c>
      <c r="BK5" s="204">
        <f t="shared" si="1"/>
        <v>78.352744127070892</v>
      </c>
      <c r="BL5" s="204">
        <f t="shared" si="1"/>
        <v>78.352744127070892</v>
      </c>
      <c r="BM5" s="204">
        <f t="shared" si="1"/>
        <v>78.352744127070892</v>
      </c>
      <c r="BN5" s="204">
        <f t="shared" si="1"/>
        <v>78.352744127070892</v>
      </c>
      <c r="BO5" s="204">
        <f t="shared" si="1"/>
        <v>78.352744127070892</v>
      </c>
      <c r="BP5" s="204">
        <f t="shared" si="1"/>
        <v>78.352744127070892</v>
      </c>
      <c r="BQ5" s="204">
        <f t="shared" si="1"/>
        <v>78.352744127070892</v>
      </c>
      <c r="BR5" s="204">
        <f t="shared" si="1"/>
        <v>78.352744127070892</v>
      </c>
      <c r="BS5" s="204">
        <f t="shared" si="1"/>
        <v>78.352744127070892</v>
      </c>
      <c r="BT5" s="204">
        <f t="shared" si="1"/>
        <v>78.352744127070892</v>
      </c>
      <c r="BU5" s="204">
        <f t="shared" si="1"/>
        <v>78.352744127070892</v>
      </c>
      <c r="BV5" s="204">
        <f t="shared" si="1"/>
        <v>464.87856551337472</v>
      </c>
      <c r="BW5" s="204">
        <f t="shared" si="1"/>
        <v>464.87856551337472</v>
      </c>
      <c r="BX5" s="204">
        <f t="shared" si="1"/>
        <v>464.87856551337472</v>
      </c>
      <c r="BY5" s="204">
        <f t="shared" si="1"/>
        <v>464.87856551337472</v>
      </c>
      <c r="BZ5" s="204">
        <f t="shared" si="1"/>
        <v>464.87856551337472</v>
      </c>
      <c r="CA5" s="204">
        <f t="shared" si="2"/>
        <v>464.87856551337472</v>
      </c>
      <c r="CB5" s="204">
        <f t="shared" si="2"/>
        <v>464.87856551337472</v>
      </c>
      <c r="CC5" s="204">
        <f t="shared" si="2"/>
        <v>464.87856551337472</v>
      </c>
      <c r="CD5" s="204">
        <f t="shared" si="2"/>
        <v>464.87856551337472</v>
      </c>
      <c r="CE5" s="204">
        <f t="shared" si="2"/>
        <v>464.87856551337472</v>
      </c>
      <c r="CF5" s="204">
        <f t="shared" si="2"/>
        <v>464.87856551337472</v>
      </c>
      <c r="CG5" s="204">
        <f t="shared" si="2"/>
        <v>464.87856551337472</v>
      </c>
      <c r="CH5" s="204">
        <f t="shared" si="2"/>
        <v>464.87856551337472</v>
      </c>
      <c r="CI5" s="204">
        <f t="shared" si="2"/>
        <v>464.87856551337472</v>
      </c>
      <c r="CJ5" s="204">
        <f t="shared" si="2"/>
        <v>464.87856551337472</v>
      </c>
      <c r="CK5" s="204">
        <f t="shared" si="2"/>
        <v>464.87856551337472</v>
      </c>
      <c r="CL5" s="204">
        <f t="shared" si="2"/>
        <v>464.87856551337472</v>
      </c>
      <c r="CM5" s="204">
        <f t="shared" si="2"/>
        <v>464.87856551337472</v>
      </c>
      <c r="CN5" s="204">
        <f t="shared" si="2"/>
        <v>464.87856551337472</v>
      </c>
      <c r="CO5" s="204">
        <f t="shared" si="2"/>
        <v>464.87856551337472</v>
      </c>
      <c r="CP5" s="204">
        <f t="shared" si="2"/>
        <v>464.87856551337472</v>
      </c>
      <c r="CQ5" s="204">
        <f t="shared" si="2"/>
        <v>464.87856551337472</v>
      </c>
      <c r="CR5" s="204">
        <f t="shared" si="2"/>
        <v>464.87856551337472</v>
      </c>
      <c r="CS5" s="204">
        <f t="shared" si="3"/>
        <v>668.63805193954033</v>
      </c>
      <c r="CT5" s="204">
        <f t="shared" si="3"/>
        <v>668.63805193954033</v>
      </c>
      <c r="CU5" s="204">
        <f t="shared" si="3"/>
        <v>668.63805193954033</v>
      </c>
      <c r="CV5" s="204">
        <f t="shared" si="3"/>
        <v>668.63805193954033</v>
      </c>
      <c r="CW5" s="204">
        <f t="shared" si="3"/>
        <v>668.63805193954033</v>
      </c>
      <c r="CX5" s="204">
        <f t="shared" si="3"/>
        <v>668.63805193954033</v>
      </c>
      <c r="CY5" s="204">
        <f t="shared" si="3"/>
        <v>668.63805193954033</v>
      </c>
      <c r="CZ5" s="204">
        <f t="shared" si="3"/>
        <v>668.63805193954033</v>
      </c>
      <c r="DA5" s="204">
        <f t="shared" si="3"/>
        <v>668.63805193954033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5439.4750703332329</v>
      </c>
      <c r="D7" s="203">
        <f>Income!D76</f>
        <v>15056.610940017266</v>
      </c>
      <c r="E7" s="203">
        <f>Income!E76</f>
        <v>17155.181626927842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5439.4750703332329</v>
      </c>
      <c r="AF7" s="204">
        <f t="shared" si="0"/>
        <v>5439.4750703332329</v>
      </c>
      <c r="AG7" s="204">
        <f t="shared" si="0"/>
        <v>5439.4750703332329</v>
      </c>
      <c r="AH7" s="204">
        <f t="shared" si="0"/>
        <v>5439.4750703332329</v>
      </c>
      <c r="AI7" s="204">
        <f t="shared" si="0"/>
        <v>5439.4750703332329</v>
      </c>
      <c r="AJ7" s="204">
        <f t="shared" si="0"/>
        <v>5439.4750703332329</v>
      </c>
      <c r="AK7" s="204">
        <f t="shared" si="0"/>
        <v>5439.4750703332329</v>
      </c>
      <c r="AL7" s="204">
        <f t="shared" si="0"/>
        <v>5439.4750703332329</v>
      </c>
      <c r="AM7" s="204">
        <f t="shared" si="0"/>
        <v>5439.4750703332329</v>
      </c>
      <c r="AN7" s="204">
        <f t="shared" si="0"/>
        <v>5439.4750703332329</v>
      </c>
      <c r="AO7" s="204">
        <f t="shared" si="0"/>
        <v>5439.4750703332329</v>
      </c>
      <c r="AP7" s="204">
        <f t="shared" si="0"/>
        <v>5439.4750703332329</v>
      </c>
      <c r="AQ7" s="204">
        <f t="shared" si="0"/>
        <v>5439.4750703332329</v>
      </c>
      <c r="AR7" s="204">
        <f t="shared" si="0"/>
        <v>5439.4750703332329</v>
      </c>
      <c r="AS7" s="204">
        <f t="shared" si="0"/>
        <v>5439.4750703332329</v>
      </c>
      <c r="AT7" s="204">
        <f t="shared" si="0"/>
        <v>5439.4750703332329</v>
      </c>
      <c r="AU7" s="204">
        <f t="shared" ref="AU7:BJ8" si="5">IF(AU$2&lt;=($B$2+$C$2+$D$2),IF(AU$2&lt;=($B$2+$C$2),IF(AU$2&lt;=$B$2,$B7,$C7),$D7),$E7)</f>
        <v>5439.4750703332329</v>
      </c>
      <c r="AV7" s="204">
        <f t="shared" si="5"/>
        <v>5439.4750703332329</v>
      </c>
      <c r="AW7" s="204">
        <f t="shared" si="5"/>
        <v>5439.4750703332329</v>
      </c>
      <c r="AX7" s="204">
        <f t="shared" si="5"/>
        <v>5439.4750703332329</v>
      </c>
      <c r="AY7" s="204">
        <f t="shared" si="5"/>
        <v>5439.4750703332329</v>
      </c>
      <c r="AZ7" s="204">
        <f t="shared" si="5"/>
        <v>5439.4750703332329</v>
      </c>
      <c r="BA7" s="204">
        <f t="shared" si="5"/>
        <v>5439.4750703332329</v>
      </c>
      <c r="BB7" s="204">
        <f t="shared" si="5"/>
        <v>5439.4750703332329</v>
      </c>
      <c r="BC7" s="204">
        <f t="shared" si="5"/>
        <v>5439.4750703332329</v>
      </c>
      <c r="BD7" s="204">
        <f t="shared" si="5"/>
        <v>5439.4750703332329</v>
      </c>
      <c r="BE7" s="204">
        <f t="shared" si="5"/>
        <v>5439.4750703332329</v>
      </c>
      <c r="BF7" s="204">
        <f t="shared" si="5"/>
        <v>5439.4750703332329</v>
      </c>
      <c r="BG7" s="204">
        <f t="shared" si="5"/>
        <v>5439.4750703332329</v>
      </c>
      <c r="BH7" s="204">
        <f t="shared" si="5"/>
        <v>5439.4750703332329</v>
      </c>
      <c r="BI7" s="204">
        <f t="shared" si="5"/>
        <v>5439.4750703332329</v>
      </c>
      <c r="BJ7" s="204">
        <f t="shared" si="5"/>
        <v>5439.4750703332329</v>
      </c>
      <c r="BK7" s="204">
        <f t="shared" si="1"/>
        <v>5439.4750703332329</v>
      </c>
      <c r="BL7" s="204">
        <f t="shared" si="1"/>
        <v>5439.4750703332329</v>
      </c>
      <c r="BM7" s="204">
        <f t="shared" si="1"/>
        <v>5439.4750703332329</v>
      </c>
      <c r="BN7" s="204">
        <f t="shared" si="1"/>
        <v>5439.4750703332329</v>
      </c>
      <c r="BO7" s="204">
        <f t="shared" si="1"/>
        <v>5439.4750703332329</v>
      </c>
      <c r="BP7" s="204">
        <f t="shared" si="1"/>
        <v>5439.4750703332329</v>
      </c>
      <c r="BQ7" s="204">
        <f t="shared" si="1"/>
        <v>5439.4750703332329</v>
      </c>
      <c r="BR7" s="204">
        <f t="shared" si="1"/>
        <v>5439.4750703332329</v>
      </c>
      <c r="BS7" s="204">
        <f t="shared" si="1"/>
        <v>5439.4750703332329</v>
      </c>
      <c r="BT7" s="204">
        <f t="shared" si="1"/>
        <v>5439.4750703332329</v>
      </c>
      <c r="BU7" s="204">
        <f t="shared" si="1"/>
        <v>5439.4750703332329</v>
      </c>
      <c r="BV7" s="204">
        <f t="shared" si="1"/>
        <v>15056.610940017266</v>
      </c>
      <c r="BW7" s="204">
        <f t="shared" si="1"/>
        <v>15056.610940017266</v>
      </c>
      <c r="BX7" s="204">
        <f t="shared" si="1"/>
        <v>15056.610940017266</v>
      </c>
      <c r="BY7" s="204">
        <f t="shared" si="1"/>
        <v>15056.610940017266</v>
      </c>
      <c r="BZ7" s="204">
        <f t="shared" si="1"/>
        <v>15056.610940017266</v>
      </c>
      <c r="CA7" s="204">
        <f t="shared" si="2"/>
        <v>15056.610940017266</v>
      </c>
      <c r="CB7" s="204">
        <f t="shared" si="2"/>
        <v>15056.610940017266</v>
      </c>
      <c r="CC7" s="204">
        <f t="shared" si="2"/>
        <v>15056.610940017266</v>
      </c>
      <c r="CD7" s="204">
        <f t="shared" si="2"/>
        <v>15056.610940017266</v>
      </c>
      <c r="CE7" s="204">
        <f t="shared" si="2"/>
        <v>15056.610940017266</v>
      </c>
      <c r="CF7" s="204">
        <f t="shared" si="2"/>
        <v>15056.610940017266</v>
      </c>
      <c r="CG7" s="204">
        <f t="shared" si="2"/>
        <v>15056.610940017266</v>
      </c>
      <c r="CH7" s="204">
        <f t="shared" si="2"/>
        <v>15056.610940017266</v>
      </c>
      <c r="CI7" s="204">
        <f t="shared" si="2"/>
        <v>15056.610940017266</v>
      </c>
      <c r="CJ7" s="204">
        <f t="shared" si="2"/>
        <v>15056.610940017266</v>
      </c>
      <c r="CK7" s="204">
        <f t="shared" si="2"/>
        <v>15056.610940017266</v>
      </c>
      <c r="CL7" s="204">
        <f t="shared" si="2"/>
        <v>15056.610940017266</v>
      </c>
      <c r="CM7" s="204">
        <f t="shared" si="2"/>
        <v>15056.610940017266</v>
      </c>
      <c r="CN7" s="204">
        <f t="shared" si="2"/>
        <v>15056.610940017266</v>
      </c>
      <c r="CO7" s="204">
        <f t="shared" si="2"/>
        <v>15056.610940017266</v>
      </c>
      <c r="CP7" s="204">
        <f t="shared" si="2"/>
        <v>15056.610940017266</v>
      </c>
      <c r="CQ7" s="204">
        <f t="shared" si="2"/>
        <v>15056.610940017266</v>
      </c>
      <c r="CR7" s="204">
        <f t="shared" si="2"/>
        <v>15056.610940017266</v>
      </c>
      <c r="CS7" s="204">
        <f t="shared" si="3"/>
        <v>17155.181626927842</v>
      </c>
      <c r="CT7" s="204">
        <f t="shared" si="3"/>
        <v>17155.181626927842</v>
      </c>
      <c r="CU7" s="204">
        <f t="shared" si="3"/>
        <v>17155.181626927842</v>
      </c>
      <c r="CV7" s="204">
        <f t="shared" si="3"/>
        <v>17155.181626927842</v>
      </c>
      <c r="CW7" s="204">
        <f t="shared" si="3"/>
        <v>17155.181626927842</v>
      </c>
      <c r="CX7" s="204">
        <f t="shared" si="3"/>
        <v>17155.181626927842</v>
      </c>
      <c r="CY7" s="204">
        <f t="shared" si="3"/>
        <v>17155.181626927842</v>
      </c>
      <c r="CZ7" s="204">
        <f t="shared" si="3"/>
        <v>17155.181626927842</v>
      </c>
      <c r="DA7" s="204">
        <f t="shared" si="3"/>
        <v>17155.181626927842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11057.657647224833</v>
      </c>
      <c r="C9" s="203">
        <f>Income!C78</f>
        <v>19304.511397751168</v>
      </c>
      <c r="D9" s="203">
        <f>Income!D78</f>
        <v>0</v>
      </c>
      <c r="E9" s="203">
        <f>Income!E78</f>
        <v>0</v>
      </c>
      <c r="F9" s="204">
        <f t="shared" si="4"/>
        <v>11057.657647224833</v>
      </c>
      <c r="G9" s="204">
        <f t="shared" si="4"/>
        <v>11057.657647224833</v>
      </c>
      <c r="H9" s="204">
        <f t="shared" si="4"/>
        <v>11057.657647224833</v>
      </c>
      <c r="I9" s="204">
        <f t="shared" si="4"/>
        <v>11057.657647224833</v>
      </c>
      <c r="J9" s="204">
        <f t="shared" si="4"/>
        <v>11057.657647224833</v>
      </c>
      <c r="K9" s="204">
        <f t="shared" si="4"/>
        <v>11057.657647224833</v>
      </c>
      <c r="L9" s="204">
        <f t="shared" si="4"/>
        <v>11057.657647224833</v>
      </c>
      <c r="M9" s="204">
        <f t="shared" si="4"/>
        <v>11057.657647224833</v>
      </c>
      <c r="N9" s="204">
        <f t="shared" si="4"/>
        <v>11057.657647224833</v>
      </c>
      <c r="O9" s="204">
        <f t="shared" si="4"/>
        <v>11057.657647224833</v>
      </c>
      <c r="P9" s="204">
        <f t="shared" si="4"/>
        <v>11057.657647224833</v>
      </c>
      <c r="Q9" s="204">
        <f t="shared" si="4"/>
        <v>11057.657647224833</v>
      </c>
      <c r="R9" s="204">
        <f t="shared" si="4"/>
        <v>11057.657647224833</v>
      </c>
      <c r="S9" s="204">
        <f t="shared" si="4"/>
        <v>11057.657647224833</v>
      </c>
      <c r="T9" s="204">
        <f t="shared" si="4"/>
        <v>11057.657647224833</v>
      </c>
      <c r="U9" s="204">
        <f t="shared" si="4"/>
        <v>11057.657647224833</v>
      </c>
      <c r="V9" s="204">
        <f t="shared" si="6"/>
        <v>11057.657647224833</v>
      </c>
      <c r="W9" s="204">
        <f t="shared" si="6"/>
        <v>11057.657647224833</v>
      </c>
      <c r="X9" s="204">
        <f t="shared" si="6"/>
        <v>11057.657647224833</v>
      </c>
      <c r="Y9" s="204">
        <f t="shared" si="6"/>
        <v>11057.657647224833</v>
      </c>
      <c r="Z9" s="204">
        <f t="shared" si="6"/>
        <v>11057.657647224833</v>
      </c>
      <c r="AA9" s="204">
        <f t="shared" si="6"/>
        <v>11057.657647224833</v>
      </c>
      <c r="AB9" s="204">
        <f t="shared" si="6"/>
        <v>11057.657647224833</v>
      </c>
      <c r="AC9" s="204">
        <f t="shared" si="6"/>
        <v>11057.657647224833</v>
      </c>
      <c r="AD9" s="204">
        <f t="shared" si="6"/>
        <v>11057.657647224833</v>
      </c>
      <c r="AE9" s="204">
        <f t="shared" si="6"/>
        <v>19304.511397751168</v>
      </c>
      <c r="AF9" s="204">
        <f t="shared" si="6"/>
        <v>19304.511397751168</v>
      </c>
      <c r="AG9" s="204">
        <f t="shared" si="6"/>
        <v>19304.511397751168</v>
      </c>
      <c r="AH9" s="204">
        <f t="shared" si="6"/>
        <v>19304.511397751168</v>
      </c>
      <c r="AI9" s="204">
        <f t="shared" si="6"/>
        <v>19304.511397751168</v>
      </c>
      <c r="AJ9" s="204">
        <f t="shared" si="6"/>
        <v>19304.511397751168</v>
      </c>
      <c r="AK9" s="204">
        <f t="shared" si="6"/>
        <v>19304.511397751168</v>
      </c>
      <c r="AL9" s="204">
        <f t="shared" si="7"/>
        <v>19304.511397751168</v>
      </c>
      <c r="AM9" s="204">
        <f t="shared" si="7"/>
        <v>19304.511397751168</v>
      </c>
      <c r="AN9" s="204">
        <f t="shared" si="7"/>
        <v>19304.511397751168</v>
      </c>
      <c r="AO9" s="204">
        <f t="shared" si="7"/>
        <v>19304.511397751168</v>
      </c>
      <c r="AP9" s="204">
        <f t="shared" si="7"/>
        <v>19304.511397751168</v>
      </c>
      <c r="AQ9" s="204">
        <f t="shared" si="7"/>
        <v>19304.511397751168</v>
      </c>
      <c r="AR9" s="204">
        <f t="shared" si="7"/>
        <v>19304.511397751168</v>
      </c>
      <c r="AS9" s="204">
        <f t="shared" si="7"/>
        <v>19304.511397751168</v>
      </c>
      <c r="AT9" s="204">
        <f t="shared" si="7"/>
        <v>19304.511397751168</v>
      </c>
      <c r="AU9" s="204">
        <f t="shared" si="7"/>
        <v>19304.511397751168</v>
      </c>
      <c r="AV9" s="204">
        <f t="shared" si="7"/>
        <v>19304.511397751168</v>
      </c>
      <c r="AW9" s="204">
        <f t="shared" si="7"/>
        <v>19304.511397751168</v>
      </c>
      <c r="AX9" s="204">
        <f t="shared" si="1"/>
        <v>19304.511397751168</v>
      </c>
      <c r="AY9" s="204">
        <f t="shared" si="1"/>
        <v>19304.511397751168</v>
      </c>
      <c r="AZ9" s="204">
        <f t="shared" si="1"/>
        <v>19304.511397751168</v>
      </c>
      <c r="BA9" s="204">
        <f t="shared" si="1"/>
        <v>19304.511397751168</v>
      </c>
      <c r="BB9" s="204">
        <f t="shared" si="1"/>
        <v>19304.511397751168</v>
      </c>
      <c r="BC9" s="204">
        <f t="shared" si="1"/>
        <v>19304.511397751168</v>
      </c>
      <c r="BD9" s="204">
        <f t="shared" si="1"/>
        <v>19304.511397751168</v>
      </c>
      <c r="BE9" s="204">
        <f t="shared" si="1"/>
        <v>19304.511397751168</v>
      </c>
      <c r="BF9" s="204">
        <f t="shared" si="1"/>
        <v>19304.511397751168</v>
      </c>
      <c r="BG9" s="204">
        <f t="shared" si="1"/>
        <v>19304.511397751168</v>
      </c>
      <c r="BH9" s="204">
        <f t="shared" si="1"/>
        <v>19304.511397751168</v>
      </c>
      <c r="BI9" s="204">
        <f t="shared" si="1"/>
        <v>19304.511397751168</v>
      </c>
      <c r="BJ9" s="204">
        <f t="shared" si="1"/>
        <v>19304.511397751168</v>
      </c>
      <c r="BK9" s="204">
        <f t="shared" si="1"/>
        <v>19304.511397751168</v>
      </c>
      <c r="BL9" s="204">
        <f t="shared" si="1"/>
        <v>19304.511397751168</v>
      </c>
      <c r="BM9" s="204">
        <f t="shared" si="1"/>
        <v>19304.511397751168</v>
      </c>
      <c r="BN9" s="204">
        <f t="shared" si="1"/>
        <v>19304.511397751168</v>
      </c>
      <c r="BO9" s="204">
        <f t="shared" si="1"/>
        <v>19304.511397751168</v>
      </c>
      <c r="BP9" s="204">
        <f t="shared" si="1"/>
        <v>19304.511397751168</v>
      </c>
      <c r="BQ9" s="204">
        <f t="shared" si="1"/>
        <v>19304.511397751168</v>
      </c>
      <c r="BR9" s="204">
        <f t="shared" si="1"/>
        <v>19304.511397751168</v>
      </c>
      <c r="BS9" s="204">
        <f t="shared" si="1"/>
        <v>19304.511397751168</v>
      </c>
      <c r="BT9" s="204">
        <f t="shared" si="1"/>
        <v>19304.511397751168</v>
      </c>
      <c r="BU9" s="204">
        <f t="shared" si="1"/>
        <v>19304.511397751168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17506.691925438859</v>
      </c>
      <c r="D10" s="203">
        <f>Income!D79</f>
        <v>0</v>
      </c>
      <c r="E10" s="203">
        <f>Income!E79</f>
        <v>294088.82789019158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17506.691925438859</v>
      </c>
      <c r="AF10" s="204">
        <f t="shared" si="6"/>
        <v>17506.691925438859</v>
      </c>
      <c r="AG10" s="204">
        <f t="shared" si="6"/>
        <v>17506.691925438859</v>
      </c>
      <c r="AH10" s="204">
        <f t="shared" si="6"/>
        <v>17506.691925438859</v>
      </c>
      <c r="AI10" s="204">
        <f t="shared" si="6"/>
        <v>17506.691925438859</v>
      </c>
      <c r="AJ10" s="204">
        <f t="shared" si="6"/>
        <v>17506.691925438859</v>
      </c>
      <c r="AK10" s="204">
        <f t="shared" si="6"/>
        <v>17506.691925438859</v>
      </c>
      <c r="AL10" s="204">
        <f t="shared" si="7"/>
        <v>17506.691925438859</v>
      </c>
      <c r="AM10" s="204">
        <f t="shared" si="7"/>
        <v>17506.691925438859</v>
      </c>
      <c r="AN10" s="204">
        <f t="shared" si="7"/>
        <v>17506.691925438859</v>
      </c>
      <c r="AO10" s="204">
        <f t="shared" si="7"/>
        <v>17506.691925438859</v>
      </c>
      <c r="AP10" s="204">
        <f t="shared" si="7"/>
        <v>17506.691925438859</v>
      </c>
      <c r="AQ10" s="204">
        <f t="shared" si="7"/>
        <v>17506.691925438859</v>
      </c>
      <c r="AR10" s="204">
        <f t="shared" si="7"/>
        <v>17506.691925438859</v>
      </c>
      <c r="AS10" s="204">
        <f t="shared" si="7"/>
        <v>17506.691925438859</v>
      </c>
      <c r="AT10" s="204">
        <f t="shared" si="7"/>
        <v>17506.691925438859</v>
      </c>
      <c r="AU10" s="204">
        <f t="shared" si="7"/>
        <v>17506.691925438859</v>
      </c>
      <c r="AV10" s="204">
        <f t="shared" si="7"/>
        <v>17506.691925438859</v>
      </c>
      <c r="AW10" s="204">
        <f t="shared" si="7"/>
        <v>17506.691925438859</v>
      </c>
      <c r="AX10" s="204">
        <f t="shared" si="1"/>
        <v>17506.691925438859</v>
      </c>
      <c r="AY10" s="204">
        <f t="shared" si="1"/>
        <v>17506.691925438859</v>
      </c>
      <c r="AZ10" s="204">
        <f t="shared" si="1"/>
        <v>17506.691925438859</v>
      </c>
      <c r="BA10" s="204">
        <f t="shared" si="1"/>
        <v>17506.691925438859</v>
      </c>
      <c r="BB10" s="204">
        <f t="shared" si="1"/>
        <v>17506.691925438859</v>
      </c>
      <c r="BC10" s="204">
        <f t="shared" si="1"/>
        <v>17506.691925438859</v>
      </c>
      <c r="BD10" s="204">
        <f t="shared" si="1"/>
        <v>17506.691925438859</v>
      </c>
      <c r="BE10" s="204">
        <f t="shared" si="1"/>
        <v>17506.691925438859</v>
      </c>
      <c r="BF10" s="204">
        <f t="shared" si="1"/>
        <v>17506.691925438859</v>
      </c>
      <c r="BG10" s="204">
        <f t="shared" si="1"/>
        <v>17506.691925438859</v>
      </c>
      <c r="BH10" s="204">
        <f t="shared" si="1"/>
        <v>17506.691925438859</v>
      </c>
      <c r="BI10" s="204">
        <f t="shared" si="1"/>
        <v>17506.691925438859</v>
      </c>
      <c r="BJ10" s="204">
        <f t="shared" si="1"/>
        <v>17506.691925438859</v>
      </c>
      <c r="BK10" s="204">
        <f t="shared" si="1"/>
        <v>17506.691925438859</v>
      </c>
      <c r="BL10" s="204">
        <f t="shared" si="1"/>
        <v>17506.691925438859</v>
      </c>
      <c r="BM10" s="204">
        <f t="shared" si="1"/>
        <v>17506.691925438859</v>
      </c>
      <c r="BN10" s="204">
        <f t="shared" si="1"/>
        <v>17506.691925438859</v>
      </c>
      <c r="BO10" s="204">
        <f t="shared" si="1"/>
        <v>17506.691925438859</v>
      </c>
      <c r="BP10" s="204">
        <f t="shared" si="1"/>
        <v>17506.691925438859</v>
      </c>
      <c r="BQ10" s="204">
        <f t="shared" si="1"/>
        <v>17506.691925438859</v>
      </c>
      <c r="BR10" s="204">
        <f t="shared" ref="AX10:BZ18" si="8">IF(BR$2&lt;=($B$2+$C$2+$D$2),IF(BR$2&lt;=($B$2+$C$2),IF(BR$2&lt;=$B$2,$B10,$C10),$D10),$E10)</f>
        <v>17506.691925438859</v>
      </c>
      <c r="BS10" s="204">
        <f t="shared" si="8"/>
        <v>17506.691925438859</v>
      </c>
      <c r="BT10" s="204">
        <f t="shared" si="8"/>
        <v>17506.691925438859</v>
      </c>
      <c r="BU10" s="204">
        <f t="shared" si="8"/>
        <v>17506.691925438859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294088.82789019158</v>
      </c>
      <c r="CT10" s="204">
        <f t="shared" si="3"/>
        <v>294088.82789019158</v>
      </c>
      <c r="CU10" s="204">
        <f t="shared" si="3"/>
        <v>294088.82789019158</v>
      </c>
      <c r="CV10" s="204">
        <f t="shared" si="3"/>
        <v>294088.82789019158</v>
      </c>
      <c r="CW10" s="204">
        <f t="shared" si="3"/>
        <v>294088.82789019158</v>
      </c>
      <c r="CX10" s="204">
        <f t="shared" si="3"/>
        <v>294088.82789019158</v>
      </c>
      <c r="CY10" s="204">
        <f t="shared" si="3"/>
        <v>294088.82789019158</v>
      </c>
      <c r="CZ10" s="204">
        <f t="shared" si="3"/>
        <v>294088.82789019158</v>
      </c>
      <c r="DA10" s="204">
        <f t="shared" si="3"/>
        <v>294088.82789019158</v>
      </c>
      <c r="DB10" s="204"/>
    </row>
    <row r="11" spans="1:106">
      <c r="A11" s="201" t="str">
        <f>Income!A81</f>
        <v>Self - employment</v>
      </c>
      <c r="B11" s="203">
        <f>Income!B81</f>
        <v>3343.5555840948959</v>
      </c>
      <c r="C11" s="203">
        <f>Income!C81</f>
        <v>9176.4243509175358</v>
      </c>
      <c r="D11" s="203">
        <f>Income!D81</f>
        <v>0</v>
      </c>
      <c r="E11" s="203">
        <f>Income!E81</f>
        <v>0</v>
      </c>
      <c r="F11" s="204">
        <f t="shared" si="4"/>
        <v>3343.5555840948959</v>
      </c>
      <c r="G11" s="204">
        <f t="shared" si="4"/>
        <v>3343.5555840948959</v>
      </c>
      <c r="H11" s="204">
        <f t="shared" si="4"/>
        <v>3343.5555840948959</v>
      </c>
      <c r="I11" s="204">
        <f t="shared" si="4"/>
        <v>3343.5555840948959</v>
      </c>
      <c r="J11" s="204">
        <f t="shared" si="4"/>
        <v>3343.5555840948959</v>
      </c>
      <c r="K11" s="204">
        <f t="shared" si="4"/>
        <v>3343.5555840948959</v>
      </c>
      <c r="L11" s="204">
        <f t="shared" si="4"/>
        <v>3343.5555840948959</v>
      </c>
      <c r="M11" s="204">
        <f t="shared" si="4"/>
        <v>3343.5555840948959</v>
      </c>
      <c r="N11" s="204">
        <f t="shared" si="4"/>
        <v>3343.5555840948959</v>
      </c>
      <c r="O11" s="204">
        <f t="shared" si="4"/>
        <v>3343.5555840948959</v>
      </c>
      <c r="P11" s="204">
        <f t="shared" si="4"/>
        <v>3343.5555840948959</v>
      </c>
      <c r="Q11" s="204">
        <f t="shared" si="4"/>
        <v>3343.5555840948959</v>
      </c>
      <c r="R11" s="204">
        <f t="shared" si="4"/>
        <v>3343.5555840948959</v>
      </c>
      <c r="S11" s="204">
        <f t="shared" si="4"/>
        <v>3343.5555840948959</v>
      </c>
      <c r="T11" s="204">
        <f t="shared" si="4"/>
        <v>3343.5555840948959</v>
      </c>
      <c r="U11" s="204">
        <f t="shared" si="4"/>
        <v>3343.5555840948959</v>
      </c>
      <c r="V11" s="204">
        <f t="shared" si="6"/>
        <v>3343.5555840948959</v>
      </c>
      <c r="W11" s="204">
        <f t="shared" si="6"/>
        <v>3343.5555840948959</v>
      </c>
      <c r="X11" s="204">
        <f t="shared" si="6"/>
        <v>3343.5555840948959</v>
      </c>
      <c r="Y11" s="204">
        <f t="shared" si="6"/>
        <v>3343.5555840948959</v>
      </c>
      <c r="Z11" s="204">
        <f t="shared" si="6"/>
        <v>3343.5555840948959</v>
      </c>
      <c r="AA11" s="204">
        <f t="shared" si="6"/>
        <v>3343.5555840948959</v>
      </c>
      <c r="AB11" s="204">
        <f t="shared" si="6"/>
        <v>3343.5555840948959</v>
      </c>
      <c r="AC11" s="204">
        <f t="shared" si="6"/>
        <v>3343.5555840948959</v>
      </c>
      <c r="AD11" s="204">
        <f t="shared" si="6"/>
        <v>3343.5555840948959</v>
      </c>
      <c r="AE11" s="204">
        <f t="shared" si="6"/>
        <v>9176.4243509175358</v>
      </c>
      <c r="AF11" s="204">
        <f t="shared" si="6"/>
        <v>9176.4243509175358</v>
      </c>
      <c r="AG11" s="204">
        <f t="shared" si="6"/>
        <v>9176.4243509175358</v>
      </c>
      <c r="AH11" s="204">
        <f t="shared" si="6"/>
        <v>9176.4243509175358</v>
      </c>
      <c r="AI11" s="204">
        <f t="shared" si="6"/>
        <v>9176.4243509175358</v>
      </c>
      <c r="AJ11" s="204">
        <f t="shared" si="6"/>
        <v>9176.4243509175358</v>
      </c>
      <c r="AK11" s="204">
        <f t="shared" si="6"/>
        <v>9176.4243509175358</v>
      </c>
      <c r="AL11" s="204">
        <f t="shared" si="7"/>
        <v>9176.4243509175358</v>
      </c>
      <c r="AM11" s="204">
        <f t="shared" si="7"/>
        <v>9176.4243509175358</v>
      </c>
      <c r="AN11" s="204">
        <f t="shared" si="7"/>
        <v>9176.4243509175358</v>
      </c>
      <c r="AO11" s="204">
        <f t="shared" si="7"/>
        <v>9176.4243509175358</v>
      </c>
      <c r="AP11" s="204">
        <f t="shared" si="7"/>
        <v>9176.4243509175358</v>
      </c>
      <c r="AQ11" s="204">
        <f t="shared" si="7"/>
        <v>9176.4243509175358</v>
      </c>
      <c r="AR11" s="204">
        <f t="shared" si="7"/>
        <v>9176.4243509175358</v>
      </c>
      <c r="AS11" s="204">
        <f t="shared" si="7"/>
        <v>9176.4243509175358</v>
      </c>
      <c r="AT11" s="204">
        <f t="shared" si="7"/>
        <v>9176.4243509175358</v>
      </c>
      <c r="AU11" s="204">
        <f t="shared" si="7"/>
        <v>9176.4243509175358</v>
      </c>
      <c r="AV11" s="204">
        <f t="shared" si="7"/>
        <v>9176.4243509175358</v>
      </c>
      <c r="AW11" s="204">
        <f t="shared" si="7"/>
        <v>9176.4243509175358</v>
      </c>
      <c r="AX11" s="204">
        <f t="shared" si="8"/>
        <v>9176.4243509175358</v>
      </c>
      <c r="AY11" s="204">
        <f t="shared" si="8"/>
        <v>9176.4243509175358</v>
      </c>
      <c r="AZ11" s="204">
        <f t="shared" si="8"/>
        <v>9176.4243509175358</v>
      </c>
      <c r="BA11" s="204">
        <f t="shared" si="8"/>
        <v>9176.4243509175358</v>
      </c>
      <c r="BB11" s="204">
        <f t="shared" si="8"/>
        <v>9176.4243509175358</v>
      </c>
      <c r="BC11" s="204">
        <f t="shared" si="8"/>
        <v>9176.4243509175358</v>
      </c>
      <c r="BD11" s="204">
        <f t="shared" si="8"/>
        <v>9176.4243509175358</v>
      </c>
      <c r="BE11" s="204">
        <f t="shared" si="8"/>
        <v>9176.4243509175358</v>
      </c>
      <c r="BF11" s="204">
        <f t="shared" si="8"/>
        <v>9176.4243509175358</v>
      </c>
      <c r="BG11" s="204">
        <f t="shared" si="8"/>
        <v>9176.4243509175358</v>
      </c>
      <c r="BH11" s="204">
        <f t="shared" si="8"/>
        <v>9176.4243509175358</v>
      </c>
      <c r="BI11" s="204">
        <f t="shared" si="8"/>
        <v>9176.4243509175358</v>
      </c>
      <c r="BJ11" s="204">
        <f t="shared" si="8"/>
        <v>9176.4243509175358</v>
      </c>
      <c r="BK11" s="204">
        <f t="shared" si="8"/>
        <v>9176.4243509175358</v>
      </c>
      <c r="BL11" s="204">
        <f t="shared" si="8"/>
        <v>9176.4243509175358</v>
      </c>
      <c r="BM11" s="204">
        <f t="shared" si="8"/>
        <v>9176.4243509175358</v>
      </c>
      <c r="BN11" s="204">
        <f t="shared" si="8"/>
        <v>9176.4243509175358</v>
      </c>
      <c r="BO11" s="204">
        <f t="shared" si="8"/>
        <v>9176.4243509175358</v>
      </c>
      <c r="BP11" s="204">
        <f t="shared" si="8"/>
        <v>9176.4243509175358</v>
      </c>
      <c r="BQ11" s="204">
        <f t="shared" si="8"/>
        <v>9176.4243509175358</v>
      </c>
      <c r="BR11" s="204">
        <f t="shared" si="8"/>
        <v>9176.4243509175358</v>
      </c>
      <c r="BS11" s="204">
        <f t="shared" si="8"/>
        <v>9176.4243509175358</v>
      </c>
      <c r="BT11" s="204">
        <f t="shared" si="8"/>
        <v>9176.4243509175358</v>
      </c>
      <c r="BU11" s="204">
        <f t="shared" si="8"/>
        <v>9176.4243509175358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2801.0707080702177</v>
      </c>
      <c r="D12" s="203">
        <f>Income!D82</f>
        <v>180679.3312802072</v>
      </c>
      <c r="E12" s="203">
        <f>Income!E82</f>
        <v>138641.87600537605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2801.0707080702177</v>
      </c>
      <c r="AF12" s="204">
        <f t="shared" si="6"/>
        <v>2801.0707080702177</v>
      </c>
      <c r="AG12" s="204">
        <f t="shared" si="6"/>
        <v>2801.0707080702177</v>
      </c>
      <c r="AH12" s="204">
        <f t="shared" si="6"/>
        <v>2801.0707080702177</v>
      </c>
      <c r="AI12" s="204">
        <f t="shared" si="6"/>
        <v>2801.0707080702177</v>
      </c>
      <c r="AJ12" s="204">
        <f t="shared" si="6"/>
        <v>2801.0707080702177</v>
      </c>
      <c r="AK12" s="204">
        <f t="shared" si="6"/>
        <v>2801.0707080702177</v>
      </c>
      <c r="AL12" s="204">
        <f t="shared" si="7"/>
        <v>2801.0707080702177</v>
      </c>
      <c r="AM12" s="204">
        <f t="shared" si="7"/>
        <v>2801.0707080702177</v>
      </c>
      <c r="AN12" s="204">
        <f t="shared" si="7"/>
        <v>2801.0707080702177</v>
      </c>
      <c r="AO12" s="204">
        <f t="shared" si="7"/>
        <v>2801.0707080702177</v>
      </c>
      <c r="AP12" s="204">
        <f t="shared" si="7"/>
        <v>2801.0707080702177</v>
      </c>
      <c r="AQ12" s="204">
        <f t="shared" si="7"/>
        <v>2801.0707080702177</v>
      </c>
      <c r="AR12" s="204">
        <f t="shared" si="7"/>
        <v>2801.0707080702177</v>
      </c>
      <c r="AS12" s="204">
        <f t="shared" si="7"/>
        <v>2801.0707080702177</v>
      </c>
      <c r="AT12" s="204">
        <f t="shared" si="7"/>
        <v>2801.0707080702177</v>
      </c>
      <c r="AU12" s="204">
        <f t="shared" si="7"/>
        <v>2801.0707080702177</v>
      </c>
      <c r="AV12" s="204">
        <f t="shared" si="7"/>
        <v>2801.0707080702177</v>
      </c>
      <c r="AW12" s="204">
        <f t="shared" si="7"/>
        <v>2801.0707080702177</v>
      </c>
      <c r="AX12" s="204">
        <f t="shared" si="8"/>
        <v>2801.0707080702177</v>
      </c>
      <c r="AY12" s="204">
        <f t="shared" si="8"/>
        <v>2801.0707080702177</v>
      </c>
      <c r="AZ12" s="204">
        <f t="shared" si="8"/>
        <v>2801.0707080702177</v>
      </c>
      <c r="BA12" s="204">
        <f t="shared" si="8"/>
        <v>2801.0707080702177</v>
      </c>
      <c r="BB12" s="204">
        <f t="shared" si="8"/>
        <v>2801.0707080702177</v>
      </c>
      <c r="BC12" s="204">
        <f t="shared" si="8"/>
        <v>2801.0707080702177</v>
      </c>
      <c r="BD12" s="204">
        <f t="shared" si="8"/>
        <v>2801.0707080702177</v>
      </c>
      <c r="BE12" s="204">
        <f t="shared" si="8"/>
        <v>2801.0707080702177</v>
      </c>
      <c r="BF12" s="204">
        <f t="shared" si="8"/>
        <v>2801.0707080702177</v>
      </c>
      <c r="BG12" s="204">
        <f t="shared" si="8"/>
        <v>2801.0707080702177</v>
      </c>
      <c r="BH12" s="204">
        <f t="shared" si="8"/>
        <v>2801.0707080702177</v>
      </c>
      <c r="BI12" s="204">
        <f t="shared" si="8"/>
        <v>2801.0707080702177</v>
      </c>
      <c r="BJ12" s="204">
        <f t="shared" si="8"/>
        <v>2801.0707080702177</v>
      </c>
      <c r="BK12" s="204">
        <f t="shared" si="8"/>
        <v>2801.0707080702177</v>
      </c>
      <c r="BL12" s="204">
        <f t="shared" si="8"/>
        <v>2801.0707080702177</v>
      </c>
      <c r="BM12" s="204">
        <f t="shared" si="8"/>
        <v>2801.0707080702177</v>
      </c>
      <c r="BN12" s="204">
        <f t="shared" si="8"/>
        <v>2801.0707080702177</v>
      </c>
      <c r="BO12" s="204">
        <f t="shared" si="8"/>
        <v>2801.0707080702177</v>
      </c>
      <c r="BP12" s="204">
        <f t="shared" si="8"/>
        <v>2801.0707080702177</v>
      </c>
      <c r="BQ12" s="204">
        <f t="shared" si="8"/>
        <v>2801.0707080702177</v>
      </c>
      <c r="BR12" s="204">
        <f t="shared" si="8"/>
        <v>2801.0707080702177</v>
      </c>
      <c r="BS12" s="204">
        <f t="shared" si="8"/>
        <v>2801.0707080702177</v>
      </c>
      <c r="BT12" s="204">
        <f t="shared" si="8"/>
        <v>2801.0707080702177</v>
      </c>
      <c r="BU12" s="204">
        <f t="shared" si="8"/>
        <v>2801.0707080702177</v>
      </c>
      <c r="BV12" s="204">
        <f t="shared" si="8"/>
        <v>180679.3312802072</v>
      </c>
      <c r="BW12" s="204">
        <f t="shared" si="8"/>
        <v>180679.3312802072</v>
      </c>
      <c r="BX12" s="204">
        <f t="shared" si="8"/>
        <v>180679.3312802072</v>
      </c>
      <c r="BY12" s="204">
        <f t="shared" si="8"/>
        <v>180679.3312802072</v>
      </c>
      <c r="BZ12" s="204">
        <f t="shared" si="8"/>
        <v>180679.3312802072</v>
      </c>
      <c r="CA12" s="204">
        <f t="shared" si="2"/>
        <v>180679.3312802072</v>
      </c>
      <c r="CB12" s="204">
        <f t="shared" si="2"/>
        <v>180679.3312802072</v>
      </c>
      <c r="CC12" s="204">
        <f t="shared" si="2"/>
        <v>180679.3312802072</v>
      </c>
      <c r="CD12" s="204">
        <f t="shared" si="2"/>
        <v>180679.3312802072</v>
      </c>
      <c r="CE12" s="204">
        <f t="shared" si="2"/>
        <v>180679.3312802072</v>
      </c>
      <c r="CF12" s="204">
        <f t="shared" si="2"/>
        <v>180679.3312802072</v>
      </c>
      <c r="CG12" s="204">
        <f t="shared" si="2"/>
        <v>180679.3312802072</v>
      </c>
      <c r="CH12" s="204">
        <f t="shared" si="2"/>
        <v>180679.3312802072</v>
      </c>
      <c r="CI12" s="204">
        <f t="shared" si="2"/>
        <v>180679.3312802072</v>
      </c>
      <c r="CJ12" s="204">
        <f t="shared" si="2"/>
        <v>180679.3312802072</v>
      </c>
      <c r="CK12" s="204">
        <f t="shared" si="2"/>
        <v>180679.3312802072</v>
      </c>
      <c r="CL12" s="204">
        <f t="shared" si="2"/>
        <v>180679.3312802072</v>
      </c>
      <c r="CM12" s="204">
        <f t="shared" si="2"/>
        <v>180679.3312802072</v>
      </c>
      <c r="CN12" s="204">
        <f t="shared" si="2"/>
        <v>180679.3312802072</v>
      </c>
      <c r="CO12" s="204">
        <f t="shared" si="2"/>
        <v>180679.3312802072</v>
      </c>
      <c r="CP12" s="204">
        <f t="shared" si="2"/>
        <v>180679.3312802072</v>
      </c>
      <c r="CQ12" s="204">
        <f t="shared" si="2"/>
        <v>180679.3312802072</v>
      </c>
      <c r="CR12" s="204">
        <f t="shared" si="2"/>
        <v>180679.3312802072</v>
      </c>
      <c r="CS12" s="204">
        <f t="shared" si="3"/>
        <v>138641.87600537605</v>
      </c>
      <c r="CT12" s="204">
        <f t="shared" si="3"/>
        <v>138641.87600537605</v>
      </c>
      <c r="CU12" s="204">
        <f t="shared" si="3"/>
        <v>138641.87600537605</v>
      </c>
      <c r="CV12" s="204">
        <f t="shared" si="3"/>
        <v>138641.87600537605</v>
      </c>
      <c r="CW12" s="204">
        <f t="shared" si="3"/>
        <v>138641.87600537605</v>
      </c>
      <c r="CX12" s="204">
        <f t="shared" si="3"/>
        <v>138641.87600537605</v>
      </c>
      <c r="CY12" s="204">
        <f t="shared" si="3"/>
        <v>138641.87600537605</v>
      </c>
      <c r="CZ12" s="204">
        <f t="shared" si="3"/>
        <v>138641.87600537605</v>
      </c>
      <c r="DA12" s="204">
        <f t="shared" si="3"/>
        <v>138641.87600537605</v>
      </c>
      <c r="DB12" s="204"/>
    </row>
    <row r="13" spans="1:106">
      <c r="A13" s="201" t="str">
        <f>Income!A83</f>
        <v>Food transfer - official</v>
      </c>
      <c r="B13" s="203">
        <f>Income!B83</f>
        <v>1034.7394985118858</v>
      </c>
      <c r="C13" s="203">
        <f>Income!C83</f>
        <v>993.59157089768689</v>
      </c>
      <c r="D13" s="203">
        <f>Income!D83</f>
        <v>0</v>
      </c>
      <c r="E13" s="203">
        <f>Income!E83</f>
        <v>0</v>
      </c>
      <c r="F13" s="204">
        <f t="shared" si="4"/>
        <v>1034.7394985118858</v>
      </c>
      <c r="G13" s="204">
        <f t="shared" si="4"/>
        <v>1034.7394985118858</v>
      </c>
      <c r="H13" s="204">
        <f t="shared" si="4"/>
        <v>1034.7394985118858</v>
      </c>
      <c r="I13" s="204">
        <f t="shared" si="4"/>
        <v>1034.7394985118858</v>
      </c>
      <c r="J13" s="204">
        <f t="shared" si="4"/>
        <v>1034.7394985118858</v>
      </c>
      <c r="K13" s="204">
        <f t="shared" si="4"/>
        <v>1034.7394985118858</v>
      </c>
      <c r="L13" s="204">
        <f t="shared" si="4"/>
        <v>1034.7394985118858</v>
      </c>
      <c r="M13" s="204">
        <f t="shared" si="4"/>
        <v>1034.7394985118858</v>
      </c>
      <c r="N13" s="204">
        <f t="shared" si="4"/>
        <v>1034.7394985118858</v>
      </c>
      <c r="O13" s="204">
        <f t="shared" si="4"/>
        <v>1034.7394985118858</v>
      </c>
      <c r="P13" s="204">
        <f t="shared" si="4"/>
        <v>1034.7394985118858</v>
      </c>
      <c r="Q13" s="204">
        <f t="shared" si="4"/>
        <v>1034.7394985118858</v>
      </c>
      <c r="R13" s="204">
        <f t="shared" si="4"/>
        <v>1034.7394985118858</v>
      </c>
      <c r="S13" s="204">
        <f t="shared" si="4"/>
        <v>1034.7394985118858</v>
      </c>
      <c r="T13" s="204">
        <f t="shared" si="4"/>
        <v>1034.7394985118858</v>
      </c>
      <c r="U13" s="204">
        <f t="shared" si="4"/>
        <v>1034.7394985118858</v>
      </c>
      <c r="V13" s="204">
        <f t="shared" si="6"/>
        <v>1034.7394985118858</v>
      </c>
      <c r="W13" s="204">
        <f t="shared" si="6"/>
        <v>1034.7394985118858</v>
      </c>
      <c r="X13" s="204">
        <f t="shared" si="6"/>
        <v>1034.7394985118858</v>
      </c>
      <c r="Y13" s="204">
        <f t="shared" si="6"/>
        <v>1034.7394985118858</v>
      </c>
      <c r="Z13" s="204">
        <f t="shared" si="6"/>
        <v>1034.7394985118858</v>
      </c>
      <c r="AA13" s="204">
        <f t="shared" si="6"/>
        <v>1034.7394985118858</v>
      </c>
      <c r="AB13" s="204">
        <f t="shared" si="6"/>
        <v>1034.7394985118858</v>
      </c>
      <c r="AC13" s="204">
        <f t="shared" si="6"/>
        <v>1034.7394985118858</v>
      </c>
      <c r="AD13" s="204">
        <f t="shared" si="6"/>
        <v>1034.7394985118858</v>
      </c>
      <c r="AE13" s="204">
        <f t="shared" si="6"/>
        <v>993.59157089768689</v>
      </c>
      <c r="AF13" s="204">
        <f t="shared" si="6"/>
        <v>993.59157089768689</v>
      </c>
      <c r="AG13" s="204">
        <f t="shared" si="6"/>
        <v>993.59157089768689</v>
      </c>
      <c r="AH13" s="204">
        <f t="shared" si="6"/>
        <v>993.59157089768689</v>
      </c>
      <c r="AI13" s="204">
        <f t="shared" si="6"/>
        <v>993.59157089768689</v>
      </c>
      <c r="AJ13" s="204">
        <f t="shared" si="6"/>
        <v>993.59157089768689</v>
      </c>
      <c r="AK13" s="204">
        <f t="shared" si="6"/>
        <v>993.59157089768689</v>
      </c>
      <c r="AL13" s="204">
        <f t="shared" si="7"/>
        <v>993.59157089768689</v>
      </c>
      <c r="AM13" s="204">
        <f t="shared" si="7"/>
        <v>993.59157089768689</v>
      </c>
      <c r="AN13" s="204">
        <f t="shared" si="7"/>
        <v>993.59157089768689</v>
      </c>
      <c r="AO13" s="204">
        <f t="shared" si="7"/>
        <v>993.59157089768689</v>
      </c>
      <c r="AP13" s="204">
        <f t="shared" si="7"/>
        <v>993.59157089768689</v>
      </c>
      <c r="AQ13" s="204">
        <f t="shared" si="7"/>
        <v>993.59157089768689</v>
      </c>
      <c r="AR13" s="204">
        <f t="shared" si="7"/>
        <v>993.59157089768689</v>
      </c>
      <c r="AS13" s="204">
        <f t="shared" si="7"/>
        <v>993.59157089768689</v>
      </c>
      <c r="AT13" s="204">
        <f t="shared" si="7"/>
        <v>993.59157089768689</v>
      </c>
      <c r="AU13" s="204">
        <f t="shared" si="7"/>
        <v>993.59157089768689</v>
      </c>
      <c r="AV13" s="204">
        <f t="shared" si="7"/>
        <v>993.59157089768689</v>
      </c>
      <c r="AW13" s="204">
        <f t="shared" si="7"/>
        <v>993.59157089768689</v>
      </c>
      <c r="AX13" s="204">
        <f t="shared" si="8"/>
        <v>993.59157089768689</v>
      </c>
      <c r="AY13" s="204">
        <f t="shared" si="8"/>
        <v>993.59157089768689</v>
      </c>
      <c r="AZ13" s="204">
        <f t="shared" si="8"/>
        <v>993.59157089768689</v>
      </c>
      <c r="BA13" s="204">
        <f t="shared" si="8"/>
        <v>993.59157089768689</v>
      </c>
      <c r="BB13" s="204">
        <f t="shared" si="8"/>
        <v>993.59157089768689</v>
      </c>
      <c r="BC13" s="204">
        <f t="shared" si="8"/>
        <v>993.59157089768689</v>
      </c>
      <c r="BD13" s="204">
        <f t="shared" si="8"/>
        <v>993.59157089768689</v>
      </c>
      <c r="BE13" s="204">
        <f t="shared" si="8"/>
        <v>993.59157089768689</v>
      </c>
      <c r="BF13" s="204">
        <f t="shared" si="8"/>
        <v>993.59157089768689</v>
      </c>
      <c r="BG13" s="204">
        <f t="shared" si="8"/>
        <v>993.59157089768689</v>
      </c>
      <c r="BH13" s="204">
        <f t="shared" si="8"/>
        <v>993.59157089768689</v>
      </c>
      <c r="BI13" s="204">
        <f t="shared" si="8"/>
        <v>993.59157089768689</v>
      </c>
      <c r="BJ13" s="204">
        <f t="shared" si="8"/>
        <v>993.59157089768689</v>
      </c>
      <c r="BK13" s="204">
        <f t="shared" si="8"/>
        <v>993.59157089768689</v>
      </c>
      <c r="BL13" s="204">
        <f t="shared" si="8"/>
        <v>993.59157089768689</v>
      </c>
      <c r="BM13" s="204">
        <f t="shared" si="8"/>
        <v>993.59157089768689</v>
      </c>
      <c r="BN13" s="204">
        <f t="shared" si="8"/>
        <v>993.59157089768689</v>
      </c>
      <c r="BO13" s="204">
        <f t="shared" si="8"/>
        <v>993.59157089768689</v>
      </c>
      <c r="BP13" s="204">
        <f t="shared" si="8"/>
        <v>993.59157089768689</v>
      </c>
      <c r="BQ13" s="204">
        <f t="shared" si="8"/>
        <v>993.59157089768689</v>
      </c>
      <c r="BR13" s="204">
        <f t="shared" si="8"/>
        <v>993.59157089768689</v>
      </c>
      <c r="BS13" s="204">
        <f t="shared" si="8"/>
        <v>993.59157089768689</v>
      </c>
      <c r="BT13" s="204">
        <f t="shared" si="8"/>
        <v>993.59157089768689</v>
      </c>
      <c r="BU13" s="204">
        <f t="shared" si="8"/>
        <v>993.59157089768689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24245.154366342569</v>
      </c>
      <c r="C14" s="203">
        <f>Income!C85</f>
        <v>24246.768316732821</v>
      </c>
      <c r="D14" s="203">
        <f>Income!D85</f>
        <v>13340.857600340878</v>
      </c>
      <c r="E14" s="203">
        <f>Income!E85</f>
        <v>13339.02897930512</v>
      </c>
      <c r="F14" s="204">
        <f t="shared" si="4"/>
        <v>24245.154366342569</v>
      </c>
      <c r="G14" s="204">
        <f t="shared" si="4"/>
        <v>24245.154366342569</v>
      </c>
      <c r="H14" s="204">
        <f t="shared" si="4"/>
        <v>24245.154366342569</v>
      </c>
      <c r="I14" s="204">
        <f t="shared" si="4"/>
        <v>24245.154366342569</v>
      </c>
      <c r="J14" s="204">
        <f t="shared" si="4"/>
        <v>24245.154366342569</v>
      </c>
      <c r="K14" s="204">
        <f t="shared" si="4"/>
        <v>24245.154366342569</v>
      </c>
      <c r="L14" s="204">
        <f t="shared" si="4"/>
        <v>24245.154366342569</v>
      </c>
      <c r="M14" s="204">
        <f t="shared" si="4"/>
        <v>24245.154366342569</v>
      </c>
      <c r="N14" s="204">
        <f t="shared" si="4"/>
        <v>24245.154366342569</v>
      </c>
      <c r="O14" s="204">
        <f t="shared" si="4"/>
        <v>24245.154366342569</v>
      </c>
      <c r="P14" s="204">
        <f t="shared" si="4"/>
        <v>24245.154366342569</v>
      </c>
      <c r="Q14" s="204">
        <f t="shared" si="4"/>
        <v>24245.154366342569</v>
      </c>
      <c r="R14" s="204">
        <f t="shared" si="4"/>
        <v>24245.154366342569</v>
      </c>
      <c r="S14" s="204">
        <f t="shared" si="4"/>
        <v>24245.154366342569</v>
      </c>
      <c r="T14" s="204">
        <f t="shared" si="4"/>
        <v>24245.154366342569</v>
      </c>
      <c r="U14" s="204">
        <f t="shared" si="4"/>
        <v>24245.154366342569</v>
      </c>
      <c r="V14" s="204">
        <f t="shared" si="6"/>
        <v>24245.154366342569</v>
      </c>
      <c r="W14" s="204">
        <f t="shared" si="6"/>
        <v>24245.154366342569</v>
      </c>
      <c r="X14" s="204">
        <f t="shared" si="6"/>
        <v>24245.154366342569</v>
      </c>
      <c r="Y14" s="204">
        <f t="shared" si="6"/>
        <v>24245.154366342569</v>
      </c>
      <c r="Z14" s="204">
        <f t="shared" si="6"/>
        <v>24245.154366342569</v>
      </c>
      <c r="AA14" s="204">
        <f t="shared" si="6"/>
        <v>24245.154366342569</v>
      </c>
      <c r="AB14" s="204">
        <f t="shared" si="6"/>
        <v>24245.154366342569</v>
      </c>
      <c r="AC14" s="204">
        <f t="shared" si="6"/>
        <v>24245.154366342569</v>
      </c>
      <c r="AD14" s="204">
        <f t="shared" si="6"/>
        <v>24245.154366342569</v>
      </c>
      <c r="AE14" s="204">
        <f t="shared" si="6"/>
        <v>24246.768316732821</v>
      </c>
      <c r="AF14" s="204">
        <f t="shared" si="6"/>
        <v>24246.768316732821</v>
      </c>
      <c r="AG14" s="204">
        <f t="shared" si="6"/>
        <v>24246.768316732821</v>
      </c>
      <c r="AH14" s="204">
        <f t="shared" si="6"/>
        <v>24246.768316732821</v>
      </c>
      <c r="AI14" s="204">
        <f t="shared" si="6"/>
        <v>24246.768316732821</v>
      </c>
      <c r="AJ14" s="204">
        <f t="shared" si="6"/>
        <v>24246.768316732821</v>
      </c>
      <c r="AK14" s="204">
        <f t="shared" si="6"/>
        <v>24246.768316732821</v>
      </c>
      <c r="AL14" s="204">
        <f t="shared" si="7"/>
        <v>24246.768316732821</v>
      </c>
      <c r="AM14" s="204">
        <f t="shared" si="7"/>
        <v>24246.768316732821</v>
      </c>
      <c r="AN14" s="204">
        <f t="shared" si="7"/>
        <v>24246.768316732821</v>
      </c>
      <c r="AO14" s="204">
        <f t="shared" si="7"/>
        <v>24246.768316732821</v>
      </c>
      <c r="AP14" s="204">
        <f t="shared" si="7"/>
        <v>24246.768316732821</v>
      </c>
      <c r="AQ14" s="204">
        <f t="shared" si="7"/>
        <v>24246.768316732821</v>
      </c>
      <c r="AR14" s="204">
        <f t="shared" si="7"/>
        <v>24246.768316732821</v>
      </c>
      <c r="AS14" s="204">
        <f t="shared" si="7"/>
        <v>24246.768316732821</v>
      </c>
      <c r="AT14" s="204">
        <f t="shared" si="7"/>
        <v>24246.768316732821</v>
      </c>
      <c r="AU14" s="204">
        <f t="shared" si="7"/>
        <v>24246.768316732821</v>
      </c>
      <c r="AV14" s="204">
        <f t="shared" si="7"/>
        <v>24246.768316732821</v>
      </c>
      <c r="AW14" s="204">
        <f t="shared" si="7"/>
        <v>24246.768316732821</v>
      </c>
      <c r="AX14" s="204">
        <f t="shared" si="7"/>
        <v>24246.768316732821</v>
      </c>
      <c r="AY14" s="204">
        <f t="shared" si="7"/>
        <v>24246.768316732821</v>
      </c>
      <c r="AZ14" s="204">
        <f t="shared" si="7"/>
        <v>24246.768316732821</v>
      </c>
      <c r="BA14" s="204">
        <f t="shared" si="7"/>
        <v>24246.768316732821</v>
      </c>
      <c r="BB14" s="204">
        <f t="shared" si="8"/>
        <v>24246.768316732821</v>
      </c>
      <c r="BC14" s="204">
        <f t="shared" si="8"/>
        <v>24246.768316732821</v>
      </c>
      <c r="BD14" s="204">
        <f t="shared" si="8"/>
        <v>24246.768316732821</v>
      </c>
      <c r="BE14" s="204">
        <f t="shared" si="8"/>
        <v>24246.768316732821</v>
      </c>
      <c r="BF14" s="204">
        <f t="shared" si="8"/>
        <v>24246.768316732821</v>
      </c>
      <c r="BG14" s="204">
        <f t="shared" si="8"/>
        <v>24246.768316732821</v>
      </c>
      <c r="BH14" s="204">
        <f t="shared" si="8"/>
        <v>24246.768316732821</v>
      </c>
      <c r="BI14" s="204">
        <f t="shared" si="8"/>
        <v>24246.768316732821</v>
      </c>
      <c r="BJ14" s="204">
        <f t="shared" si="8"/>
        <v>24246.768316732821</v>
      </c>
      <c r="BK14" s="204">
        <f t="shared" si="8"/>
        <v>24246.768316732821</v>
      </c>
      <c r="BL14" s="204">
        <f t="shared" si="8"/>
        <v>24246.768316732821</v>
      </c>
      <c r="BM14" s="204">
        <f t="shared" si="8"/>
        <v>24246.768316732821</v>
      </c>
      <c r="BN14" s="204">
        <f t="shared" si="8"/>
        <v>24246.768316732821</v>
      </c>
      <c r="BO14" s="204">
        <f t="shared" si="8"/>
        <v>24246.768316732821</v>
      </c>
      <c r="BP14" s="204">
        <f t="shared" si="8"/>
        <v>24246.768316732821</v>
      </c>
      <c r="BQ14" s="204">
        <f t="shared" si="8"/>
        <v>24246.768316732821</v>
      </c>
      <c r="BR14" s="204">
        <f t="shared" si="8"/>
        <v>24246.768316732821</v>
      </c>
      <c r="BS14" s="204">
        <f t="shared" si="8"/>
        <v>24246.768316732821</v>
      </c>
      <c r="BT14" s="204">
        <f t="shared" si="8"/>
        <v>24246.768316732821</v>
      </c>
      <c r="BU14" s="204">
        <f t="shared" si="8"/>
        <v>24246.768316732821</v>
      </c>
      <c r="BV14" s="204">
        <f t="shared" si="8"/>
        <v>13340.857600340878</v>
      </c>
      <c r="BW14" s="204">
        <f t="shared" si="8"/>
        <v>13340.857600340878</v>
      </c>
      <c r="BX14" s="204">
        <f t="shared" si="8"/>
        <v>13340.857600340878</v>
      </c>
      <c r="BY14" s="204">
        <f t="shared" si="8"/>
        <v>13340.857600340878</v>
      </c>
      <c r="BZ14" s="204">
        <f t="shared" si="8"/>
        <v>13340.857600340878</v>
      </c>
      <c r="CA14" s="204">
        <f t="shared" si="2"/>
        <v>13340.857600340878</v>
      </c>
      <c r="CB14" s="204">
        <f t="shared" si="2"/>
        <v>13340.857600340878</v>
      </c>
      <c r="CC14" s="204">
        <f t="shared" si="2"/>
        <v>13340.857600340878</v>
      </c>
      <c r="CD14" s="204">
        <f t="shared" si="2"/>
        <v>13340.857600340878</v>
      </c>
      <c r="CE14" s="204">
        <f t="shared" si="2"/>
        <v>13340.857600340878</v>
      </c>
      <c r="CF14" s="204">
        <f t="shared" si="2"/>
        <v>13340.857600340878</v>
      </c>
      <c r="CG14" s="204">
        <f t="shared" si="2"/>
        <v>13340.857600340878</v>
      </c>
      <c r="CH14" s="204">
        <f t="shared" si="2"/>
        <v>13340.857600340878</v>
      </c>
      <c r="CI14" s="204">
        <f t="shared" si="2"/>
        <v>13340.857600340878</v>
      </c>
      <c r="CJ14" s="204">
        <f t="shared" si="2"/>
        <v>13340.857600340878</v>
      </c>
      <c r="CK14" s="204">
        <f t="shared" si="2"/>
        <v>13340.857600340878</v>
      </c>
      <c r="CL14" s="204">
        <f t="shared" si="2"/>
        <v>13340.857600340878</v>
      </c>
      <c r="CM14" s="204">
        <f t="shared" si="2"/>
        <v>13340.857600340878</v>
      </c>
      <c r="CN14" s="204">
        <f t="shared" si="2"/>
        <v>13340.857600340878</v>
      </c>
      <c r="CO14" s="204">
        <f t="shared" si="2"/>
        <v>13340.857600340878</v>
      </c>
      <c r="CP14" s="204">
        <f t="shared" si="2"/>
        <v>13340.857600340878</v>
      </c>
      <c r="CQ14" s="204">
        <f t="shared" si="2"/>
        <v>13340.857600340878</v>
      </c>
      <c r="CR14" s="204">
        <f t="shared" si="2"/>
        <v>13340.857600340878</v>
      </c>
      <c r="CS14" s="204">
        <f t="shared" si="3"/>
        <v>13339.02897930512</v>
      </c>
      <c r="CT14" s="204">
        <f t="shared" si="3"/>
        <v>13339.02897930512</v>
      </c>
      <c r="CU14" s="204">
        <f t="shared" si="3"/>
        <v>13339.02897930512</v>
      </c>
      <c r="CV14" s="204">
        <f t="shared" si="3"/>
        <v>13339.02897930512</v>
      </c>
      <c r="CW14" s="204">
        <f t="shared" si="3"/>
        <v>13339.02897930512</v>
      </c>
      <c r="CX14" s="204">
        <f t="shared" si="3"/>
        <v>13339.02897930512</v>
      </c>
      <c r="CY14" s="204">
        <f t="shared" si="3"/>
        <v>13339.02897930512</v>
      </c>
      <c r="CZ14" s="204">
        <f t="shared" si="3"/>
        <v>13339.02897930512</v>
      </c>
      <c r="DA14" s="204">
        <f t="shared" si="3"/>
        <v>13339.02897930512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2188.3364906798574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2188.3364906798574</v>
      </c>
      <c r="AF15" s="204">
        <f t="shared" si="6"/>
        <v>2188.3364906798574</v>
      </c>
      <c r="AG15" s="204">
        <f t="shared" si="6"/>
        <v>2188.3364906798574</v>
      </c>
      <c r="AH15" s="204">
        <f t="shared" si="6"/>
        <v>2188.3364906798574</v>
      </c>
      <c r="AI15" s="204">
        <f t="shared" si="6"/>
        <v>2188.3364906798574</v>
      </c>
      <c r="AJ15" s="204">
        <f t="shared" si="6"/>
        <v>2188.3364906798574</v>
      </c>
      <c r="AK15" s="204">
        <f t="shared" si="6"/>
        <v>2188.3364906798574</v>
      </c>
      <c r="AL15" s="204">
        <f t="shared" si="7"/>
        <v>2188.3364906798574</v>
      </c>
      <c r="AM15" s="204">
        <f t="shared" si="7"/>
        <v>2188.3364906798574</v>
      </c>
      <c r="AN15" s="204">
        <f t="shared" si="7"/>
        <v>2188.3364906798574</v>
      </c>
      <c r="AO15" s="204">
        <f t="shared" si="7"/>
        <v>2188.3364906798574</v>
      </c>
      <c r="AP15" s="204">
        <f t="shared" si="7"/>
        <v>2188.3364906798574</v>
      </c>
      <c r="AQ15" s="204">
        <f t="shared" si="7"/>
        <v>2188.3364906798574</v>
      </c>
      <c r="AR15" s="204">
        <f t="shared" si="7"/>
        <v>2188.3364906798574</v>
      </c>
      <c r="AS15" s="204">
        <f t="shared" si="7"/>
        <v>2188.3364906798574</v>
      </c>
      <c r="AT15" s="204">
        <f t="shared" si="7"/>
        <v>2188.3364906798574</v>
      </c>
      <c r="AU15" s="204">
        <f t="shared" si="7"/>
        <v>2188.3364906798574</v>
      </c>
      <c r="AV15" s="204">
        <f t="shared" si="7"/>
        <v>2188.3364906798574</v>
      </c>
      <c r="AW15" s="204">
        <f t="shared" si="7"/>
        <v>2188.3364906798574</v>
      </c>
      <c r="AX15" s="204">
        <f t="shared" si="8"/>
        <v>2188.3364906798574</v>
      </c>
      <c r="AY15" s="204">
        <f t="shared" si="8"/>
        <v>2188.3364906798574</v>
      </c>
      <c r="AZ15" s="204">
        <f t="shared" si="8"/>
        <v>2188.3364906798574</v>
      </c>
      <c r="BA15" s="204">
        <f t="shared" si="8"/>
        <v>2188.3364906798574</v>
      </c>
      <c r="BB15" s="204">
        <f t="shared" si="8"/>
        <v>2188.3364906798574</v>
      </c>
      <c r="BC15" s="204">
        <f t="shared" si="8"/>
        <v>2188.3364906798574</v>
      </c>
      <c r="BD15" s="204">
        <f t="shared" si="8"/>
        <v>2188.3364906798574</v>
      </c>
      <c r="BE15" s="204">
        <f t="shared" si="8"/>
        <v>2188.3364906798574</v>
      </c>
      <c r="BF15" s="204">
        <f t="shared" si="8"/>
        <v>2188.3364906798574</v>
      </c>
      <c r="BG15" s="204">
        <f t="shared" si="8"/>
        <v>2188.3364906798574</v>
      </c>
      <c r="BH15" s="204">
        <f t="shared" si="8"/>
        <v>2188.3364906798574</v>
      </c>
      <c r="BI15" s="204">
        <f t="shared" si="8"/>
        <v>2188.3364906798574</v>
      </c>
      <c r="BJ15" s="204">
        <f t="shared" si="8"/>
        <v>2188.3364906798574</v>
      </c>
      <c r="BK15" s="204">
        <f t="shared" si="8"/>
        <v>2188.3364906798574</v>
      </c>
      <c r="BL15" s="204">
        <f t="shared" si="8"/>
        <v>2188.3364906798574</v>
      </c>
      <c r="BM15" s="204">
        <f t="shared" si="8"/>
        <v>2188.3364906798574</v>
      </c>
      <c r="BN15" s="204">
        <f t="shared" si="8"/>
        <v>2188.3364906798574</v>
      </c>
      <c r="BO15" s="204">
        <f t="shared" si="8"/>
        <v>2188.3364906798574</v>
      </c>
      <c r="BP15" s="204">
        <f t="shared" si="8"/>
        <v>2188.3364906798574</v>
      </c>
      <c r="BQ15" s="204">
        <f t="shared" si="8"/>
        <v>2188.3364906798574</v>
      </c>
      <c r="BR15" s="204">
        <f t="shared" si="8"/>
        <v>2188.3364906798574</v>
      </c>
      <c r="BS15" s="204">
        <f t="shared" si="8"/>
        <v>2188.3364906798574</v>
      </c>
      <c r="BT15" s="204">
        <f t="shared" si="8"/>
        <v>2188.3364906798574</v>
      </c>
      <c r="BU15" s="204">
        <f t="shared" si="8"/>
        <v>2188.3364906798574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41643.223017858458</v>
      </c>
      <c r="C16" s="203">
        <f>Income!C88</f>
        <v>86908.320664415602</v>
      </c>
      <c r="D16" s="203">
        <f>Income!D88</f>
        <v>218545.85450281369</v>
      </c>
      <c r="E16" s="203">
        <f>Income!E88</f>
        <v>483639.83833546093</v>
      </c>
      <c r="F16" s="204">
        <f t="shared" si="4"/>
        <v>41643.223017858458</v>
      </c>
      <c r="G16" s="204">
        <f t="shared" si="4"/>
        <v>41643.223017858458</v>
      </c>
      <c r="H16" s="204">
        <f t="shared" si="4"/>
        <v>41643.223017858458</v>
      </c>
      <c r="I16" s="204">
        <f t="shared" si="4"/>
        <v>41643.223017858458</v>
      </c>
      <c r="J16" s="204">
        <f t="shared" si="4"/>
        <v>41643.223017858458</v>
      </c>
      <c r="K16" s="204">
        <f t="shared" si="4"/>
        <v>41643.223017858458</v>
      </c>
      <c r="L16" s="204">
        <f t="shared" si="4"/>
        <v>41643.223017858458</v>
      </c>
      <c r="M16" s="204">
        <f t="shared" si="4"/>
        <v>41643.223017858458</v>
      </c>
      <c r="N16" s="204">
        <f t="shared" si="4"/>
        <v>41643.223017858458</v>
      </c>
      <c r="O16" s="204">
        <f t="shared" si="4"/>
        <v>41643.223017858458</v>
      </c>
      <c r="P16" s="204">
        <f t="shared" si="4"/>
        <v>41643.223017858458</v>
      </c>
      <c r="Q16" s="204">
        <f t="shared" si="4"/>
        <v>41643.223017858458</v>
      </c>
      <c r="R16" s="204">
        <f t="shared" si="4"/>
        <v>41643.223017858458</v>
      </c>
      <c r="S16" s="204">
        <f t="shared" si="4"/>
        <v>41643.223017858458</v>
      </c>
      <c r="T16" s="204">
        <f t="shared" si="4"/>
        <v>41643.223017858458</v>
      </c>
      <c r="U16" s="204">
        <f t="shared" si="4"/>
        <v>41643.223017858458</v>
      </c>
      <c r="V16" s="204">
        <f t="shared" si="6"/>
        <v>41643.223017858458</v>
      </c>
      <c r="W16" s="204">
        <f t="shared" si="6"/>
        <v>41643.223017858458</v>
      </c>
      <c r="X16" s="204">
        <f t="shared" si="6"/>
        <v>41643.223017858458</v>
      </c>
      <c r="Y16" s="204">
        <f t="shared" si="6"/>
        <v>41643.223017858458</v>
      </c>
      <c r="Z16" s="204">
        <f t="shared" si="6"/>
        <v>41643.223017858458</v>
      </c>
      <c r="AA16" s="204">
        <f t="shared" si="6"/>
        <v>41643.223017858458</v>
      </c>
      <c r="AB16" s="204">
        <f t="shared" si="6"/>
        <v>41643.223017858458</v>
      </c>
      <c r="AC16" s="204">
        <f t="shared" si="6"/>
        <v>41643.223017858458</v>
      </c>
      <c r="AD16" s="204">
        <f t="shared" si="6"/>
        <v>41643.223017858458</v>
      </c>
      <c r="AE16" s="204">
        <f>IF(AE$2&lt;=($B$2+$C$2+$D$2),IF(AE$2&lt;=($B$2+$C$2),IF(AE$2&lt;=$B$2,$B16,$C16),$D16),$E16)</f>
        <v>86908.320664415602</v>
      </c>
      <c r="AF16" s="204">
        <f t="shared" si="6"/>
        <v>86908.320664415602</v>
      </c>
      <c r="AG16" s="204">
        <f t="shared" si="6"/>
        <v>86908.320664415602</v>
      </c>
      <c r="AH16" s="204">
        <f t="shared" si="6"/>
        <v>86908.320664415602</v>
      </c>
      <c r="AI16" s="204">
        <f t="shared" si="6"/>
        <v>86908.320664415602</v>
      </c>
      <c r="AJ16" s="204">
        <f t="shared" si="6"/>
        <v>86908.320664415602</v>
      </c>
      <c r="AK16" s="204">
        <f t="shared" si="6"/>
        <v>86908.320664415602</v>
      </c>
      <c r="AL16" s="204">
        <f t="shared" si="7"/>
        <v>86908.320664415602</v>
      </c>
      <c r="AM16" s="204">
        <f t="shared" si="7"/>
        <v>86908.320664415602</v>
      </c>
      <c r="AN16" s="204">
        <f t="shared" si="7"/>
        <v>86908.320664415602</v>
      </c>
      <c r="AO16" s="204">
        <f t="shared" si="7"/>
        <v>86908.320664415602</v>
      </c>
      <c r="AP16" s="204">
        <f t="shared" si="7"/>
        <v>86908.320664415602</v>
      </c>
      <c r="AQ16" s="204">
        <f t="shared" si="7"/>
        <v>86908.320664415602</v>
      </c>
      <c r="AR16" s="204">
        <f t="shared" si="7"/>
        <v>86908.320664415602</v>
      </c>
      <c r="AS16" s="204">
        <f t="shared" si="7"/>
        <v>86908.320664415602</v>
      </c>
      <c r="AT16" s="204">
        <f t="shared" si="7"/>
        <v>86908.320664415602</v>
      </c>
      <c r="AU16" s="204">
        <f t="shared" si="7"/>
        <v>86908.320664415602</v>
      </c>
      <c r="AV16" s="204">
        <f t="shared" si="7"/>
        <v>86908.320664415602</v>
      </c>
      <c r="AW16" s="204">
        <f t="shared" si="7"/>
        <v>86908.320664415602</v>
      </c>
      <c r="AX16" s="204">
        <f t="shared" si="8"/>
        <v>86908.320664415602</v>
      </c>
      <c r="AY16" s="204">
        <f t="shared" si="8"/>
        <v>86908.320664415602</v>
      </c>
      <c r="AZ16" s="204">
        <f t="shared" si="8"/>
        <v>86908.320664415602</v>
      </c>
      <c r="BA16" s="204">
        <f t="shared" si="8"/>
        <v>86908.320664415602</v>
      </c>
      <c r="BB16" s="204">
        <f t="shared" si="8"/>
        <v>86908.320664415602</v>
      </c>
      <c r="BC16" s="204">
        <f t="shared" si="8"/>
        <v>86908.320664415602</v>
      </c>
      <c r="BD16" s="204">
        <f t="shared" si="8"/>
        <v>86908.320664415602</v>
      </c>
      <c r="BE16" s="204">
        <f t="shared" si="8"/>
        <v>86908.320664415602</v>
      </c>
      <c r="BF16" s="204">
        <f t="shared" si="8"/>
        <v>86908.320664415602</v>
      </c>
      <c r="BG16" s="204">
        <f t="shared" si="8"/>
        <v>86908.320664415602</v>
      </c>
      <c r="BH16" s="204">
        <f t="shared" si="8"/>
        <v>86908.320664415602</v>
      </c>
      <c r="BI16" s="204">
        <f t="shared" si="8"/>
        <v>86908.320664415602</v>
      </c>
      <c r="BJ16" s="204">
        <f t="shared" si="8"/>
        <v>86908.320664415602</v>
      </c>
      <c r="BK16" s="204">
        <f t="shared" si="8"/>
        <v>86908.320664415602</v>
      </c>
      <c r="BL16" s="204">
        <f t="shared" si="8"/>
        <v>86908.320664415602</v>
      </c>
      <c r="BM16" s="204">
        <f t="shared" si="8"/>
        <v>86908.320664415602</v>
      </c>
      <c r="BN16" s="204">
        <f t="shared" si="8"/>
        <v>86908.320664415602</v>
      </c>
      <c r="BO16" s="204">
        <f t="shared" si="8"/>
        <v>86908.320664415602</v>
      </c>
      <c r="BP16" s="204">
        <f t="shared" si="8"/>
        <v>86908.320664415602</v>
      </c>
      <c r="BQ16" s="204">
        <f t="shared" si="8"/>
        <v>86908.320664415602</v>
      </c>
      <c r="BR16" s="204">
        <f t="shared" si="8"/>
        <v>86908.320664415602</v>
      </c>
      <c r="BS16" s="204">
        <f t="shared" si="8"/>
        <v>86908.320664415602</v>
      </c>
      <c r="BT16" s="204">
        <f t="shared" si="8"/>
        <v>86908.320664415602</v>
      </c>
      <c r="BU16" s="204">
        <f t="shared" si="8"/>
        <v>86908.320664415602</v>
      </c>
      <c r="BV16" s="204">
        <f t="shared" si="8"/>
        <v>218545.85450281369</v>
      </c>
      <c r="BW16" s="204">
        <f t="shared" si="8"/>
        <v>218545.85450281369</v>
      </c>
      <c r="BX16" s="204">
        <f t="shared" si="8"/>
        <v>218545.85450281369</v>
      </c>
      <c r="BY16" s="204">
        <f t="shared" si="8"/>
        <v>218545.85450281369</v>
      </c>
      <c r="BZ16" s="204">
        <f t="shared" si="8"/>
        <v>218545.85450281369</v>
      </c>
      <c r="CA16" s="204">
        <f t="shared" ref="CA16:CB18" si="10">IF(CA$2&lt;=($B$2+$C$2+$D$2),IF(CA$2&lt;=($B$2+$C$2),IF(CA$2&lt;=$B$2,$B16,$C16),$D16),$E16)</f>
        <v>218545.85450281369</v>
      </c>
      <c r="CB16" s="204">
        <f t="shared" si="10"/>
        <v>218545.85450281369</v>
      </c>
      <c r="CC16" s="204">
        <f t="shared" si="9"/>
        <v>218545.85450281369</v>
      </c>
      <c r="CD16" s="204">
        <f t="shared" si="9"/>
        <v>218545.85450281369</v>
      </c>
      <c r="CE16" s="204">
        <f t="shared" si="9"/>
        <v>218545.85450281369</v>
      </c>
      <c r="CF16" s="204">
        <f t="shared" si="9"/>
        <v>218545.85450281369</v>
      </c>
      <c r="CG16" s="204">
        <f t="shared" si="9"/>
        <v>218545.85450281369</v>
      </c>
      <c r="CH16" s="204">
        <f t="shared" si="9"/>
        <v>218545.85450281369</v>
      </c>
      <c r="CI16" s="204">
        <f t="shared" si="9"/>
        <v>218545.85450281369</v>
      </c>
      <c r="CJ16" s="204">
        <f t="shared" si="9"/>
        <v>218545.85450281369</v>
      </c>
      <c r="CK16" s="204">
        <f t="shared" si="9"/>
        <v>218545.85450281369</v>
      </c>
      <c r="CL16" s="204">
        <f t="shared" si="9"/>
        <v>218545.85450281369</v>
      </c>
      <c r="CM16" s="204">
        <f t="shared" si="9"/>
        <v>218545.85450281369</v>
      </c>
      <c r="CN16" s="204">
        <f t="shared" si="9"/>
        <v>218545.85450281369</v>
      </c>
      <c r="CO16" s="204">
        <f t="shared" si="9"/>
        <v>218545.85450281369</v>
      </c>
      <c r="CP16" s="204">
        <f t="shared" si="9"/>
        <v>218545.85450281369</v>
      </c>
      <c r="CQ16" s="204">
        <f t="shared" si="9"/>
        <v>218545.85450281369</v>
      </c>
      <c r="CR16" s="204">
        <f t="shared" si="9"/>
        <v>218545.85450281369</v>
      </c>
      <c r="CS16" s="204">
        <f t="shared" ref="CS16:DA18" si="11">IF(CS$2&lt;=($B$2+$C$2+$D$2),IF(CS$2&lt;=($B$2+$C$2),IF(CS$2&lt;=$B$2,$B16,$C16),$D16),$E16)</f>
        <v>483639.83833546093</v>
      </c>
      <c r="CT16" s="204">
        <f t="shared" si="11"/>
        <v>483639.83833546093</v>
      </c>
      <c r="CU16" s="204">
        <f t="shared" si="11"/>
        <v>483639.83833546093</v>
      </c>
      <c r="CV16" s="204">
        <f t="shared" si="11"/>
        <v>483639.83833546093</v>
      </c>
      <c r="CW16" s="204">
        <f t="shared" si="11"/>
        <v>483639.83833546093</v>
      </c>
      <c r="CX16" s="204">
        <f t="shared" si="11"/>
        <v>483639.83833546093</v>
      </c>
      <c r="CY16" s="204">
        <f t="shared" si="11"/>
        <v>483639.83833546093</v>
      </c>
      <c r="CZ16" s="204">
        <f t="shared" si="11"/>
        <v>483639.83833546093</v>
      </c>
      <c r="DA16" s="204">
        <f t="shared" si="11"/>
        <v>483639.83833546093</v>
      </c>
      <c r="DB16" s="204"/>
    </row>
    <row r="17" spans="1:105">
      <c r="A17" s="201" t="s">
        <v>101</v>
      </c>
      <c r="B17" s="203">
        <f>Income!B89</f>
        <v>30963.617922690202</v>
      </c>
      <c r="C17" s="203">
        <f>Income!C89</f>
        <v>30914.617922690202</v>
      </c>
      <c r="D17" s="203">
        <f>Income!D89</f>
        <v>30872.897922690201</v>
      </c>
      <c r="E17" s="203">
        <f>Income!E89</f>
        <v>30973.6979226902</v>
      </c>
      <c r="F17" s="204">
        <f t="shared" si="4"/>
        <v>30963.617922690202</v>
      </c>
      <c r="G17" s="204">
        <f t="shared" si="4"/>
        <v>30963.617922690202</v>
      </c>
      <c r="H17" s="204">
        <f t="shared" si="4"/>
        <v>30963.617922690202</v>
      </c>
      <c r="I17" s="204">
        <f t="shared" si="4"/>
        <v>30963.617922690202</v>
      </c>
      <c r="J17" s="204">
        <f t="shared" si="4"/>
        <v>30963.617922690202</v>
      </c>
      <c r="K17" s="204">
        <f t="shared" si="4"/>
        <v>30963.617922690202</v>
      </c>
      <c r="L17" s="204">
        <f t="shared" si="4"/>
        <v>30963.617922690202</v>
      </c>
      <c r="M17" s="204">
        <f t="shared" si="4"/>
        <v>30963.617922690202</v>
      </c>
      <c r="N17" s="204">
        <f t="shared" si="4"/>
        <v>30963.617922690202</v>
      </c>
      <c r="O17" s="204">
        <f t="shared" si="4"/>
        <v>30963.617922690202</v>
      </c>
      <c r="P17" s="204">
        <f t="shared" si="4"/>
        <v>30963.617922690202</v>
      </c>
      <c r="Q17" s="204">
        <f t="shared" si="4"/>
        <v>30963.617922690202</v>
      </c>
      <c r="R17" s="204">
        <f t="shared" si="4"/>
        <v>30963.617922690202</v>
      </c>
      <c r="S17" s="204">
        <f t="shared" si="4"/>
        <v>30963.617922690202</v>
      </c>
      <c r="T17" s="204">
        <f t="shared" si="4"/>
        <v>30963.617922690202</v>
      </c>
      <c r="U17" s="204">
        <f t="shared" si="4"/>
        <v>30963.617922690202</v>
      </c>
      <c r="V17" s="204">
        <f t="shared" si="6"/>
        <v>30963.617922690202</v>
      </c>
      <c r="W17" s="204">
        <f t="shared" si="6"/>
        <v>30963.617922690202</v>
      </c>
      <c r="X17" s="204">
        <f t="shared" si="6"/>
        <v>30963.617922690202</v>
      </c>
      <c r="Y17" s="204">
        <f t="shared" si="6"/>
        <v>30963.617922690202</v>
      </c>
      <c r="Z17" s="204">
        <f t="shared" si="6"/>
        <v>30963.617922690202</v>
      </c>
      <c r="AA17" s="204">
        <f t="shared" si="6"/>
        <v>30963.617922690202</v>
      </c>
      <c r="AB17" s="204">
        <f t="shared" si="6"/>
        <v>30963.617922690202</v>
      </c>
      <c r="AC17" s="204">
        <f t="shared" si="6"/>
        <v>30963.617922690202</v>
      </c>
      <c r="AD17" s="204">
        <f t="shared" si="6"/>
        <v>30963.617922690202</v>
      </c>
      <c r="AE17" s="204">
        <f t="shared" si="6"/>
        <v>30914.617922690202</v>
      </c>
      <c r="AF17" s="204">
        <f t="shared" si="6"/>
        <v>30914.617922690202</v>
      </c>
      <c r="AG17" s="204">
        <f t="shared" si="6"/>
        <v>30914.617922690202</v>
      </c>
      <c r="AH17" s="204">
        <f t="shared" si="6"/>
        <v>30914.617922690202</v>
      </c>
      <c r="AI17" s="204">
        <f t="shared" si="6"/>
        <v>30914.617922690202</v>
      </c>
      <c r="AJ17" s="204">
        <f t="shared" si="6"/>
        <v>30914.617922690202</v>
      </c>
      <c r="AK17" s="204">
        <f t="shared" si="6"/>
        <v>30914.617922690202</v>
      </c>
      <c r="AL17" s="204">
        <f t="shared" si="7"/>
        <v>30914.617922690202</v>
      </c>
      <c r="AM17" s="204">
        <f t="shared" si="7"/>
        <v>30914.617922690202</v>
      </c>
      <c r="AN17" s="204">
        <f t="shared" si="7"/>
        <v>30914.617922690202</v>
      </c>
      <c r="AO17" s="204">
        <f t="shared" si="7"/>
        <v>30914.617922690202</v>
      </c>
      <c r="AP17" s="204">
        <f t="shared" si="7"/>
        <v>30914.617922690202</v>
      </c>
      <c r="AQ17" s="204">
        <f t="shared" si="7"/>
        <v>30914.617922690202</v>
      </c>
      <c r="AR17" s="204">
        <f t="shared" si="7"/>
        <v>30914.617922690202</v>
      </c>
      <c r="AS17" s="204">
        <f t="shared" si="7"/>
        <v>30914.617922690202</v>
      </c>
      <c r="AT17" s="204">
        <f t="shared" si="7"/>
        <v>30914.617922690202</v>
      </c>
      <c r="AU17" s="204">
        <f t="shared" si="7"/>
        <v>30914.617922690202</v>
      </c>
      <c r="AV17" s="204">
        <f t="shared" si="7"/>
        <v>30914.617922690202</v>
      </c>
      <c r="AW17" s="204">
        <f t="shared" si="7"/>
        <v>30914.617922690202</v>
      </c>
      <c r="AX17" s="204">
        <f t="shared" si="8"/>
        <v>30914.617922690202</v>
      </c>
      <c r="AY17" s="204">
        <f t="shared" si="8"/>
        <v>30914.617922690202</v>
      </c>
      <c r="AZ17" s="204">
        <f t="shared" si="8"/>
        <v>30914.617922690202</v>
      </c>
      <c r="BA17" s="204">
        <f t="shared" si="8"/>
        <v>30914.617922690202</v>
      </c>
      <c r="BB17" s="204">
        <f t="shared" si="8"/>
        <v>30914.617922690202</v>
      </c>
      <c r="BC17" s="204">
        <f t="shared" si="8"/>
        <v>30914.617922690202</v>
      </c>
      <c r="BD17" s="204">
        <f t="shared" si="8"/>
        <v>30914.617922690202</v>
      </c>
      <c r="BE17" s="204">
        <f t="shared" si="8"/>
        <v>30914.617922690202</v>
      </c>
      <c r="BF17" s="204">
        <f t="shared" si="8"/>
        <v>30914.617922690202</v>
      </c>
      <c r="BG17" s="204">
        <f t="shared" si="8"/>
        <v>30914.617922690202</v>
      </c>
      <c r="BH17" s="204">
        <f t="shared" si="8"/>
        <v>30914.617922690202</v>
      </c>
      <c r="BI17" s="204">
        <f t="shared" si="8"/>
        <v>30914.617922690202</v>
      </c>
      <c r="BJ17" s="204">
        <f t="shared" si="8"/>
        <v>30914.617922690202</v>
      </c>
      <c r="BK17" s="204">
        <f t="shared" si="8"/>
        <v>30914.617922690202</v>
      </c>
      <c r="BL17" s="204">
        <f t="shared" si="8"/>
        <v>30914.617922690202</v>
      </c>
      <c r="BM17" s="204">
        <f t="shared" si="8"/>
        <v>30914.617922690202</v>
      </c>
      <c r="BN17" s="204">
        <f t="shared" si="8"/>
        <v>30914.617922690202</v>
      </c>
      <c r="BO17" s="204">
        <f t="shared" si="8"/>
        <v>30914.617922690202</v>
      </c>
      <c r="BP17" s="204">
        <f t="shared" si="8"/>
        <v>30914.617922690202</v>
      </c>
      <c r="BQ17" s="204">
        <f t="shared" si="8"/>
        <v>30914.617922690202</v>
      </c>
      <c r="BR17" s="204">
        <f t="shared" si="8"/>
        <v>30914.617922690202</v>
      </c>
      <c r="BS17" s="204">
        <f t="shared" si="8"/>
        <v>30914.617922690202</v>
      </c>
      <c r="BT17" s="204">
        <f t="shared" si="8"/>
        <v>30914.617922690202</v>
      </c>
      <c r="BU17" s="204">
        <f t="shared" si="8"/>
        <v>30914.617922690202</v>
      </c>
      <c r="BV17" s="204">
        <f t="shared" si="8"/>
        <v>30872.897922690201</v>
      </c>
      <c r="BW17" s="204">
        <f t="shared" si="8"/>
        <v>30872.897922690201</v>
      </c>
      <c r="BX17" s="204">
        <f t="shared" si="8"/>
        <v>30872.897922690201</v>
      </c>
      <c r="BY17" s="204">
        <f t="shared" si="8"/>
        <v>30872.897922690201</v>
      </c>
      <c r="BZ17" s="204">
        <f t="shared" si="8"/>
        <v>30872.897922690201</v>
      </c>
      <c r="CA17" s="204">
        <f t="shared" si="10"/>
        <v>30872.897922690201</v>
      </c>
      <c r="CB17" s="204">
        <f t="shared" si="10"/>
        <v>30872.897922690201</v>
      </c>
      <c r="CC17" s="204">
        <f t="shared" si="9"/>
        <v>30872.897922690201</v>
      </c>
      <c r="CD17" s="204">
        <f t="shared" si="9"/>
        <v>30872.897922690201</v>
      </c>
      <c r="CE17" s="204">
        <f t="shared" si="9"/>
        <v>30872.897922690201</v>
      </c>
      <c r="CF17" s="204">
        <f t="shared" si="9"/>
        <v>30872.897922690201</v>
      </c>
      <c r="CG17" s="204">
        <f t="shared" si="9"/>
        <v>30872.897922690201</v>
      </c>
      <c r="CH17" s="204">
        <f t="shared" si="9"/>
        <v>30872.897922690201</v>
      </c>
      <c r="CI17" s="204">
        <f t="shared" si="9"/>
        <v>30872.897922690201</v>
      </c>
      <c r="CJ17" s="204">
        <f t="shared" si="9"/>
        <v>30872.897922690201</v>
      </c>
      <c r="CK17" s="204">
        <f t="shared" si="9"/>
        <v>30872.897922690201</v>
      </c>
      <c r="CL17" s="204">
        <f t="shared" si="9"/>
        <v>30872.897922690201</v>
      </c>
      <c r="CM17" s="204">
        <f t="shared" si="9"/>
        <v>30872.897922690201</v>
      </c>
      <c r="CN17" s="204">
        <f t="shared" si="9"/>
        <v>30872.897922690201</v>
      </c>
      <c r="CO17" s="204">
        <f t="shared" si="9"/>
        <v>30872.897922690201</v>
      </c>
      <c r="CP17" s="204">
        <f t="shared" si="9"/>
        <v>30872.897922690201</v>
      </c>
      <c r="CQ17" s="204">
        <f t="shared" si="9"/>
        <v>30872.897922690201</v>
      </c>
      <c r="CR17" s="204">
        <f t="shared" si="9"/>
        <v>30872.897922690201</v>
      </c>
      <c r="CS17" s="204">
        <f t="shared" si="11"/>
        <v>30973.6979226902</v>
      </c>
      <c r="CT17" s="204">
        <f t="shared" si="11"/>
        <v>30973.6979226902</v>
      </c>
      <c r="CU17" s="204">
        <f t="shared" si="11"/>
        <v>30973.6979226902</v>
      </c>
      <c r="CV17" s="204">
        <f t="shared" si="11"/>
        <v>30973.6979226902</v>
      </c>
      <c r="CW17" s="204">
        <f t="shared" si="11"/>
        <v>30973.6979226902</v>
      </c>
      <c r="CX17" s="204">
        <f t="shared" si="11"/>
        <v>30973.6979226902</v>
      </c>
      <c r="CY17" s="204">
        <f t="shared" si="11"/>
        <v>30973.6979226902</v>
      </c>
      <c r="CZ17" s="204">
        <f t="shared" si="11"/>
        <v>30973.6979226902</v>
      </c>
      <c r="DA17" s="204">
        <f t="shared" si="11"/>
        <v>30973.6979226902</v>
      </c>
    </row>
    <row r="18" spans="1:105">
      <c r="A18" s="201" t="s">
        <v>85</v>
      </c>
      <c r="B18" s="203">
        <f>Income!B90</f>
        <v>44750.737922690198</v>
      </c>
      <c r="C18" s="203">
        <f>Income!C90</f>
        <v>44701.737922690198</v>
      </c>
      <c r="D18" s="203">
        <f>Income!D90</f>
        <v>44660.017922690204</v>
      </c>
      <c r="E18" s="203">
        <f>Income!E90</f>
        <v>44760.817922690199</v>
      </c>
      <c r="F18" s="204">
        <f t="shared" ref="F18:U18" si="12">IF(F$2&lt;=($B$2+$C$2+$D$2),IF(F$2&lt;=($B$2+$C$2),IF(F$2&lt;=$B$2,$B18,$C18),$D18),$E18)</f>
        <v>44750.737922690198</v>
      </c>
      <c r="G18" s="204">
        <f t="shared" si="12"/>
        <v>44750.737922690198</v>
      </c>
      <c r="H18" s="204">
        <f t="shared" si="12"/>
        <v>44750.737922690198</v>
      </c>
      <c r="I18" s="204">
        <f t="shared" si="12"/>
        <v>44750.737922690198</v>
      </c>
      <c r="J18" s="204">
        <f t="shared" si="12"/>
        <v>44750.737922690198</v>
      </c>
      <c r="K18" s="204">
        <f t="shared" si="12"/>
        <v>44750.737922690198</v>
      </c>
      <c r="L18" s="204">
        <f t="shared" si="12"/>
        <v>44750.737922690198</v>
      </c>
      <c r="M18" s="204">
        <f t="shared" si="12"/>
        <v>44750.737922690198</v>
      </c>
      <c r="N18" s="204">
        <f t="shared" si="12"/>
        <v>44750.737922690198</v>
      </c>
      <c r="O18" s="204">
        <f t="shared" si="12"/>
        <v>44750.737922690198</v>
      </c>
      <c r="P18" s="204">
        <f t="shared" si="12"/>
        <v>44750.737922690198</v>
      </c>
      <c r="Q18" s="204">
        <f t="shared" si="12"/>
        <v>44750.737922690198</v>
      </c>
      <c r="R18" s="204">
        <f t="shared" si="12"/>
        <v>44750.737922690198</v>
      </c>
      <c r="S18" s="204">
        <f t="shared" si="12"/>
        <v>44750.737922690198</v>
      </c>
      <c r="T18" s="204">
        <f t="shared" si="12"/>
        <v>44750.737922690198</v>
      </c>
      <c r="U18" s="204">
        <f t="shared" si="12"/>
        <v>44750.737922690198</v>
      </c>
      <c r="V18" s="204">
        <f t="shared" si="6"/>
        <v>44750.737922690198</v>
      </c>
      <c r="W18" s="204">
        <f t="shared" si="6"/>
        <v>44750.737922690198</v>
      </c>
      <c r="X18" s="204">
        <f t="shared" si="6"/>
        <v>44750.737922690198</v>
      </c>
      <c r="Y18" s="204">
        <f t="shared" si="6"/>
        <v>44750.737922690198</v>
      </c>
      <c r="Z18" s="204">
        <f t="shared" si="6"/>
        <v>44750.737922690198</v>
      </c>
      <c r="AA18" s="204">
        <f t="shared" si="6"/>
        <v>44750.737922690198</v>
      </c>
      <c r="AB18" s="204">
        <f t="shared" si="6"/>
        <v>44750.737922690198</v>
      </c>
      <c r="AC18" s="204">
        <f t="shared" si="6"/>
        <v>44750.737922690198</v>
      </c>
      <c r="AD18" s="204">
        <f t="shared" si="6"/>
        <v>44750.737922690198</v>
      </c>
      <c r="AE18" s="204">
        <f t="shared" si="6"/>
        <v>44701.737922690198</v>
      </c>
      <c r="AF18" s="204">
        <f t="shared" si="6"/>
        <v>44701.737922690198</v>
      </c>
      <c r="AG18" s="204">
        <f t="shared" si="6"/>
        <v>44701.737922690198</v>
      </c>
      <c r="AH18" s="204">
        <f t="shared" si="6"/>
        <v>44701.737922690198</v>
      </c>
      <c r="AI18" s="204">
        <f t="shared" si="6"/>
        <v>44701.737922690198</v>
      </c>
      <c r="AJ18" s="204">
        <f t="shared" si="6"/>
        <v>44701.737922690198</v>
      </c>
      <c r="AK18" s="204">
        <f t="shared" si="6"/>
        <v>44701.737922690198</v>
      </c>
      <c r="AL18" s="204">
        <f t="shared" si="7"/>
        <v>44701.737922690198</v>
      </c>
      <c r="AM18" s="204">
        <f t="shared" si="7"/>
        <v>44701.737922690198</v>
      </c>
      <c r="AN18" s="204">
        <f t="shared" si="7"/>
        <v>44701.737922690198</v>
      </c>
      <c r="AO18" s="204">
        <f t="shared" si="7"/>
        <v>44701.737922690198</v>
      </c>
      <c r="AP18" s="204">
        <f t="shared" si="7"/>
        <v>44701.737922690198</v>
      </c>
      <c r="AQ18" s="204">
        <f t="shared" si="7"/>
        <v>44701.737922690198</v>
      </c>
      <c r="AR18" s="204">
        <f t="shared" si="7"/>
        <v>44701.737922690198</v>
      </c>
      <c r="AS18" s="204">
        <f t="shared" si="7"/>
        <v>44701.737922690198</v>
      </c>
      <c r="AT18" s="204">
        <f t="shared" si="7"/>
        <v>44701.737922690198</v>
      </c>
      <c r="AU18" s="204">
        <f t="shared" si="7"/>
        <v>44701.737922690198</v>
      </c>
      <c r="AV18" s="204">
        <f t="shared" si="7"/>
        <v>44701.737922690198</v>
      </c>
      <c r="AW18" s="204">
        <f t="shared" si="7"/>
        <v>44701.737922690198</v>
      </c>
      <c r="AX18" s="204">
        <f t="shared" si="8"/>
        <v>44701.737922690198</v>
      </c>
      <c r="AY18" s="204">
        <f t="shared" si="8"/>
        <v>44701.737922690198</v>
      </c>
      <c r="AZ18" s="204">
        <f t="shared" si="8"/>
        <v>44701.737922690198</v>
      </c>
      <c r="BA18" s="204">
        <f t="shared" si="8"/>
        <v>44701.737922690198</v>
      </c>
      <c r="BB18" s="204">
        <f t="shared" si="8"/>
        <v>44701.737922690198</v>
      </c>
      <c r="BC18" s="204">
        <f t="shared" si="8"/>
        <v>44701.737922690198</v>
      </c>
      <c r="BD18" s="204">
        <f t="shared" si="8"/>
        <v>44701.737922690198</v>
      </c>
      <c r="BE18" s="204">
        <f t="shared" si="8"/>
        <v>44701.737922690198</v>
      </c>
      <c r="BF18" s="204">
        <f t="shared" si="8"/>
        <v>44701.737922690198</v>
      </c>
      <c r="BG18" s="204">
        <f t="shared" si="8"/>
        <v>44701.737922690198</v>
      </c>
      <c r="BH18" s="204">
        <f t="shared" si="8"/>
        <v>44701.737922690198</v>
      </c>
      <c r="BI18" s="204">
        <f t="shared" si="8"/>
        <v>44701.737922690198</v>
      </c>
      <c r="BJ18" s="204">
        <f t="shared" si="8"/>
        <v>44701.737922690198</v>
      </c>
      <c r="BK18" s="204">
        <f t="shared" si="8"/>
        <v>44701.737922690198</v>
      </c>
      <c r="BL18" s="204">
        <f t="shared" ref="BL18:BZ18" si="13">IF(BL$2&lt;=($B$2+$C$2+$D$2),IF(BL$2&lt;=($B$2+$C$2),IF(BL$2&lt;=$B$2,$B18,$C18),$D18),$E18)</f>
        <v>44701.737922690198</v>
      </c>
      <c r="BM18" s="204">
        <f t="shared" si="13"/>
        <v>44701.737922690198</v>
      </c>
      <c r="BN18" s="204">
        <f t="shared" si="13"/>
        <v>44701.737922690198</v>
      </c>
      <c r="BO18" s="204">
        <f t="shared" si="13"/>
        <v>44701.737922690198</v>
      </c>
      <c r="BP18" s="204">
        <f t="shared" si="13"/>
        <v>44701.737922690198</v>
      </c>
      <c r="BQ18" s="204">
        <f t="shared" si="13"/>
        <v>44701.737922690198</v>
      </c>
      <c r="BR18" s="204">
        <f t="shared" si="13"/>
        <v>44701.737922690198</v>
      </c>
      <c r="BS18" s="204">
        <f t="shared" si="13"/>
        <v>44701.737922690198</v>
      </c>
      <c r="BT18" s="204">
        <f t="shared" si="13"/>
        <v>44701.737922690198</v>
      </c>
      <c r="BU18" s="204">
        <f t="shared" si="13"/>
        <v>44701.737922690198</v>
      </c>
      <c r="BV18" s="204">
        <f t="shared" si="13"/>
        <v>44660.017922690204</v>
      </c>
      <c r="BW18" s="204">
        <f t="shared" si="13"/>
        <v>44660.017922690204</v>
      </c>
      <c r="BX18" s="204">
        <f t="shared" si="13"/>
        <v>44660.017922690204</v>
      </c>
      <c r="BY18" s="204">
        <f t="shared" si="13"/>
        <v>44660.017922690204</v>
      </c>
      <c r="BZ18" s="204">
        <f t="shared" si="13"/>
        <v>44660.017922690204</v>
      </c>
      <c r="CA18" s="204">
        <f t="shared" si="10"/>
        <v>44660.017922690204</v>
      </c>
      <c r="CB18" s="204">
        <f t="shared" si="10"/>
        <v>44660.017922690204</v>
      </c>
      <c r="CC18" s="204">
        <f t="shared" si="9"/>
        <v>44660.017922690204</v>
      </c>
      <c r="CD18" s="204">
        <f t="shared" si="9"/>
        <v>44660.017922690204</v>
      </c>
      <c r="CE18" s="204">
        <f t="shared" si="9"/>
        <v>44660.017922690204</v>
      </c>
      <c r="CF18" s="204">
        <f t="shared" si="9"/>
        <v>44660.017922690204</v>
      </c>
      <c r="CG18" s="204">
        <f t="shared" si="9"/>
        <v>44660.017922690204</v>
      </c>
      <c r="CH18" s="204">
        <f t="shared" si="9"/>
        <v>44660.017922690204</v>
      </c>
      <c r="CI18" s="204">
        <f t="shared" si="9"/>
        <v>44660.017922690204</v>
      </c>
      <c r="CJ18" s="204">
        <f t="shared" si="9"/>
        <v>44660.017922690204</v>
      </c>
      <c r="CK18" s="204">
        <f t="shared" si="9"/>
        <v>44660.017922690204</v>
      </c>
      <c r="CL18" s="204">
        <f t="shared" si="9"/>
        <v>44660.017922690204</v>
      </c>
      <c r="CM18" s="204">
        <f t="shared" si="9"/>
        <v>44660.017922690204</v>
      </c>
      <c r="CN18" s="204">
        <f t="shared" si="9"/>
        <v>44660.017922690204</v>
      </c>
      <c r="CO18" s="204">
        <f t="shared" si="9"/>
        <v>44660.017922690204</v>
      </c>
      <c r="CP18" s="204">
        <f t="shared" si="9"/>
        <v>44660.017922690204</v>
      </c>
      <c r="CQ18" s="204">
        <f t="shared" si="9"/>
        <v>44660.017922690204</v>
      </c>
      <c r="CR18" s="204">
        <f t="shared" si="9"/>
        <v>44660.017922690204</v>
      </c>
      <c r="CS18" s="204">
        <f t="shared" si="11"/>
        <v>44760.817922690199</v>
      </c>
      <c r="CT18" s="204">
        <f t="shared" si="11"/>
        <v>44760.817922690199</v>
      </c>
      <c r="CU18" s="204">
        <f t="shared" si="11"/>
        <v>44760.817922690199</v>
      </c>
      <c r="CV18" s="204">
        <f t="shared" si="11"/>
        <v>44760.817922690199</v>
      </c>
      <c r="CW18" s="204">
        <f t="shared" si="11"/>
        <v>44760.817922690199</v>
      </c>
      <c r="CX18" s="204">
        <f t="shared" si="11"/>
        <v>44760.817922690199</v>
      </c>
      <c r="CY18" s="204">
        <f t="shared" si="11"/>
        <v>44760.817922690199</v>
      </c>
      <c r="CZ18" s="204">
        <f t="shared" si="11"/>
        <v>44760.817922690199</v>
      </c>
      <c r="DA18" s="204">
        <f t="shared" si="11"/>
        <v>44760.817922690199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42308.886218543121</v>
      </c>
      <c r="T19" s="201">
        <f t="shared" si="14"/>
        <v>43640.212619912447</v>
      </c>
      <c r="U19" s="201">
        <f t="shared" si="14"/>
        <v>44971.53902128178</v>
      </c>
      <c r="V19" s="201">
        <f t="shared" si="14"/>
        <v>46302.865422651106</v>
      </c>
      <c r="W19" s="201">
        <f t="shared" si="14"/>
        <v>47634.191824020432</v>
      </c>
      <c r="X19" s="201">
        <f t="shared" si="14"/>
        <v>48965.518225389758</v>
      </c>
      <c r="Y19" s="201">
        <f t="shared" si="14"/>
        <v>50296.844626759092</v>
      </c>
      <c r="Z19" s="201">
        <f t="shared" si="14"/>
        <v>51628.171028128418</v>
      </c>
      <c r="AA19" s="201">
        <f t="shared" si="14"/>
        <v>52959.497429497744</v>
      </c>
      <c r="AB19" s="201">
        <f t="shared" si="14"/>
        <v>54290.82383086707</v>
      </c>
      <c r="AC19" s="201">
        <f t="shared" si="14"/>
        <v>55622.150232236396</v>
      </c>
      <c r="AD19" s="201">
        <f t="shared" si="14"/>
        <v>56953.476633605729</v>
      </c>
      <c r="AE19" s="201">
        <f t="shared" si="14"/>
        <v>58284.803034975055</v>
      </c>
      <c r="AF19" s="201">
        <f t="shared" si="14"/>
        <v>59616.129436344389</v>
      </c>
      <c r="AG19" s="201">
        <f t="shared" si="14"/>
        <v>60947.455837713715</v>
      </c>
      <c r="AH19" s="201">
        <f t="shared" si="14"/>
        <v>62278.782239083041</v>
      </c>
      <c r="AI19" s="201">
        <f t="shared" si="14"/>
        <v>63610.108640452367</v>
      </c>
      <c r="AJ19" s="201">
        <f t="shared" si="14"/>
        <v>64941.435041821693</v>
      </c>
      <c r="AK19" s="201">
        <f t="shared" si="14"/>
        <v>66272.761443191019</v>
      </c>
      <c r="AL19" s="201">
        <f t="shared" si="14"/>
        <v>67604.087844560359</v>
      </c>
      <c r="AM19" s="201">
        <f t="shared" si="14"/>
        <v>68935.414245929685</v>
      </c>
      <c r="AN19" s="201">
        <f t="shared" si="14"/>
        <v>70266.740647299011</v>
      </c>
      <c r="AO19" s="201">
        <f t="shared" si="14"/>
        <v>71598.067048668338</v>
      </c>
      <c r="AP19" s="201">
        <f t="shared" si="14"/>
        <v>72929.393450037664</v>
      </c>
      <c r="AQ19" s="201">
        <f t="shared" si="14"/>
        <v>74260.71985140699</v>
      </c>
      <c r="AR19" s="201">
        <f t="shared" si="14"/>
        <v>75592.046252776316</v>
      </c>
      <c r="AS19" s="201">
        <f t="shared" si="14"/>
        <v>76923.372654145642</v>
      </c>
      <c r="AT19" s="201">
        <f t="shared" si="14"/>
        <v>78254.699055514968</v>
      </c>
      <c r="AU19" s="201">
        <f t="shared" si="14"/>
        <v>79586.025456884294</v>
      </c>
      <c r="AV19" s="201">
        <f t="shared" si="14"/>
        <v>80917.35185825362</v>
      </c>
      <c r="AW19" s="201">
        <f t="shared" si="14"/>
        <v>82248.67825962296</v>
      </c>
      <c r="AX19" s="201">
        <f t="shared" si="14"/>
        <v>83580.004660992287</v>
      </c>
      <c r="AY19" s="201">
        <f t="shared" si="14"/>
        <v>84911.331062361613</v>
      </c>
      <c r="AZ19" s="201">
        <f t="shared" si="14"/>
        <v>86242.657463730939</v>
      </c>
      <c r="BA19" s="201">
        <f t="shared" si="14"/>
        <v>88902.828752876172</v>
      </c>
      <c r="BB19" s="201">
        <f t="shared" si="14"/>
        <v>92891.844929797327</v>
      </c>
      <c r="BC19" s="201">
        <f t="shared" si="14"/>
        <v>96880.861106718483</v>
      </c>
      <c r="BD19" s="201">
        <f t="shared" si="14"/>
        <v>100869.87728363964</v>
      </c>
      <c r="BE19" s="201">
        <f t="shared" si="14"/>
        <v>104858.89346056079</v>
      </c>
      <c r="BF19" s="201">
        <f t="shared" si="14"/>
        <v>108847.90963748195</v>
      </c>
      <c r="BG19" s="201">
        <f t="shared" si="14"/>
        <v>112836.9258144031</v>
      </c>
      <c r="BH19" s="201">
        <f t="shared" si="14"/>
        <v>116825.94199132426</v>
      </c>
      <c r="BI19" s="201">
        <f t="shared" si="14"/>
        <v>120814.95816824542</v>
      </c>
      <c r="BJ19" s="201">
        <f t="shared" si="14"/>
        <v>124803.97434516656</v>
      </c>
      <c r="BK19" s="201">
        <f t="shared" si="14"/>
        <v>128792.99052208773</v>
      </c>
      <c r="BL19" s="201">
        <f t="shared" si="14"/>
        <v>132782.00669900887</v>
      </c>
      <c r="BM19" s="201">
        <f t="shared" si="14"/>
        <v>136771.02287593004</v>
      </c>
      <c r="BN19" s="201">
        <f t="shared" si="14"/>
        <v>140760.03905285118</v>
      </c>
      <c r="BO19" s="201">
        <f t="shared" si="14"/>
        <v>144749.05522977235</v>
      </c>
      <c r="BP19" s="201">
        <f t="shared" si="14"/>
        <v>148738.07140669349</v>
      </c>
      <c r="BQ19" s="201">
        <f t="shared" si="14"/>
        <v>152727.08758361463</v>
      </c>
      <c r="BR19" s="201">
        <f t="shared" si="14"/>
        <v>156716.1037605358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160705.11993745697</v>
      </c>
      <c r="BT19" s="201">
        <f t="shared" si="15"/>
        <v>164694.13611437811</v>
      </c>
      <c r="BU19" s="201">
        <f t="shared" si="15"/>
        <v>168683.15229129925</v>
      </c>
      <c r="BV19" s="201">
        <f t="shared" si="15"/>
        <v>172672.16846822039</v>
      </c>
      <c r="BW19" s="201">
        <f t="shared" si="15"/>
        <v>176661.18464514156</v>
      </c>
      <c r="BX19" s="201">
        <f t="shared" si="15"/>
        <v>180650.20082206273</v>
      </c>
      <c r="BY19" s="201">
        <f t="shared" si="15"/>
        <v>184639.21699898387</v>
      </c>
      <c r="BZ19" s="201">
        <f t="shared" si="15"/>
        <v>188628.23317590501</v>
      </c>
      <c r="CA19" s="201">
        <f t="shared" si="15"/>
        <v>192617.24935282618</v>
      </c>
      <c r="CB19" s="201">
        <f t="shared" si="15"/>
        <v>196606.26552974735</v>
      </c>
      <c r="CC19" s="201">
        <f t="shared" si="15"/>
        <v>200595.28170666849</v>
      </c>
      <c r="CD19" s="201">
        <f t="shared" si="15"/>
        <v>204584.29788358964</v>
      </c>
      <c r="CE19" s="201">
        <f t="shared" si="15"/>
        <v>208573.31406051081</v>
      </c>
      <c r="CF19" s="201">
        <f t="shared" si="15"/>
        <v>212562.33023743198</v>
      </c>
      <c r="CG19" s="201">
        <f t="shared" si="15"/>
        <v>216551.34641435312</v>
      </c>
      <c r="CH19" s="201">
        <f t="shared" si="15"/>
        <v>226830.04149758391</v>
      </c>
      <c r="CI19" s="201">
        <f t="shared" si="15"/>
        <v>243398.41548712435</v>
      </c>
      <c r="CJ19" s="201">
        <f t="shared" si="15"/>
        <v>259966.7894766648</v>
      </c>
      <c r="CK19" s="201">
        <f t="shared" si="15"/>
        <v>276535.16346620524</v>
      </c>
      <c r="CL19" s="201">
        <f t="shared" si="15"/>
        <v>293103.53745574574</v>
      </c>
      <c r="CM19" s="201">
        <f t="shared" si="15"/>
        <v>309671.91144528618</v>
      </c>
      <c r="CN19" s="201">
        <f t="shared" si="15"/>
        <v>326240.28543482663</v>
      </c>
      <c r="CO19" s="201">
        <f t="shared" si="15"/>
        <v>342808.65942436707</v>
      </c>
      <c r="CP19" s="201">
        <f t="shared" si="15"/>
        <v>359377.03341390751</v>
      </c>
      <c r="CQ19" s="201">
        <f t="shared" si="15"/>
        <v>375945.40740344796</v>
      </c>
      <c r="CR19" s="201">
        <f t="shared" si="15"/>
        <v>392513.7813929884</v>
      </c>
      <c r="CS19" s="201">
        <f t="shared" si="15"/>
        <v>409082.1553825289</v>
      </c>
      <c r="CT19" s="201">
        <f t="shared" si="15"/>
        <v>425650.52937206929</v>
      </c>
      <c r="CU19" s="201">
        <f t="shared" si="15"/>
        <v>442218.90336160979</v>
      </c>
      <c r="CV19" s="201">
        <f t="shared" si="15"/>
        <v>458787.27735115023</v>
      </c>
      <c r="CW19" s="201">
        <f t="shared" si="15"/>
        <v>475355.65134069067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25</v>
      </c>
      <c r="C22" s="205">
        <f>C2*100</f>
        <v>43</v>
      </c>
      <c r="D22" s="205">
        <f>D2*100</f>
        <v>23</v>
      </c>
      <c r="E22" s="205">
        <f>E2*100</f>
        <v>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25</v>
      </c>
      <c r="C23" s="206">
        <f>SUM($B22:C22)</f>
        <v>68</v>
      </c>
      <c r="D23" s="206">
        <f>SUM($B22:D22)</f>
        <v>91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12.5</v>
      </c>
      <c r="C24" s="208">
        <f>B23+(C23-B23)/2</f>
        <v>46.5</v>
      </c>
      <c r="D24" s="208">
        <f>C23+(D23-C23)/2</f>
        <v>79.5</v>
      </c>
      <c r="E24" s="208">
        <f>D23+(E23-D23)/2</f>
        <v>95.5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1735.8874325856657</v>
      </c>
      <c r="C25" s="203">
        <f>Income!C72</f>
        <v>3682.4673026445089</v>
      </c>
      <c r="D25" s="203">
        <f>Income!D72</f>
        <v>4095.0206428037527</v>
      </c>
      <c r="E25" s="203">
        <f>Income!E72</f>
        <v>5391.9501346995576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1735.8874325856657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1735.8874325856657</v>
      </c>
      <c r="H25" s="210">
        <f t="shared" si="16"/>
        <v>1735.8874325856657</v>
      </c>
      <c r="I25" s="210">
        <f t="shared" si="16"/>
        <v>1735.8874325856657</v>
      </c>
      <c r="J25" s="210">
        <f t="shared" si="16"/>
        <v>1735.8874325856657</v>
      </c>
      <c r="K25" s="210">
        <f t="shared" si="16"/>
        <v>1735.8874325856657</v>
      </c>
      <c r="L25" s="210">
        <f t="shared" si="16"/>
        <v>1735.8874325856657</v>
      </c>
      <c r="M25" s="210">
        <f t="shared" si="16"/>
        <v>1735.8874325856657</v>
      </c>
      <c r="N25" s="210">
        <f t="shared" si="16"/>
        <v>1735.8874325856657</v>
      </c>
      <c r="O25" s="210">
        <f t="shared" si="16"/>
        <v>1735.8874325856657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1735.8874325856657</v>
      </c>
      <c r="Q25" s="210">
        <f t="shared" si="17"/>
        <v>1735.8874325856657</v>
      </c>
      <c r="R25" s="210">
        <f t="shared" si="17"/>
        <v>1735.8874325856657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1764.5136071453546</v>
      </c>
      <c r="T25" s="210">
        <f t="shared" si="17"/>
        <v>1821.7659562647323</v>
      </c>
      <c r="U25" s="210">
        <f t="shared" si="17"/>
        <v>1879.0183053841101</v>
      </c>
      <c r="V25" s="210">
        <f t="shared" si="17"/>
        <v>1936.2706545034878</v>
      </c>
      <c r="W25" s="210">
        <f t="shared" si="17"/>
        <v>1993.5230036228654</v>
      </c>
      <c r="X25" s="210">
        <f t="shared" si="17"/>
        <v>2050.7753527422433</v>
      </c>
      <c r="Y25" s="210">
        <f t="shared" si="17"/>
        <v>2108.0277018616212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2165.2800509809986</v>
      </c>
      <c r="AA25" s="210">
        <f t="shared" si="18"/>
        <v>2222.5324001003764</v>
      </c>
      <c r="AB25" s="210">
        <f t="shared" si="18"/>
        <v>2279.7847492197543</v>
      </c>
      <c r="AC25" s="210">
        <f t="shared" si="18"/>
        <v>2337.0370983391322</v>
      </c>
      <c r="AD25" s="210">
        <f t="shared" si="18"/>
        <v>2394.28944745851</v>
      </c>
      <c r="AE25" s="210">
        <f t="shared" si="18"/>
        <v>2451.5417965778875</v>
      </c>
      <c r="AF25" s="210">
        <f t="shared" si="18"/>
        <v>2508.7941456972653</v>
      </c>
      <c r="AG25" s="210">
        <f t="shared" si="18"/>
        <v>2566.0464948166427</v>
      </c>
      <c r="AH25" s="210">
        <f t="shared" si="18"/>
        <v>2623.2988439360206</v>
      </c>
      <c r="AI25" s="210">
        <f t="shared" si="18"/>
        <v>2680.5511930553985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2737.8035421747763</v>
      </c>
      <c r="AK25" s="210">
        <f t="shared" si="19"/>
        <v>2795.0558912941538</v>
      </c>
      <c r="AL25" s="210">
        <f t="shared" si="19"/>
        <v>2852.3082404135321</v>
      </c>
      <c r="AM25" s="210">
        <f t="shared" si="19"/>
        <v>2909.5605895329095</v>
      </c>
      <c r="AN25" s="210">
        <f t="shared" si="19"/>
        <v>2966.8129386522869</v>
      </c>
      <c r="AO25" s="210">
        <f t="shared" si="19"/>
        <v>3024.0652877716648</v>
      </c>
      <c r="AP25" s="210">
        <f t="shared" si="19"/>
        <v>3081.3176368910426</v>
      </c>
      <c r="AQ25" s="210">
        <f t="shared" si="19"/>
        <v>3138.5699860104205</v>
      </c>
      <c r="AR25" s="210">
        <f t="shared" si="19"/>
        <v>3195.8223351297979</v>
      </c>
      <c r="AS25" s="210">
        <f t="shared" si="19"/>
        <v>3253.0746842491762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3310.3270333685537</v>
      </c>
      <c r="AU25" s="210">
        <f t="shared" si="20"/>
        <v>3367.5793824879311</v>
      </c>
      <c r="AV25" s="210">
        <f t="shared" si="20"/>
        <v>3424.8317316073089</v>
      </c>
      <c r="AW25" s="210">
        <f t="shared" si="20"/>
        <v>3482.0840807266868</v>
      </c>
      <c r="AX25" s="210">
        <f t="shared" si="20"/>
        <v>3539.3364298460647</v>
      </c>
      <c r="AY25" s="210">
        <f t="shared" si="20"/>
        <v>3596.5887789654425</v>
      </c>
      <c r="AZ25" s="210">
        <f t="shared" si="20"/>
        <v>3653.8411280848204</v>
      </c>
      <c r="BA25" s="210">
        <f t="shared" si="20"/>
        <v>3688.71811082874</v>
      </c>
      <c r="BB25" s="210">
        <f t="shared" si="20"/>
        <v>3701.2197271972018</v>
      </c>
      <c r="BC25" s="210">
        <f t="shared" si="20"/>
        <v>3713.7213435656636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3726.2229599341258</v>
      </c>
      <c r="BE25" s="210">
        <f t="shared" si="21"/>
        <v>3738.7245763025876</v>
      </c>
      <c r="BF25" s="210">
        <f t="shared" si="21"/>
        <v>3751.2261926710494</v>
      </c>
      <c r="BG25" s="210">
        <f t="shared" si="21"/>
        <v>3763.7278090395116</v>
      </c>
      <c r="BH25" s="210">
        <f t="shared" si="21"/>
        <v>3776.2294254079734</v>
      </c>
      <c r="BI25" s="210">
        <f t="shared" si="21"/>
        <v>3788.7310417764352</v>
      </c>
      <c r="BJ25" s="210">
        <f t="shared" si="21"/>
        <v>3801.2326581448974</v>
      </c>
      <c r="BK25" s="210">
        <f t="shared" si="21"/>
        <v>3813.7342745133592</v>
      </c>
      <c r="BL25" s="210">
        <f t="shared" si="21"/>
        <v>3826.235890881821</v>
      </c>
      <c r="BM25" s="210">
        <f t="shared" si="21"/>
        <v>3838.7375072502832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3851.239123618745</v>
      </c>
      <c r="BO25" s="210">
        <f t="shared" si="22"/>
        <v>3863.7407399872068</v>
      </c>
      <c r="BP25" s="210">
        <f t="shared" si="22"/>
        <v>3876.242356355669</v>
      </c>
      <c r="BQ25" s="210">
        <f t="shared" si="22"/>
        <v>3888.7439727241308</v>
      </c>
      <c r="BR25" s="210">
        <f t="shared" si="22"/>
        <v>3901.2455890925926</v>
      </c>
      <c r="BS25" s="210">
        <f t="shared" si="22"/>
        <v>3913.7472054610548</v>
      </c>
      <c r="BT25" s="210">
        <f t="shared" si="22"/>
        <v>3926.2488218295166</v>
      </c>
      <c r="BU25" s="210">
        <f t="shared" si="22"/>
        <v>3938.7504381979784</v>
      </c>
      <c r="BV25" s="210">
        <f t="shared" si="22"/>
        <v>3951.2520545664406</v>
      </c>
      <c r="BW25" s="210">
        <f t="shared" si="22"/>
        <v>3963.7536709349024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3976.2552873033642</v>
      </c>
      <c r="BY25" s="210">
        <f t="shared" si="23"/>
        <v>3988.7569036718264</v>
      </c>
      <c r="BZ25" s="210">
        <f t="shared" si="23"/>
        <v>4001.2585200402882</v>
      </c>
      <c r="CA25" s="210">
        <f t="shared" si="23"/>
        <v>4013.76013640875</v>
      </c>
      <c r="CB25" s="210">
        <f t="shared" si="23"/>
        <v>4026.2617527772122</v>
      </c>
      <c r="CC25" s="210">
        <f t="shared" si="23"/>
        <v>4038.763369145674</v>
      </c>
      <c r="CD25" s="210">
        <f t="shared" si="23"/>
        <v>4051.2649855141358</v>
      </c>
      <c r="CE25" s="210">
        <f t="shared" si="23"/>
        <v>4063.766601882598</v>
      </c>
      <c r="CF25" s="210">
        <f t="shared" si="23"/>
        <v>4076.2682182510598</v>
      </c>
      <c r="CG25" s="210">
        <f t="shared" si="23"/>
        <v>4088.7698346195216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4135.5496894254966</v>
      </c>
      <c r="CI25" s="210">
        <f t="shared" si="24"/>
        <v>4216.6077826689843</v>
      </c>
      <c r="CJ25" s="210">
        <f t="shared" si="24"/>
        <v>4297.6658759124721</v>
      </c>
      <c r="CK25" s="210">
        <f t="shared" si="24"/>
        <v>4378.7239691559598</v>
      </c>
      <c r="CL25" s="210">
        <f t="shared" si="24"/>
        <v>4459.7820623994476</v>
      </c>
      <c r="CM25" s="210">
        <f t="shared" si="24"/>
        <v>4540.8401556429353</v>
      </c>
      <c r="CN25" s="210">
        <f t="shared" si="24"/>
        <v>4621.8982488864231</v>
      </c>
      <c r="CO25" s="210">
        <f t="shared" si="24"/>
        <v>4702.9563421299117</v>
      </c>
      <c r="CP25" s="210">
        <f t="shared" si="24"/>
        <v>4784.0144353733995</v>
      </c>
      <c r="CQ25" s="210">
        <f t="shared" si="24"/>
        <v>4865.0725286168872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4946.130621860375</v>
      </c>
      <c r="CS25" s="210">
        <f t="shared" si="25"/>
        <v>5027.1887151038627</v>
      </c>
      <c r="CT25" s="210">
        <f t="shared" si="25"/>
        <v>5108.2468083473505</v>
      </c>
      <c r="CU25" s="210">
        <f t="shared" si="25"/>
        <v>5189.3049015908382</v>
      </c>
      <c r="CV25" s="210">
        <f t="shared" si="25"/>
        <v>5270.3629948343259</v>
      </c>
      <c r="CW25" s="210">
        <f t="shared" si="25"/>
        <v>5351.4210880778137</v>
      </c>
      <c r="CX25" s="210">
        <f t="shared" si="25"/>
        <v>5391.9501346995576</v>
      </c>
      <c r="CY25" s="210">
        <f t="shared" si="25"/>
        <v>5391.9501346995576</v>
      </c>
      <c r="CZ25" s="210">
        <f t="shared" si="25"/>
        <v>5391.9501346995576</v>
      </c>
      <c r="DA25" s="210">
        <f t="shared" si="25"/>
        <v>5391.9501346995576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583.55639751462866</v>
      </c>
      <c r="D26" s="203">
        <f>Income!D73</f>
        <v>4909.1554739312096</v>
      </c>
      <c r="E26" s="203">
        <f>Income!E73</f>
        <v>14354.335647021255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8.5817117281563036</v>
      </c>
      <c r="T26" s="210">
        <f t="shared" si="17"/>
        <v>25.745135184468911</v>
      </c>
      <c r="U26" s="210">
        <f t="shared" si="17"/>
        <v>42.908558640781521</v>
      </c>
      <c r="V26" s="210">
        <f t="shared" si="17"/>
        <v>60.071982097094121</v>
      </c>
      <c r="W26" s="210">
        <f t="shared" si="17"/>
        <v>77.235405553406736</v>
      </c>
      <c r="X26" s="210">
        <f t="shared" si="17"/>
        <v>94.39882900971935</v>
      </c>
      <c r="Y26" s="210">
        <f t="shared" si="17"/>
        <v>111.56225246603195</v>
      </c>
      <c r="Z26" s="210">
        <f t="shared" si="18"/>
        <v>128.72567592234455</v>
      </c>
      <c r="AA26" s="210">
        <f t="shared" si="18"/>
        <v>145.88909937865716</v>
      </c>
      <c r="AB26" s="210">
        <f t="shared" si="18"/>
        <v>163.05252283496978</v>
      </c>
      <c r="AC26" s="210">
        <f t="shared" si="18"/>
        <v>180.21594629128239</v>
      </c>
      <c r="AD26" s="210">
        <f t="shared" si="18"/>
        <v>197.37936974759501</v>
      </c>
      <c r="AE26" s="210">
        <f t="shared" si="18"/>
        <v>214.54279320390759</v>
      </c>
      <c r="AF26" s="210">
        <f t="shared" si="18"/>
        <v>231.70621666022021</v>
      </c>
      <c r="AG26" s="210">
        <f t="shared" si="18"/>
        <v>248.86964011653279</v>
      </c>
      <c r="AH26" s="210">
        <f t="shared" si="18"/>
        <v>266.03306357284544</v>
      </c>
      <c r="AI26" s="210">
        <f t="shared" si="18"/>
        <v>283.19648702915805</v>
      </c>
      <c r="AJ26" s="210">
        <f t="shared" si="19"/>
        <v>300.35991048547066</v>
      </c>
      <c r="AK26" s="210">
        <f t="shared" si="19"/>
        <v>317.52333394178322</v>
      </c>
      <c r="AL26" s="210">
        <f t="shared" si="19"/>
        <v>334.68675739809584</v>
      </c>
      <c r="AM26" s="210">
        <f t="shared" si="19"/>
        <v>351.85018085440845</v>
      </c>
      <c r="AN26" s="210">
        <f t="shared" si="19"/>
        <v>369.01360431072106</v>
      </c>
      <c r="AO26" s="210">
        <f t="shared" si="19"/>
        <v>386.17702776703368</v>
      </c>
      <c r="AP26" s="210">
        <f t="shared" si="19"/>
        <v>403.34045122334629</v>
      </c>
      <c r="AQ26" s="210">
        <f t="shared" si="19"/>
        <v>420.50387467965885</v>
      </c>
      <c r="AR26" s="210">
        <f t="shared" si="19"/>
        <v>437.66729813597146</v>
      </c>
      <c r="AS26" s="210">
        <f t="shared" si="19"/>
        <v>454.83072159228408</v>
      </c>
      <c r="AT26" s="210">
        <f t="shared" si="20"/>
        <v>471.99414504859669</v>
      </c>
      <c r="AU26" s="210">
        <f t="shared" si="20"/>
        <v>489.15756850490931</v>
      </c>
      <c r="AV26" s="210">
        <f t="shared" si="20"/>
        <v>506.32099196122192</v>
      </c>
      <c r="AW26" s="210">
        <f t="shared" si="20"/>
        <v>523.48441541753448</v>
      </c>
      <c r="AX26" s="210">
        <f t="shared" si="20"/>
        <v>540.64783887384715</v>
      </c>
      <c r="AY26" s="210">
        <f t="shared" si="20"/>
        <v>557.81126233015971</v>
      </c>
      <c r="AZ26" s="210">
        <f t="shared" si="20"/>
        <v>574.97468578647238</v>
      </c>
      <c r="BA26" s="210">
        <f t="shared" si="20"/>
        <v>649.09577746033438</v>
      </c>
      <c r="BB26" s="210">
        <f t="shared" si="20"/>
        <v>780.17453735174604</v>
      </c>
      <c r="BC26" s="210">
        <f t="shared" si="20"/>
        <v>911.25329724315748</v>
      </c>
      <c r="BD26" s="210">
        <f t="shared" si="21"/>
        <v>1042.3320571345691</v>
      </c>
      <c r="BE26" s="210">
        <f t="shared" si="21"/>
        <v>1173.4108170259806</v>
      </c>
      <c r="BF26" s="210">
        <f t="shared" si="21"/>
        <v>1304.4895769173922</v>
      </c>
      <c r="BG26" s="210">
        <f t="shared" si="21"/>
        <v>1435.5683368088037</v>
      </c>
      <c r="BH26" s="210">
        <f t="shared" si="21"/>
        <v>1566.6470967002151</v>
      </c>
      <c r="BI26" s="210">
        <f t="shared" si="21"/>
        <v>1697.7258565916268</v>
      </c>
      <c r="BJ26" s="210">
        <f t="shared" si="21"/>
        <v>1828.8046164830384</v>
      </c>
      <c r="BK26" s="210">
        <f t="shared" si="21"/>
        <v>1959.8833763744501</v>
      </c>
      <c r="BL26" s="210">
        <f t="shared" si="21"/>
        <v>2090.9621362658613</v>
      </c>
      <c r="BM26" s="210">
        <f t="shared" si="21"/>
        <v>2222.040896157273</v>
      </c>
      <c r="BN26" s="210">
        <f t="shared" si="22"/>
        <v>2353.1196560486842</v>
      </c>
      <c r="BO26" s="210">
        <f t="shared" si="22"/>
        <v>2484.1984159400959</v>
      </c>
      <c r="BP26" s="210">
        <f t="shared" si="22"/>
        <v>2615.2771758315075</v>
      </c>
      <c r="BQ26" s="210">
        <f t="shared" si="22"/>
        <v>2746.3559357229192</v>
      </c>
      <c r="BR26" s="210">
        <f t="shared" si="22"/>
        <v>2877.4346956143304</v>
      </c>
      <c r="BS26" s="210">
        <f t="shared" si="22"/>
        <v>3008.5134555057425</v>
      </c>
      <c r="BT26" s="210">
        <f t="shared" si="22"/>
        <v>3139.5922153971537</v>
      </c>
      <c r="BU26" s="210">
        <f t="shared" si="22"/>
        <v>3270.6709752885654</v>
      </c>
      <c r="BV26" s="210">
        <f t="shared" si="22"/>
        <v>3401.7497351799771</v>
      </c>
      <c r="BW26" s="210">
        <f t="shared" si="22"/>
        <v>3532.8284950713883</v>
      </c>
      <c r="BX26" s="210">
        <f t="shared" si="23"/>
        <v>3663.9072549627999</v>
      </c>
      <c r="BY26" s="210">
        <f t="shared" si="23"/>
        <v>3794.9860148542116</v>
      </c>
      <c r="BZ26" s="210">
        <f t="shared" si="23"/>
        <v>3926.0647747456233</v>
      </c>
      <c r="CA26" s="210">
        <f t="shared" si="23"/>
        <v>4057.1435346370345</v>
      </c>
      <c r="CB26" s="210">
        <f t="shared" si="23"/>
        <v>4188.2222945284457</v>
      </c>
      <c r="CC26" s="210">
        <f t="shared" si="23"/>
        <v>4319.3010544198578</v>
      </c>
      <c r="CD26" s="210">
        <f t="shared" si="23"/>
        <v>4450.379814311269</v>
      </c>
      <c r="CE26" s="210">
        <f t="shared" si="23"/>
        <v>4581.4585742026811</v>
      </c>
      <c r="CF26" s="210">
        <f t="shared" si="23"/>
        <v>4712.5373340940923</v>
      </c>
      <c r="CG26" s="210">
        <f t="shared" si="23"/>
        <v>4843.6160939855035</v>
      </c>
      <c r="CH26" s="210">
        <f t="shared" si="24"/>
        <v>5204.3173543402736</v>
      </c>
      <c r="CI26" s="210">
        <f t="shared" si="24"/>
        <v>5794.6411151584016</v>
      </c>
      <c r="CJ26" s="210">
        <f t="shared" si="24"/>
        <v>6384.9648759765296</v>
      </c>
      <c r="CK26" s="210">
        <f t="shared" si="24"/>
        <v>6975.2886367946567</v>
      </c>
      <c r="CL26" s="210">
        <f t="shared" si="24"/>
        <v>7565.6123976127847</v>
      </c>
      <c r="CM26" s="210">
        <f t="shared" si="24"/>
        <v>8155.9361584309117</v>
      </c>
      <c r="CN26" s="210">
        <f t="shared" si="24"/>
        <v>8746.2599192490397</v>
      </c>
      <c r="CO26" s="210">
        <f t="shared" si="24"/>
        <v>9336.5836800671677</v>
      </c>
      <c r="CP26" s="210">
        <f t="shared" si="24"/>
        <v>9926.9074408852957</v>
      </c>
      <c r="CQ26" s="210">
        <f t="shared" si="24"/>
        <v>10517.231201703424</v>
      </c>
      <c r="CR26" s="210">
        <f t="shared" si="25"/>
        <v>11107.55496252155</v>
      </c>
      <c r="CS26" s="210">
        <f t="shared" si="25"/>
        <v>11697.87872333968</v>
      </c>
      <c r="CT26" s="210">
        <f t="shared" si="25"/>
        <v>12288.202484157806</v>
      </c>
      <c r="CU26" s="210">
        <f t="shared" si="25"/>
        <v>12878.526244975936</v>
      </c>
      <c r="CV26" s="210">
        <f t="shared" si="25"/>
        <v>13468.850005794062</v>
      </c>
      <c r="CW26" s="210">
        <f t="shared" si="25"/>
        <v>14059.173766612192</v>
      </c>
      <c r="CX26" s="210">
        <f t="shared" si="25"/>
        <v>14354.335647021255</v>
      </c>
      <c r="CY26" s="210">
        <f t="shared" si="25"/>
        <v>14354.335647021255</v>
      </c>
      <c r="CZ26" s="210">
        <f t="shared" si="25"/>
        <v>14354.335647021255</v>
      </c>
      <c r="DA26" s="210">
        <f t="shared" si="25"/>
        <v>14354.335647021255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78.352744127070892</v>
      </c>
      <c r="D27" s="203">
        <f>Income!D74</f>
        <v>464.87856551337472</v>
      </c>
      <c r="E27" s="203">
        <f>Income!E74</f>
        <v>668.63805193954033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1.1522462371628073</v>
      </c>
      <c r="T27" s="210">
        <f t="shared" si="17"/>
        <v>3.456738711488422</v>
      </c>
      <c r="U27" s="210">
        <f t="shared" si="17"/>
        <v>5.7612311858140357</v>
      </c>
      <c r="V27" s="210">
        <f t="shared" si="17"/>
        <v>8.0657236601396516</v>
      </c>
      <c r="W27" s="210">
        <f t="shared" si="17"/>
        <v>10.370216134465265</v>
      </c>
      <c r="X27" s="210">
        <f t="shared" si="17"/>
        <v>12.67470860879088</v>
      </c>
      <c r="Y27" s="210">
        <f t="shared" si="17"/>
        <v>14.979201083116495</v>
      </c>
      <c r="Z27" s="210">
        <f t="shared" si="18"/>
        <v>17.283693557442106</v>
      </c>
      <c r="AA27" s="210">
        <f t="shared" si="18"/>
        <v>19.588186031767723</v>
      </c>
      <c r="AB27" s="210">
        <f t="shared" si="18"/>
        <v>21.89267850609334</v>
      </c>
      <c r="AC27" s="210">
        <f t="shared" si="18"/>
        <v>24.197170980418953</v>
      </c>
      <c r="AD27" s="210">
        <f t="shared" si="18"/>
        <v>26.501663454744566</v>
      </c>
      <c r="AE27" s="210">
        <f t="shared" si="18"/>
        <v>28.806155929070179</v>
      </c>
      <c r="AF27" s="210">
        <f t="shared" si="18"/>
        <v>31.1106484033958</v>
      </c>
      <c r="AG27" s="210">
        <f t="shared" si="18"/>
        <v>33.415140877721406</v>
      </c>
      <c r="AH27" s="210">
        <f t="shared" si="18"/>
        <v>35.719633352047026</v>
      </c>
      <c r="AI27" s="210">
        <f t="shared" si="18"/>
        <v>38.024125826372639</v>
      </c>
      <c r="AJ27" s="210">
        <f t="shared" si="19"/>
        <v>40.328618300698253</v>
      </c>
      <c r="AK27" s="210">
        <f t="shared" si="19"/>
        <v>42.633110775023866</v>
      </c>
      <c r="AL27" s="210">
        <f t="shared" si="19"/>
        <v>44.937603249349479</v>
      </c>
      <c r="AM27" s="210">
        <f t="shared" si="19"/>
        <v>47.242095723675099</v>
      </c>
      <c r="AN27" s="210">
        <f t="shared" si="19"/>
        <v>49.546588198000713</v>
      </c>
      <c r="AO27" s="210">
        <f t="shared" si="19"/>
        <v>51.851080672326326</v>
      </c>
      <c r="AP27" s="210">
        <f t="shared" si="19"/>
        <v>54.155573146651939</v>
      </c>
      <c r="AQ27" s="210">
        <f t="shared" si="19"/>
        <v>56.460065620977559</v>
      </c>
      <c r="AR27" s="210">
        <f t="shared" si="19"/>
        <v>58.764558095303165</v>
      </c>
      <c r="AS27" s="210">
        <f t="shared" si="19"/>
        <v>61.069050569628779</v>
      </c>
      <c r="AT27" s="210">
        <f t="shared" si="20"/>
        <v>63.373543043954399</v>
      </c>
      <c r="AU27" s="210">
        <f t="shared" si="20"/>
        <v>65.678035518280012</v>
      </c>
      <c r="AV27" s="210">
        <f t="shared" si="20"/>
        <v>67.982527992605625</v>
      </c>
      <c r="AW27" s="210">
        <f t="shared" si="20"/>
        <v>70.287020466931253</v>
      </c>
      <c r="AX27" s="210">
        <f t="shared" si="20"/>
        <v>72.591512941256852</v>
      </c>
      <c r="AY27" s="210">
        <f t="shared" si="20"/>
        <v>74.896005415582465</v>
      </c>
      <c r="AZ27" s="210">
        <f t="shared" si="20"/>
        <v>77.200497889908078</v>
      </c>
      <c r="BA27" s="210">
        <f t="shared" si="20"/>
        <v>84.209195966257312</v>
      </c>
      <c r="BB27" s="210">
        <f t="shared" si="20"/>
        <v>95.922099644630151</v>
      </c>
      <c r="BC27" s="210">
        <f t="shared" si="20"/>
        <v>107.635003323003</v>
      </c>
      <c r="BD27" s="210">
        <f t="shared" si="21"/>
        <v>119.34790700137584</v>
      </c>
      <c r="BE27" s="210">
        <f t="shared" si="21"/>
        <v>131.0608106797487</v>
      </c>
      <c r="BF27" s="210">
        <f t="shared" si="21"/>
        <v>142.77371435812154</v>
      </c>
      <c r="BG27" s="210">
        <f t="shared" si="21"/>
        <v>154.48661803649438</v>
      </c>
      <c r="BH27" s="210">
        <f t="shared" si="21"/>
        <v>166.19952171486722</v>
      </c>
      <c r="BI27" s="210">
        <f t="shared" si="21"/>
        <v>177.91242539324006</v>
      </c>
      <c r="BJ27" s="210">
        <f t="shared" si="21"/>
        <v>189.6253290716129</v>
      </c>
      <c r="BK27" s="210">
        <f t="shared" si="21"/>
        <v>201.33823274998576</v>
      </c>
      <c r="BL27" s="210">
        <f t="shared" si="21"/>
        <v>213.05113642835857</v>
      </c>
      <c r="BM27" s="210">
        <f t="shared" si="21"/>
        <v>224.76404010673144</v>
      </c>
      <c r="BN27" s="210">
        <f t="shared" si="22"/>
        <v>236.47694378510425</v>
      </c>
      <c r="BO27" s="210">
        <f t="shared" si="22"/>
        <v>248.18984746347712</v>
      </c>
      <c r="BP27" s="210">
        <f t="shared" si="22"/>
        <v>259.90275114184999</v>
      </c>
      <c r="BQ27" s="210">
        <f t="shared" si="22"/>
        <v>271.6156548202228</v>
      </c>
      <c r="BR27" s="210">
        <f t="shared" si="22"/>
        <v>283.32855849859567</v>
      </c>
      <c r="BS27" s="210">
        <f t="shared" si="22"/>
        <v>295.04146217696848</v>
      </c>
      <c r="BT27" s="210">
        <f t="shared" si="22"/>
        <v>306.75436585534135</v>
      </c>
      <c r="BU27" s="210">
        <f t="shared" si="22"/>
        <v>318.46726953371422</v>
      </c>
      <c r="BV27" s="210">
        <f t="shared" si="22"/>
        <v>330.18017321208708</v>
      </c>
      <c r="BW27" s="210">
        <f t="shared" si="22"/>
        <v>341.89307689045989</v>
      </c>
      <c r="BX27" s="210">
        <f t="shared" si="23"/>
        <v>353.60598056883271</v>
      </c>
      <c r="BY27" s="210">
        <f t="shared" si="23"/>
        <v>365.31888424720557</v>
      </c>
      <c r="BZ27" s="210">
        <f t="shared" si="23"/>
        <v>377.03178792557839</v>
      </c>
      <c r="CA27" s="210">
        <f t="shared" si="23"/>
        <v>388.7446916039512</v>
      </c>
      <c r="CB27" s="210">
        <f t="shared" si="23"/>
        <v>400.45759528232412</v>
      </c>
      <c r="CC27" s="210">
        <f t="shared" si="23"/>
        <v>412.17049896069693</v>
      </c>
      <c r="CD27" s="210">
        <f t="shared" si="23"/>
        <v>423.88340263906974</v>
      </c>
      <c r="CE27" s="210">
        <f t="shared" si="23"/>
        <v>435.59630631744261</v>
      </c>
      <c r="CF27" s="210">
        <f t="shared" si="23"/>
        <v>447.30920999581542</v>
      </c>
      <c r="CG27" s="210">
        <f t="shared" si="23"/>
        <v>459.02211367418835</v>
      </c>
      <c r="CH27" s="210">
        <f t="shared" si="24"/>
        <v>471.24604946419242</v>
      </c>
      <c r="CI27" s="210">
        <f t="shared" si="24"/>
        <v>483.98101736582777</v>
      </c>
      <c r="CJ27" s="210">
        <f t="shared" si="24"/>
        <v>496.71598526746311</v>
      </c>
      <c r="CK27" s="210">
        <f t="shared" si="24"/>
        <v>509.45095316909845</v>
      </c>
      <c r="CL27" s="210">
        <f t="shared" si="24"/>
        <v>522.1859210707338</v>
      </c>
      <c r="CM27" s="210">
        <f t="shared" si="24"/>
        <v>534.9208889723692</v>
      </c>
      <c r="CN27" s="210">
        <f t="shared" si="24"/>
        <v>547.65585687400448</v>
      </c>
      <c r="CO27" s="210">
        <f t="shared" si="24"/>
        <v>560.39082477563989</v>
      </c>
      <c r="CP27" s="210">
        <f t="shared" si="24"/>
        <v>573.12579267727517</v>
      </c>
      <c r="CQ27" s="210">
        <f t="shared" si="24"/>
        <v>585.86076057891057</v>
      </c>
      <c r="CR27" s="210">
        <f t="shared" si="25"/>
        <v>598.59572848054586</v>
      </c>
      <c r="CS27" s="210">
        <f t="shared" si="25"/>
        <v>611.33069638218126</v>
      </c>
      <c r="CT27" s="210">
        <f t="shared" si="25"/>
        <v>624.06566428381666</v>
      </c>
      <c r="CU27" s="210">
        <f t="shared" si="25"/>
        <v>636.80063218545195</v>
      </c>
      <c r="CV27" s="210">
        <f t="shared" si="25"/>
        <v>649.53560008708735</v>
      </c>
      <c r="CW27" s="210">
        <f t="shared" si="25"/>
        <v>662.27056798872263</v>
      </c>
      <c r="CX27" s="210">
        <f t="shared" si="25"/>
        <v>668.63805193954033</v>
      </c>
      <c r="CY27" s="210">
        <f t="shared" si="25"/>
        <v>668.63805193954033</v>
      </c>
      <c r="CZ27" s="210">
        <f t="shared" si="25"/>
        <v>668.63805193954033</v>
      </c>
      <c r="DA27" s="210">
        <f t="shared" si="25"/>
        <v>668.63805193954033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5439.4750703332329</v>
      </c>
      <c r="D29" s="203">
        <f>Income!D76</f>
        <v>15056.610940017266</v>
      </c>
      <c r="E29" s="203">
        <f>Income!E76</f>
        <v>17155.181626927842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79.992280446076961</v>
      </c>
      <c r="T29" s="210">
        <f t="shared" si="17"/>
        <v>239.97684133823088</v>
      </c>
      <c r="U29" s="210">
        <f t="shared" si="17"/>
        <v>399.96140223038475</v>
      </c>
      <c r="V29" s="210">
        <f t="shared" si="17"/>
        <v>559.94596312253873</v>
      </c>
      <c r="W29" s="210">
        <f t="shared" si="17"/>
        <v>719.93052401469254</v>
      </c>
      <c r="X29" s="210">
        <f t="shared" si="17"/>
        <v>879.91508490684646</v>
      </c>
      <c r="Y29" s="210">
        <f t="shared" si="17"/>
        <v>1039.8996457990004</v>
      </c>
      <c r="Z29" s="210">
        <f t="shared" si="18"/>
        <v>1199.8842066911543</v>
      </c>
      <c r="AA29" s="210">
        <f t="shared" si="18"/>
        <v>1359.8687675833082</v>
      </c>
      <c r="AB29" s="210">
        <f t="shared" si="18"/>
        <v>1519.8533284754621</v>
      </c>
      <c r="AC29" s="210">
        <f t="shared" si="18"/>
        <v>1679.8378893676161</v>
      </c>
      <c r="AD29" s="210">
        <f t="shared" si="18"/>
        <v>1839.82245025977</v>
      </c>
      <c r="AE29" s="210">
        <f t="shared" si="18"/>
        <v>1999.8070111519239</v>
      </c>
      <c r="AF29" s="210">
        <f t="shared" si="18"/>
        <v>2159.7915720440778</v>
      </c>
      <c r="AG29" s="210">
        <f t="shared" si="18"/>
        <v>2319.7761329362315</v>
      </c>
      <c r="AH29" s="210">
        <f t="shared" si="18"/>
        <v>2479.7606938283857</v>
      </c>
      <c r="AI29" s="210">
        <f t="shared" si="18"/>
        <v>2639.7452547205394</v>
      </c>
      <c r="AJ29" s="210">
        <f t="shared" si="19"/>
        <v>2799.7298156126935</v>
      </c>
      <c r="AK29" s="210">
        <f t="shared" si="19"/>
        <v>2959.7143765048472</v>
      </c>
      <c r="AL29" s="210">
        <f t="shared" si="19"/>
        <v>3119.6989373970014</v>
      </c>
      <c r="AM29" s="210">
        <f t="shared" si="19"/>
        <v>3279.6834982891555</v>
      </c>
      <c r="AN29" s="210">
        <f t="shared" si="19"/>
        <v>3439.6680591813092</v>
      </c>
      <c r="AO29" s="210">
        <f t="shared" si="19"/>
        <v>3599.6526200734629</v>
      </c>
      <c r="AP29" s="210">
        <f t="shared" si="19"/>
        <v>3759.6371809656166</v>
      </c>
      <c r="AQ29" s="210">
        <f t="shared" si="19"/>
        <v>3919.6217418577708</v>
      </c>
      <c r="AR29" s="210">
        <f t="shared" si="19"/>
        <v>4079.6063027499245</v>
      </c>
      <c r="AS29" s="210">
        <f t="shared" si="19"/>
        <v>4239.5908636420781</v>
      </c>
      <c r="AT29" s="210">
        <f t="shared" si="20"/>
        <v>4399.5754245342323</v>
      </c>
      <c r="AU29" s="210">
        <f t="shared" si="20"/>
        <v>4559.5599854263864</v>
      </c>
      <c r="AV29" s="210">
        <f t="shared" si="20"/>
        <v>4719.5445463185397</v>
      </c>
      <c r="AW29" s="210">
        <f t="shared" si="20"/>
        <v>4879.5291072106947</v>
      </c>
      <c r="AX29" s="210">
        <f t="shared" si="20"/>
        <v>5039.513668102848</v>
      </c>
      <c r="AY29" s="210">
        <f t="shared" si="20"/>
        <v>5199.4982289950021</v>
      </c>
      <c r="AZ29" s="210">
        <f t="shared" si="20"/>
        <v>5359.4827898871554</v>
      </c>
      <c r="BA29" s="210">
        <f t="shared" si="20"/>
        <v>5585.1892501769307</v>
      </c>
      <c r="BB29" s="210">
        <f t="shared" si="20"/>
        <v>5876.6176098643255</v>
      </c>
      <c r="BC29" s="210">
        <f t="shared" si="20"/>
        <v>6168.0459695517202</v>
      </c>
      <c r="BD29" s="210">
        <f t="shared" si="21"/>
        <v>6459.4743292391149</v>
      </c>
      <c r="BE29" s="210">
        <f t="shared" si="21"/>
        <v>6750.9026889265097</v>
      </c>
      <c r="BF29" s="210">
        <f t="shared" si="21"/>
        <v>7042.3310486139053</v>
      </c>
      <c r="BG29" s="210">
        <f t="shared" si="21"/>
        <v>7333.7594083013</v>
      </c>
      <c r="BH29" s="210">
        <f t="shared" si="21"/>
        <v>7625.1877679886948</v>
      </c>
      <c r="BI29" s="210">
        <f t="shared" si="21"/>
        <v>7916.6161276760904</v>
      </c>
      <c r="BJ29" s="210">
        <f t="shared" si="21"/>
        <v>8208.0444873634842</v>
      </c>
      <c r="BK29" s="210">
        <f t="shared" si="21"/>
        <v>8499.4728470508799</v>
      </c>
      <c r="BL29" s="210">
        <f t="shared" si="21"/>
        <v>8790.9012067382737</v>
      </c>
      <c r="BM29" s="210">
        <f t="shared" si="21"/>
        <v>9082.3295664256693</v>
      </c>
      <c r="BN29" s="210">
        <f t="shared" si="22"/>
        <v>9373.7579261130631</v>
      </c>
      <c r="BO29" s="210">
        <f t="shared" si="22"/>
        <v>9665.1862858004606</v>
      </c>
      <c r="BP29" s="210">
        <f t="shared" si="22"/>
        <v>9956.6146454878544</v>
      </c>
      <c r="BQ29" s="210">
        <f t="shared" si="22"/>
        <v>10248.043005175248</v>
      </c>
      <c r="BR29" s="210">
        <f t="shared" si="22"/>
        <v>10539.471364862644</v>
      </c>
      <c r="BS29" s="210">
        <f t="shared" si="22"/>
        <v>10830.89972455004</v>
      </c>
      <c r="BT29" s="210">
        <f t="shared" si="22"/>
        <v>11122.328084237433</v>
      </c>
      <c r="BU29" s="210">
        <f t="shared" si="22"/>
        <v>11413.756443924829</v>
      </c>
      <c r="BV29" s="210">
        <f t="shared" si="22"/>
        <v>11705.184803612225</v>
      </c>
      <c r="BW29" s="210">
        <f t="shared" si="22"/>
        <v>11996.613163299618</v>
      </c>
      <c r="BX29" s="210">
        <f t="shared" si="23"/>
        <v>12288.041522987012</v>
      </c>
      <c r="BY29" s="210">
        <f t="shared" si="23"/>
        <v>12579.46988267441</v>
      </c>
      <c r="BZ29" s="210">
        <f t="shared" si="23"/>
        <v>12870.898242361804</v>
      </c>
      <c r="CA29" s="210">
        <f t="shared" si="23"/>
        <v>13162.326602049197</v>
      </c>
      <c r="CB29" s="210">
        <f t="shared" si="23"/>
        <v>13453.754961736593</v>
      </c>
      <c r="CC29" s="210">
        <f t="shared" si="23"/>
        <v>13745.183321423989</v>
      </c>
      <c r="CD29" s="210">
        <f t="shared" si="23"/>
        <v>14036.611681111382</v>
      </c>
      <c r="CE29" s="210">
        <f t="shared" si="23"/>
        <v>14328.040040798776</v>
      </c>
      <c r="CF29" s="210">
        <f t="shared" si="23"/>
        <v>14619.468400486174</v>
      </c>
      <c r="CG29" s="210">
        <f t="shared" si="23"/>
        <v>14910.896760173568</v>
      </c>
      <c r="CH29" s="210">
        <f t="shared" si="24"/>
        <v>15122.191273983222</v>
      </c>
      <c r="CI29" s="210">
        <f t="shared" si="24"/>
        <v>15253.351941915133</v>
      </c>
      <c r="CJ29" s="210">
        <f t="shared" si="24"/>
        <v>15384.512609847045</v>
      </c>
      <c r="CK29" s="210">
        <f t="shared" si="24"/>
        <v>15515.673277778955</v>
      </c>
      <c r="CL29" s="210">
        <f t="shared" si="24"/>
        <v>15646.833945710867</v>
      </c>
      <c r="CM29" s="210">
        <f t="shared" si="24"/>
        <v>15777.994613642777</v>
      </c>
      <c r="CN29" s="210">
        <f t="shared" si="24"/>
        <v>15909.155281574687</v>
      </c>
      <c r="CO29" s="210">
        <f t="shared" si="24"/>
        <v>16040.315949506599</v>
      </c>
      <c r="CP29" s="210">
        <f t="shared" si="24"/>
        <v>16171.476617438509</v>
      </c>
      <c r="CQ29" s="210">
        <f t="shared" si="24"/>
        <v>16302.637285370422</v>
      </c>
      <c r="CR29" s="210">
        <f t="shared" si="25"/>
        <v>16433.797953302332</v>
      </c>
      <c r="CS29" s="210">
        <f t="shared" si="25"/>
        <v>16564.958621234244</v>
      </c>
      <c r="CT29" s="210">
        <f t="shared" si="25"/>
        <v>16696.119289166156</v>
      </c>
      <c r="CU29" s="210">
        <f t="shared" si="25"/>
        <v>16827.279957098064</v>
      </c>
      <c r="CV29" s="210">
        <f t="shared" si="25"/>
        <v>16958.440625029976</v>
      </c>
      <c r="CW29" s="210">
        <f t="shared" si="25"/>
        <v>17089.601292961888</v>
      </c>
      <c r="CX29" s="210">
        <f t="shared" si="25"/>
        <v>17155.181626927842</v>
      </c>
      <c r="CY29" s="210">
        <f t="shared" si="25"/>
        <v>17155.181626927842</v>
      </c>
      <c r="CZ29" s="210">
        <f t="shared" si="25"/>
        <v>17155.181626927842</v>
      </c>
      <c r="DA29" s="210">
        <f t="shared" si="25"/>
        <v>17155.181626927842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11057.657647224833</v>
      </c>
      <c r="C31" s="203">
        <f>Income!C78</f>
        <v>19304.511397751168</v>
      </c>
      <c r="D31" s="203">
        <f>Income!D78</f>
        <v>0</v>
      </c>
      <c r="E31" s="203">
        <f>Income!E78</f>
        <v>0</v>
      </c>
      <c r="F31" s="210">
        <f t="shared" si="16"/>
        <v>11057.657647224833</v>
      </c>
      <c r="G31" s="210">
        <f t="shared" si="16"/>
        <v>11057.657647224833</v>
      </c>
      <c r="H31" s="210">
        <f t="shared" si="16"/>
        <v>11057.657647224833</v>
      </c>
      <c r="I31" s="210">
        <f t="shared" si="16"/>
        <v>11057.657647224833</v>
      </c>
      <c r="J31" s="210">
        <f t="shared" si="16"/>
        <v>11057.657647224833</v>
      </c>
      <c r="K31" s="210">
        <f t="shared" si="16"/>
        <v>11057.657647224833</v>
      </c>
      <c r="L31" s="210">
        <f t="shared" si="16"/>
        <v>11057.657647224833</v>
      </c>
      <c r="M31" s="210">
        <f t="shared" si="16"/>
        <v>11057.657647224833</v>
      </c>
      <c r="N31" s="210">
        <f t="shared" si="16"/>
        <v>11057.657647224833</v>
      </c>
      <c r="O31" s="210">
        <f t="shared" si="16"/>
        <v>11057.657647224833</v>
      </c>
      <c r="P31" s="210">
        <f t="shared" si="17"/>
        <v>11057.657647224833</v>
      </c>
      <c r="Q31" s="210">
        <f t="shared" si="17"/>
        <v>11057.657647224833</v>
      </c>
      <c r="R31" s="210">
        <f t="shared" si="17"/>
        <v>11057.657647224833</v>
      </c>
      <c r="S31" s="210">
        <f t="shared" si="17"/>
        <v>11178.934908261985</v>
      </c>
      <c r="T31" s="210">
        <f t="shared" si="17"/>
        <v>11421.489430336289</v>
      </c>
      <c r="U31" s="210">
        <f t="shared" si="17"/>
        <v>11664.043952410593</v>
      </c>
      <c r="V31" s="210">
        <f t="shared" si="17"/>
        <v>11906.598474484897</v>
      </c>
      <c r="W31" s="210">
        <f t="shared" si="17"/>
        <v>12149.1529965592</v>
      </c>
      <c r="X31" s="210">
        <f t="shared" si="17"/>
        <v>12391.707518633504</v>
      </c>
      <c r="Y31" s="210">
        <f t="shared" si="17"/>
        <v>12634.262040707808</v>
      </c>
      <c r="Z31" s="210">
        <f t="shared" si="18"/>
        <v>12876.816562782113</v>
      </c>
      <c r="AA31" s="210">
        <f t="shared" si="18"/>
        <v>13119.371084856417</v>
      </c>
      <c r="AB31" s="210">
        <f t="shared" si="18"/>
        <v>13361.925606930719</v>
      </c>
      <c r="AC31" s="210">
        <f t="shared" si="18"/>
        <v>13604.480129005024</v>
      </c>
      <c r="AD31" s="210">
        <f t="shared" si="18"/>
        <v>13847.034651079328</v>
      </c>
      <c r="AE31" s="210">
        <f t="shared" si="18"/>
        <v>14089.589173153632</v>
      </c>
      <c r="AF31" s="210">
        <f t="shared" si="18"/>
        <v>14332.143695227936</v>
      </c>
      <c r="AG31" s="210">
        <f t="shared" si="18"/>
        <v>14574.698217302241</v>
      </c>
      <c r="AH31" s="210">
        <f t="shared" si="18"/>
        <v>14817.252739376545</v>
      </c>
      <c r="AI31" s="210">
        <f t="shared" si="18"/>
        <v>15059.807261450849</v>
      </c>
      <c r="AJ31" s="210">
        <f t="shared" si="19"/>
        <v>15302.361783525153</v>
      </c>
      <c r="AK31" s="210">
        <f t="shared" si="19"/>
        <v>15544.916305599456</v>
      </c>
      <c r="AL31" s="210">
        <f t="shared" si="19"/>
        <v>15787.470827673762</v>
      </c>
      <c r="AM31" s="210">
        <f t="shared" si="19"/>
        <v>16030.025349748064</v>
      </c>
      <c r="AN31" s="210">
        <f t="shared" si="19"/>
        <v>16272.579871822367</v>
      </c>
      <c r="AO31" s="210">
        <f t="shared" si="19"/>
        <v>16515.134393896675</v>
      </c>
      <c r="AP31" s="210">
        <f t="shared" si="19"/>
        <v>16757.688915970975</v>
      </c>
      <c r="AQ31" s="210">
        <f t="shared" si="19"/>
        <v>17000.24343804528</v>
      </c>
      <c r="AR31" s="210">
        <f t="shared" si="19"/>
        <v>17242.797960119584</v>
      </c>
      <c r="AS31" s="210">
        <f t="shared" si="19"/>
        <v>17485.352482193888</v>
      </c>
      <c r="AT31" s="210">
        <f t="shared" si="20"/>
        <v>17727.907004268192</v>
      </c>
      <c r="AU31" s="210">
        <f t="shared" si="20"/>
        <v>17970.461526342497</v>
      </c>
      <c r="AV31" s="210">
        <f t="shared" si="20"/>
        <v>18213.016048416801</v>
      </c>
      <c r="AW31" s="210">
        <f t="shared" si="20"/>
        <v>18455.570570491105</v>
      </c>
      <c r="AX31" s="210">
        <f t="shared" si="20"/>
        <v>18698.125092565409</v>
      </c>
      <c r="AY31" s="210">
        <f t="shared" si="20"/>
        <v>18940.67961463971</v>
      </c>
      <c r="AZ31" s="210">
        <f t="shared" si="20"/>
        <v>19183.234136714018</v>
      </c>
      <c r="BA31" s="210">
        <f t="shared" si="20"/>
        <v>19012.018800815546</v>
      </c>
      <c r="BB31" s="210">
        <f t="shared" si="20"/>
        <v>18427.033606944296</v>
      </c>
      <c r="BC31" s="210">
        <f t="shared" si="20"/>
        <v>17842.048413073051</v>
      </c>
      <c r="BD31" s="210">
        <f t="shared" si="21"/>
        <v>17257.063219201802</v>
      </c>
      <c r="BE31" s="210">
        <f t="shared" si="21"/>
        <v>16672.078025330553</v>
      </c>
      <c r="BF31" s="210">
        <f t="shared" si="21"/>
        <v>16087.092831459307</v>
      </c>
      <c r="BG31" s="210">
        <f t="shared" si="21"/>
        <v>15502.107637588058</v>
      </c>
      <c r="BH31" s="210">
        <f t="shared" si="21"/>
        <v>14917.122443716813</v>
      </c>
      <c r="BI31" s="210">
        <f t="shared" si="21"/>
        <v>14332.137249845564</v>
      </c>
      <c r="BJ31" s="210">
        <f t="shared" si="21"/>
        <v>13747.152055974317</v>
      </c>
      <c r="BK31" s="210">
        <f t="shared" si="21"/>
        <v>13162.166862103069</v>
      </c>
      <c r="BL31" s="210">
        <f t="shared" si="21"/>
        <v>12577.181668231822</v>
      </c>
      <c r="BM31" s="210">
        <f t="shared" si="21"/>
        <v>11992.196474360575</v>
      </c>
      <c r="BN31" s="210">
        <f t="shared" si="22"/>
        <v>11407.211280489326</v>
      </c>
      <c r="BO31" s="210">
        <f t="shared" si="22"/>
        <v>10822.226086618079</v>
      </c>
      <c r="BP31" s="210">
        <f t="shared" si="22"/>
        <v>10237.240892746831</v>
      </c>
      <c r="BQ31" s="210">
        <f t="shared" si="22"/>
        <v>9652.2556988755841</v>
      </c>
      <c r="BR31" s="210">
        <f t="shared" si="22"/>
        <v>9067.2705050043369</v>
      </c>
      <c r="BS31" s="210">
        <f t="shared" si="22"/>
        <v>8482.2853111330896</v>
      </c>
      <c r="BT31" s="210">
        <f t="shared" si="22"/>
        <v>7897.3001172618424</v>
      </c>
      <c r="BU31" s="210">
        <f t="shared" si="22"/>
        <v>7312.3149233905951</v>
      </c>
      <c r="BV31" s="210">
        <f t="shared" si="22"/>
        <v>6727.3297295193479</v>
      </c>
      <c r="BW31" s="210">
        <f t="shared" si="22"/>
        <v>6142.3445356480988</v>
      </c>
      <c r="BX31" s="210">
        <f t="shared" si="23"/>
        <v>5557.3593417768516</v>
      </c>
      <c r="BY31" s="210">
        <f t="shared" si="23"/>
        <v>4972.3741479056025</v>
      </c>
      <c r="BZ31" s="210">
        <f t="shared" si="23"/>
        <v>4387.3889540343553</v>
      </c>
      <c r="CA31" s="210">
        <f t="shared" si="23"/>
        <v>3802.403760163108</v>
      </c>
      <c r="CB31" s="210">
        <f t="shared" si="23"/>
        <v>3217.4185662918626</v>
      </c>
      <c r="CC31" s="210">
        <f t="shared" si="23"/>
        <v>2632.4333724206153</v>
      </c>
      <c r="CD31" s="210">
        <f t="shared" si="23"/>
        <v>2047.4481785493663</v>
      </c>
      <c r="CE31" s="210">
        <f t="shared" si="23"/>
        <v>1462.4629846781208</v>
      </c>
      <c r="CF31" s="210">
        <f t="shared" si="23"/>
        <v>877.47779080687178</v>
      </c>
      <c r="CG31" s="210">
        <f t="shared" si="23"/>
        <v>292.49259693562271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17506.691925438859</v>
      </c>
      <c r="D32" s="203">
        <f>Income!D79</f>
        <v>0</v>
      </c>
      <c r="E32" s="203">
        <f>Income!E79</f>
        <v>294088.82789019158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257.4513518446891</v>
      </c>
      <c r="T32" s="210">
        <f t="shared" si="17"/>
        <v>772.35405553406724</v>
      </c>
      <c r="U32" s="210">
        <f t="shared" si="17"/>
        <v>1287.2567592234457</v>
      </c>
      <c r="V32" s="210">
        <f t="shared" si="17"/>
        <v>1802.1594629128238</v>
      </c>
      <c r="W32" s="210">
        <f t="shared" si="17"/>
        <v>2317.0621666022016</v>
      </c>
      <c r="X32" s="210">
        <f t="shared" si="17"/>
        <v>2831.9648702915802</v>
      </c>
      <c r="Y32" s="210">
        <f t="shared" si="17"/>
        <v>3346.8675739809587</v>
      </c>
      <c r="Z32" s="210">
        <f t="shared" si="18"/>
        <v>3861.7702776703363</v>
      </c>
      <c r="AA32" s="210">
        <f t="shared" si="18"/>
        <v>4376.6729813597149</v>
      </c>
      <c r="AB32" s="210">
        <f t="shared" si="18"/>
        <v>4891.5756850490934</v>
      </c>
      <c r="AC32" s="210">
        <f t="shared" si="18"/>
        <v>5406.478388738471</v>
      </c>
      <c r="AD32" s="210">
        <f t="shared" si="18"/>
        <v>5921.3810924278496</v>
      </c>
      <c r="AE32" s="210">
        <f t="shared" si="18"/>
        <v>6436.2837961172272</v>
      </c>
      <c r="AF32" s="210">
        <f t="shared" si="18"/>
        <v>6951.1864998066067</v>
      </c>
      <c r="AG32" s="210">
        <f t="shared" si="18"/>
        <v>7466.0892034959843</v>
      </c>
      <c r="AH32" s="210">
        <f t="shared" si="18"/>
        <v>7980.9919071853628</v>
      </c>
      <c r="AI32" s="210">
        <f t="shared" si="18"/>
        <v>8495.8946108747405</v>
      </c>
      <c r="AJ32" s="210">
        <f t="shared" si="19"/>
        <v>9010.797314564119</v>
      </c>
      <c r="AK32" s="210">
        <f t="shared" si="19"/>
        <v>9525.7000182534975</v>
      </c>
      <c r="AL32" s="210">
        <f t="shared" si="19"/>
        <v>10040.602721942874</v>
      </c>
      <c r="AM32" s="210">
        <f t="shared" si="19"/>
        <v>10555.505425632253</v>
      </c>
      <c r="AN32" s="210">
        <f t="shared" si="19"/>
        <v>11070.408129321631</v>
      </c>
      <c r="AO32" s="210">
        <f t="shared" si="19"/>
        <v>11585.31083301101</v>
      </c>
      <c r="AP32" s="210">
        <f t="shared" si="19"/>
        <v>12100.213536700388</v>
      </c>
      <c r="AQ32" s="210">
        <f t="shared" si="19"/>
        <v>12615.116240389767</v>
      </c>
      <c r="AR32" s="210">
        <f t="shared" si="19"/>
        <v>13130.018944079146</v>
      </c>
      <c r="AS32" s="210">
        <f t="shared" si="19"/>
        <v>13644.921647768522</v>
      </c>
      <c r="AT32" s="210">
        <f t="shared" si="20"/>
        <v>14159.824351457901</v>
      </c>
      <c r="AU32" s="210">
        <f t="shared" si="20"/>
        <v>14674.727055147279</v>
      </c>
      <c r="AV32" s="210">
        <f t="shared" si="20"/>
        <v>15189.629758836658</v>
      </c>
      <c r="AW32" s="210">
        <f t="shared" si="20"/>
        <v>15704.532462526035</v>
      </c>
      <c r="AX32" s="210">
        <f t="shared" si="20"/>
        <v>16219.435166215415</v>
      </c>
      <c r="AY32" s="210">
        <f t="shared" si="20"/>
        <v>16734.33786990479</v>
      </c>
      <c r="AZ32" s="210">
        <f t="shared" si="20"/>
        <v>17249.240573594172</v>
      </c>
      <c r="BA32" s="210">
        <f t="shared" si="20"/>
        <v>17241.439017477664</v>
      </c>
      <c r="BB32" s="210">
        <f t="shared" si="20"/>
        <v>16710.933201555275</v>
      </c>
      <c r="BC32" s="210">
        <f t="shared" si="20"/>
        <v>16180.427385632885</v>
      </c>
      <c r="BD32" s="210">
        <f t="shared" si="21"/>
        <v>15649.921569710496</v>
      </c>
      <c r="BE32" s="210">
        <f t="shared" si="21"/>
        <v>15119.415753788106</v>
      </c>
      <c r="BF32" s="210">
        <f t="shared" si="21"/>
        <v>14588.909937865716</v>
      </c>
      <c r="BG32" s="210">
        <f t="shared" si="21"/>
        <v>14058.404121943327</v>
      </c>
      <c r="BH32" s="210">
        <f t="shared" si="21"/>
        <v>13527.898306020938</v>
      </c>
      <c r="BI32" s="210">
        <f t="shared" si="21"/>
        <v>12997.392490098548</v>
      </c>
      <c r="BJ32" s="210">
        <f t="shared" si="21"/>
        <v>12466.886674176158</v>
      </c>
      <c r="BK32" s="210">
        <f t="shared" si="21"/>
        <v>11936.380858253768</v>
      </c>
      <c r="BL32" s="210">
        <f t="shared" si="21"/>
        <v>11405.875042331378</v>
      </c>
      <c r="BM32" s="210">
        <f t="shared" si="21"/>
        <v>10875.369226408988</v>
      </c>
      <c r="BN32" s="210">
        <f t="shared" si="22"/>
        <v>10344.8634104866</v>
      </c>
      <c r="BO32" s="210">
        <f t="shared" si="22"/>
        <v>9814.3575945642078</v>
      </c>
      <c r="BP32" s="210">
        <f t="shared" si="22"/>
        <v>9283.8517786418197</v>
      </c>
      <c r="BQ32" s="210">
        <f t="shared" si="22"/>
        <v>8753.3459627194297</v>
      </c>
      <c r="BR32" s="210">
        <f t="shared" si="22"/>
        <v>8222.8401467970398</v>
      </c>
      <c r="BS32" s="210">
        <f t="shared" si="22"/>
        <v>7692.3343308746498</v>
      </c>
      <c r="BT32" s="210">
        <f t="shared" si="22"/>
        <v>7161.8285149522617</v>
      </c>
      <c r="BU32" s="210">
        <f t="shared" si="22"/>
        <v>6631.3226990298717</v>
      </c>
      <c r="BV32" s="210">
        <f t="shared" si="22"/>
        <v>6100.8168831074818</v>
      </c>
      <c r="BW32" s="210">
        <f t="shared" si="22"/>
        <v>5570.3110671850918</v>
      </c>
      <c r="BX32" s="210">
        <f t="shared" si="23"/>
        <v>5039.8052512627019</v>
      </c>
      <c r="BY32" s="210">
        <f t="shared" si="23"/>
        <v>4509.2994353403119</v>
      </c>
      <c r="BZ32" s="210">
        <f t="shared" si="23"/>
        <v>3978.7936194179219</v>
      </c>
      <c r="CA32" s="210">
        <f t="shared" si="23"/>
        <v>3448.2878034955338</v>
      </c>
      <c r="CB32" s="210">
        <f t="shared" si="23"/>
        <v>2917.7819875731439</v>
      </c>
      <c r="CC32" s="210">
        <f t="shared" si="23"/>
        <v>2387.2761716507521</v>
      </c>
      <c r="CD32" s="210">
        <f t="shared" si="23"/>
        <v>1856.7703557283639</v>
      </c>
      <c r="CE32" s="210">
        <f t="shared" si="23"/>
        <v>1326.2645398059758</v>
      </c>
      <c r="CF32" s="210">
        <f t="shared" si="23"/>
        <v>795.75872388358403</v>
      </c>
      <c r="CG32" s="210">
        <f t="shared" si="23"/>
        <v>265.25290796119589</v>
      </c>
      <c r="CH32" s="210">
        <f t="shared" si="24"/>
        <v>9190.2758715684868</v>
      </c>
      <c r="CI32" s="210">
        <f t="shared" si="24"/>
        <v>27570.82761470546</v>
      </c>
      <c r="CJ32" s="210">
        <f t="shared" si="24"/>
        <v>45951.379357842437</v>
      </c>
      <c r="CK32" s="210">
        <f t="shared" si="24"/>
        <v>64331.931100979404</v>
      </c>
      <c r="CL32" s="210">
        <f t="shared" si="24"/>
        <v>82712.482844116385</v>
      </c>
      <c r="CM32" s="210">
        <f t="shared" si="24"/>
        <v>101093.03458725335</v>
      </c>
      <c r="CN32" s="210">
        <f t="shared" si="24"/>
        <v>119473.58633039033</v>
      </c>
      <c r="CO32" s="210">
        <f t="shared" si="24"/>
        <v>137854.13807352731</v>
      </c>
      <c r="CP32" s="210">
        <f t="shared" si="24"/>
        <v>156234.68981666426</v>
      </c>
      <c r="CQ32" s="210">
        <f t="shared" si="24"/>
        <v>174615.24155980124</v>
      </c>
      <c r="CR32" s="210">
        <f t="shared" si="25"/>
        <v>192995.79330293823</v>
      </c>
      <c r="CS32" s="210">
        <f t="shared" si="25"/>
        <v>211376.34504607521</v>
      </c>
      <c r="CT32" s="210">
        <f t="shared" si="25"/>
        <v>229756.89678921216</v>
      </c>
      <c r="CU32" s="210">
        <f t="shared" si="25"/>
        <v>248137.44853234914</v>
      </c>
      <c r="CV32" s="210">
        <f t="shared" si="25"/>
        <v>266518.00027548609</v>
      </c>
      <c r="CW32" s="210">
        <f t="shared" si="25"/>
        <v>284898.5520186231</v>
      </c>
      <c r="CX32" s="210">
        <f t="shared" si="25"/>
        <v>294088.82789019158</v>
      </c>
      <c r="CY32" s="210">
        <f t="shared" si="25"/>
        <v>294088.82789019158</v>
      </c>
      <c r="CZ32" s="210">
        <f t="shared" si="25"/>
        <v>294088.82789019158</v>
      </c>
      <c r="DA32" s="210">
        <f t="shared" si="25"/>
        <v>294088.82789019158</v>
      </c>
    </row>
    <row r="33" spans="1:105">
      <c r="A33" s="201" t="str">
        <f>Income!A81</f>
        <v>Self - employment</v>
      </c>
      <c r="B33" s="203">
        <f>Income!B81</f>
        <v>3343.5555840948959</v>
      </c>
      <c r="C33" s="203">
        <f>Income!C81</f>
        <v>9176.4243509175358</v>
      </c>
      <c r="D33" s="203">
        <f>Income!D81</f>
        <v>0</v>
      </c>
      <c r="E33" s="203">
        <f>Income!E81</f>
        <v>0</v>
      </c>
      <c r="F33" s="210">
        <f t="shared" si="16"/>
        <v>3343.5555840948959</v>
      </c>
      <c r="G33" s="210">
        <f t="shared" si="16"/>
        <v>3343.5555840948959</v>
      </c>
      <c r="H33" s="210">
        <f t="shared" si="16"/>
        <v>3343.5555840948959</v>
      </c>
      <c r="I33" s="210">
        <f t="shared" si="16"/>
        <v>3343.5555840948959</v>
      </c>
      <c r="J33" s="210">
        <f t="shared" si="16"/>
        <v>3343.5555840948959</v>
      </c>
      <c r="K33" s="210">
        <f t="shared" si="16"/>
        <v>3343.5555840948959</v>
      </c>
      <c r="L33" s="210">
        <f t="shared" si="16"/>
        <v>3343.5555840948959</v>
      </c>
      <c r="M33" s="210">
        <f t="shared" si="16"/>
        <v>3343.5555840948959</v>
      </c>
      <c r="N33" s="210">
        <f t="shared" si="16"/>
        <v>3343.5555840948959</v>
      </c>
      <c r="O33" s="210">
        <f t="shared" si="16"/>
        <v>3343.5555840948959</v>
      </c>
      <c r="P33" s="210">
        <f t="shared" si="17"/>
        <v>3343.5555840948959</v>
      </c>
      <c r="Q33" s="210">
        <f t="shared" si="17"/>
        <v>3343.5555840948959</v>
      </c>
      <c r="R33" s="210">
        <f t="shared" si="17"/>
        <v>3343.5555840948959</v>
      </c>
      <c r="S33" s="210">
        <f t="shared" si="17"/>
        <v>3429.3330659599346</v>
      </c>
      <c r="T33" s="210">
        <f t="shared" si="17"/>
        <v>3600.8880296900124</v>
      </c>
      <c r="U33" s="210">
        <f t="shared" si="17"/>
        <v>3772.4429934200898</v>
      </c>
      <c r="V33" s="210">
        <f t="shared" si="17"/>
        <v>3943.9979571501676</v>
      </c>
      <c r="W33" s="210">
        <f t="shared" si="17"/>
        <v>4115.5529208802454</v>
      </c>
      <c r="X33" s="210">
        <f t="shared" si="17"/>
        <v>4287.1078846103228</v>
      </c>
      <c r="Y33" s="210">
        <f t="shared" si="17"/>
        <v>4458.6628483404002</v>
      </c>
      <c r="Z33" s="210">
        <f t="shared" si="18"/>
        <v>4630.2178120704784</v>
      </c>
      <c r="AA33" s="210">
        <f t="shared" si="18"/>
        <v>4801.7727758005558</v>
      </c>
      <c r="AB33" s="210">
        <f t="shared" si="18"/>
        <v>4973.3277395306332</v>
      </c>
      <c r="AC33" s="210">
        <f t="shared" si="18"/>
        <v>5144.8827032607114</v>
      </c>
      <c r="AD33" s="210">
        <f t="shared" si="18"/>
        <v>5316.4376669907888</v>
      </c>
      <c r="AE33" s="210">
        <f t="shared" si="18"/>
        <v>5487.9926307208661</v>
      </c>
      <c r="AF33" s="210">
        <f t="shared" si="18"/>
        <v>5659.5475944509435</v>
      </c>
      <c r="AG33" s="210">
        <f t="shared" si="18"/>
        <v>5831.1025581810218</v>
      </c>
      <c r="AH33" s="210">
        <f t="shared" si="18"/>
        <v>6002.6575219110991</v>
      </c>
      <c r="AI33" s="210">
        <f t="shared" si="18"/>
        <v>6174.2124856411774</v>
      </c>
      <c r="AJ33" s="210">
        <f t="shared" si="19"/>
        <v>6345.7674493712548</v>
      </c>
      <c r="AK33" s="210">
        <f t="shared" si="19"/>
        <v>6517.3224131013321</v>
      </c>
      <c r="AL33" s="210">
        <f t="shared" si="19"/>
        <v>6688.8773768314095</v>
      </c>
      <c r="AM33" s="210">
        <f t="shared" si="19"/>
        <v>6860.4323405614869</v>
      </c>
      <c r="AN33" s="210">
        <f t="shared" si="19"/>
        <v>7031.9873042915651</v>
      </c>
      <c r="AO33" s="210">
        <f t="shared" si="19"/>
        <v>7203.5422680216416</v>
      </c>
      <c r="AP33" s="210">
        <f t="shared" si="19"/>
        <v>7375.0972317517208</v>
      </c>
      <c r="AQ33" s="210">
        <f t="shared" si="19"/>
        <v>7546.6521954817981</v>
      </c>
      <c r="AR33" s="210">
        <f t="shared" si="19"/>
        <v>7718.2071592118755</v>
      </c>
      <c r="AS33" s="210">
        <f t="shared" si="19"/>
        <v>7889.7621229419528</v>
      </c>
      <c r="AT33" s="210">
        <f t="shared" si="20"/>
        <v>8061.3170866720302</v>
      </c>
      <c r="AU33" s="210">
        <f t="shared" si="20"/>
        <v>8232.8720504021094</v>
      </c>
      <c r="AV33" s="210">
        <f t="shared" si="20"/>
        <v>8404.4270141321849</v>
      </c>
      <c r="AW33" s="210">
        <f t="shared" si="20"/>
        <v>8575.9819778622641</v>
      </c>
      <c r="AX33" s="210">
        <f t="shared" si="20"/>
        <v>8747.5369415923415</v>
      </c>
      <c r="AY33" s="210">
        <f t="shared" si="20"/>
        <v>8919.0919053224188</v>
      </c>
      <c r="AZ33" s="210">
        <f t="shared" si="20"/>
        <v>9090.6468690524962</v>
      </c>
      <c r="BA33" s="210">
        <f t="shared" si="20"/>
        <v>9037.3876183278753</v>
      </c>
      <c r="BB33" s="210">
        <f t="shared" si="20"/>
        <v>8759.3141531485562</v>
      </c>
      <c r="BC33" s="210">
        <f t="shared" si="20"/>
        <v>8481.2406879692371</v>
      </c>
      <c r="BD33" s="210">
        <f t="shared" si="21"/>
        <v>8203.167222789918</v>
      </c>
      <c r="BE33" s="210">
        <f t="shared" si="21"/>
        <v>7925.0937576105989</v>
      </c>
      <c r="BF33" s="210">
        <f t="shared" si="21"/>
        <v>7647.0202924312798</v>
      </c>
      <c r="BG33" s="210">
        <f t="shared" si="21"/>
        <v>7368.9468272519607</v>
      </c>
      <c r="BH33" s="210">
        <f t="shared" si="21"/>
        <v>7090.8733620726416</v>
      </c>
      <c r="BI33" s="210">
        <f t="shared" si="21"/>
        <v>6812.7998968933225</v>
      </c>
      <c r="BJ33" s="210">
        <f t="shared" si="21"/>
        <v>6534.7264317140034</v>
      </c>
      <c r="BK33" s="210">
        <f t="shared" si="21"/>
        <v>6256.6529665346834</v>
      </c>
      <c r="BL33" s="210">
        <f t="shared" si="21"/>
        <v>5978.5795013553643</v>
      </c>
      <c r="BM33" s="210">
        <f t="shared" si="21"/>
        <v>5700.5060361760443</v>
      </c>
      <c r="BN33" s="210">
        <f t="shared" si="22"/>
        <v>5422.4325709967252</v>
      </c>
      <c r="BO33" s="210">
        <f t="shared" si="22"/>
        <v>5144.3591058174061</v>
      </c>
      <c r="BP33" s="210">
        <f t="shared" si="22"/>
        <v>4866.285640638087</v>
      </c>
      <c r="BQ33" s="210">
        <f t="shared" si="22"/>
        <v>4588.2121754587679</v>
      </c>
      <c r="BR33" s="210">
        <f t="shared" si="22"/>
        <v>4310.1387102794488</v>
      </c>
      <c r="BS33" s="210">
        <f t="shared" si="22"/>
        <v>4032.0652451001297</v>
      </c>
      <c r="BT33" s="210">
        <f t="shared" si="22"/>
        <v>3753.9917799208097</v>
      </c>
      <c r="BU33" s="210">
        <f t="shared" si="22"/>
        <v>3475.9183147414915</v>
      </c>
      <c r="BV33" s="210">
        <f t="shared" si="22"/>
        <v>3197.8448495621715</v>
      </c>
      <c r="BW33" s="210">
        <f t="shared" si="22"/>
        <v>2919.7713843828524</v>
      </c>
      <c r="BX33" s="210">
        <f t="shared" si="23"/>
        <v>2641.6979192035324</v>
      </c>
      <c r="BY33" s="210">
        <f t="shared" si="23"/>
        <v>2363.6244540242142</v>
      </c>
      <c r="BZ33" s="210">
        <f t="shared" si="23"/>
        <v>2085.5509888448942</v>
      </c>
      <c r="CA33" s="210">
        <f t="shared" si="23"/>
        <v>1807.4775236655751</v>
      </c>
      <c r="CB33" s="210">
        <f t="shared" si="23"/>
        <v>1529.404058486256</v>
      </c>
      <c r="CC33" s="210">
        <f t="shared" si="23"/>
        <v>1251.3305933069369</v>
      </c>
      <c r="CD33" s="210">
        <f t="shared" si="23"/>
        <v>973.25712812761594</v>
      </c>
      <c r="CE33" s="210">
        <f t="shared" si="23"/>
        <v>695.18366294829866</v>
      </c>
      <c r="CF33" s="210">
        <f t="shared" si="23"/>
        <v>417.11019776897956</v>
      </c>
      <c r="CG33" s="210">
        <f t="shared" si="23"/>
        <v>139.03673258965864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2801.0707080702177</v>
      </c>
      <c r="D34" s="203">
        <f>Income!D82</f>
        <v>180679.3312802072</v>
      </c>
      <c r="E34" s="203">
        <f>Income!E82</f>
        <v>138641.87600537605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41.19221629515026</v>
      </c>
      <c r="T34" s="210">
        <f t="shared" si="17"/>
        <v>123.57664888545078</v>
      </c>
      <c r="U34" s="210">
        <f t="shared" si="17"/>
        <v>205.96108147575131</v>
      </c>
      <c r="V34" s="210">
        <f t="shared" si="17"/>
        <v>288.34551406605181</v>
      </c>
      <c r="W34" s="210">
        <f t="shared" si="17"/>
        <v>370.72994665635235</v>
      </c>
      <c r="X34" s="210">
        <f t="shared" si="17"/>
        <v>453.11437924665285</v>
      </c>
      <c r="Y34" s="210">
        <f t="shared" si="17"/>
        <v>535.49881183695345</v>
      </c>
      <c r="Z34" s="210">
        <f t="shared" si="18"/>
        <v>617.88324442725389</v>
      </c>
      <c r="AA34" s="210">
        <f t="shared" si="18"/>
        <v>700.26767701755443</v>
      </c>
      <c r="AB34" s="210">
        <f t="shared" si="18"/>
        <v>782.65210960785498</v>
      </c>
      <c r="AC34" s="210">
        <f t="shared" si="18"/>
        <v>865.03654219815553</v>
      </c>
      <c r="AD34" s="210">
        <f t="shared" si="18"/>
        <v>947.42097478845596</v>
      </c>
      <c r="AE34" s="210">
        <f t="shared" si="18"/>
        <v>1029.8054073787564</v>
      </c>
      <c r="AF34" s="210">
        <f t="shared" si="18"/>
        <v>1112.1898399690569</v>
      </c>
      <c r="AG34" s="210">
        <f t="shared" si="18"/>
        <v>1194.5742725593575</v>
      </c>
      <c r="AH34" s="210">
        <f t="shared" si="18"/>
        <v>1276.9587051496583</v>
      </c>
      <c r="AI34" s="210">
        <f t="shared" si="18"/>
        <v>1359.3431377399586</v>
      </c>
      <c r="AJ34" s="210">
        <f t="shared" si="19"/>
        <v>1441.7275703302591</v>
      </c>
      <c r="AK34" s="210">
        <f t="shared" si="19"/>
        <v>1524.1120029205597</v>
      </c>
      <c r="AL34" s="210">
        <f t="shared" si="19"/>
        <v>1606.4964355108602</v>
      </c>
      <c r="AM34" s="210">
        <f t="shared" si="19"/>
        <v>1688.8808681011606</v>
      </c>
      <c r="AN34" s="210">
        <f t="shared" si="19"/>
        <v>1771.2653006914611</v>
      </c>
      <c r="AO34" s="210">
        <f t="shared" si="19"/>
        <v>1853.6497332817617</v>
      </c>
      <c r="AP34" s="210">
        <f t="shared" si="19"/>
        <v>1936.0341658720624</v>
      </c>
      <c r="AQ34" s="210">
        <f t="shared" si="19"/>
        <v>2018.4185984623628</v>
      </c>
      <c r="AR34" s="210">
        <f t="shared" si="19"/>
        <v>2100.8030310526633</v>
      </c>
      <c r="AS34" s="210">
        <f t="shared" si="19"/>
        <v>2183.1874636429638</v>
      </c>
      <c r="AT34" s="210">
        <f t="shared" si="20"/>
        <v>2265.5718962332644</v>
      </c>
      <c r="AU34" s="210">
        <f t="shared" si="20"/>
        <v>2347.9563288235649</v>
      </c>
      <c r="AV34" s="210">
        <f t="shared" si="20"/>
        <v>2430.3407614138655</v>
      </c>
      <c r="AW34" s="210">
        <f t="shared" si="20"/>
        <v>2512.7251940041656</v>
      </c>
      <c r="AX34" s="210">
        <f t="shared" si="20"/>
        <v>2595.1096265944666</v>
      </c>
      <c r="AY34" s="210">
        <f t="shared" si="20"/>
        <v>2677.4940591847667</v>
      </c>
      <c r="AZ34" s="210">
        <f t="shared" si="20"/>
        <v>2759.8784917750677</v>
      </c>
      <c r="BA34" s="210">
        <f t="shared" si="20"/>
        <v>5496.1958682541117</v>
      </c>
      <c r="BB34" s="210">
        <f t="shared" si="20"/>
        <v>10886.4461886219</v>
      </c>
      <c r="BC34" s="210">
        <f t="shared" si="20"/>
        <v>16276.696508989686</v>
      </c>
      <c r="BD34" s="210">
        <f t="shared" si="21"/>
        <v>21666.946829357476</v>
      </c>
      <c r="BE34" s="210">
        <f t="shared" si="21"/>
        <v>27057.19714972526</v>
      </c>
      <c r="BF34" s="210">
        <f t="shared" si="21"/>
        <v>32447.447470093051</v>
      </c>
      <c r="BG34" s="210">
        <f t="shared" si="21"/>
        <v>37837.697790460836</v>
      </c>
      <c r="BH34" s="210">
        <f t="shared" si="21"/>
        <v>43227.948110828627</v>
      </c>
      <c r="BI34" s="210">
        <f t="shared" si="21"/>
        <v>48618.198431196412</v>
      </c>
      <c r="BJ34" s="210">
        <f t="shared" si="21"/>
        <v>54008.448751564203</v>
      </c>
      <c r="BK34" s="210">
        <f t="shared" si="21"/>
        <v>59398.699071931995</v>
      </c>
      <c r="BL34" s="210">
        <f t="shared" si="21"/>
        <v>64788.949392299779</v>
      </c>
      <c r="BM34" s="210">
        <f t="shared" si="21"/>
        <v>70179.199712667556</v>
      </c>
      <c r="BN34" s="210">
        <f t="shared" si="22"/>
        <v>75569.450033035348</v>
      </c>
      <c r="BO34" s="210">
        <f t="shared" si="22"/>
        <v>80959.700353403139</v>
      </c>
      <c r="BP34" s="210">
        <f t="shared" si="22"/>
        <v>86349.950673770916</v>
      </c>
      <c r="BQ34" s="210">
        <f t="shared" si="22"/>
        <v>91740.200994138708</v>
      </c>
      <c r="BR34" s="210">
        <f t="shared" si="22"/>
        <v>97130.451314506499</v>
      </c>
      <c r="BS34" s="210">
        <f t="shared" si="22"/>
        <v>102520.70163487428</v>
      </c>
      <c r="BT34" s="210">
        <f t="shared" si="22"/>
        <v>107910.95195524208</v>
      </c>
      <c r="BU34" s="210">
        <f t="shared" si="22"/>
        <v>113301.20227560986</v>
      </c>
      <c r="BV34" s="210">
        <f t="shared" si="22"/>
        <v>118691.45259597764</v>
      </c>
      <c r="BW34" s="210">
        <f t="shared" si="22"/>
        <v>124081.70291634544</v>
      </c>
      <c r="BX34" s="210">
        <f t="shared" si="23"/>
        <v>129471.95323671322</v>
      </c>
      <c r="BY34" s="210">
        <f t="shared" si="23"/>
        <v>134862.20355708103</v>
      </c>
      <c r="BZ34" s="210">
        <f t="shared" si="23"/>
        <v>140252.4538774488</v>
      </c>
      <c r="CA34" s="210">
        <f t="shared" si="23"/>
        <v>145642.70419781658</v>
      </c>
      <c r="CB34" s="210">
        <f t="shared" si="23"/>
        <v>151032.95451818439</v>
      </c>
      <c r="CC34" s="210">
        <f t="shared" si="23"/>
        <v>156423.20483855216</v>
      </c>
      <c r="CD34" s="210">
        <f t="shared" si="23"/>
        <v>161813.45515891994</v>
      </c>
      <c r="CE34" s="210">
        <f t="shared" si="23"/>
        <v>167203.70547928775</v>
      </c>
      <c r="CF34" s="210">
        <f t="shared" si="23"/>
        <v>172593.95579965552</v>
      </c>
      <c r="CG34" s="210">
        <f t="shared" si="23"/>
        <v>177984.2061200233</v>
      </c>
      <c r="CH34" s="210">
        <f t="shared" si="24"/>
        <v>179365.66080286872</v>
      </c>
      <c r="CI34" s="210">
        <f t="shared" si="24"/>
        <v>176738.31984819178</v>
      </c>
      <c r="CJ34" s="210">
        <f t="shared" si="24"/>
        <v>174110.97889351484</v>
      </c>
      <c r="CK34" s="210">
        <f t="shared" si="24"/>
        <v>171483.6379388379</v>
      </c>
      <c r="CL34" s="210">
        <f t="shared" si="24"/>
        <v>168856.29698416093</v>
      </c>
      <c r="CM34" s="210">
        <f t="shared" si="24"/>
        <v>166228.95602948399</v>
      </c>
      <c r="CN34" s="210">
        <f t="shared" si="24"/>
        <v>163601.61507480705</v>
      </c>
      <c r="CO34" s="210">
        <f t="shared" si="24"/>
        <v>160974.27412013011</v>
      </c>
      <c r="CP34" s="210">
        <f t="shared" si="24"/>
        <v>158346.93316545314</v>
      </c>
      <c r="CQ34" s="210">
        <f t="shared" si="24"/>
        <v>155719.5922107762</v>
      </c>
      <c r="CR34" s="210">
        <f t="shared" si="25"/>
        <v>153092.25125609926</v>
      </c>
      <c r="CS34" s="210">
        <f t="shared" si="25"/>
        <v>150464.91030142232</v>
      </c>
      <c r="CT34" s="210">
        <f t="shared" si="25"/>
        <v>147837.56934674538</v>
      </c>
      <c r="CU34" s="210">
        <f t="shared" si="25"/>
        <v>145210.22839206841</v>
      </c>
      <c r="CV34" s="210">
        <f t="shared" si="25"/>
        <v>142582.88743739147</v>
      </c>
      <c r="CW34" s="210">
        <f t="shared" si="25"/>
        <v>139955.54648271453</v>
      </c>
      <c r="CX34" s="210">
        <f t="shared" si="25"/>
        <v>138641.87600537605</v>
      </c>
      <c r="CY34" s="210">
        <f t="shared" si="25"/>
        <v>138641.87600537605</v>
      </c>
      <c r="CZ34" s="210">
        <f t="shared" si="25"/>
        <v>138641.87600537605</v>
      </c>
      <c r="DA34" s="210">
        <f t="shared" si="25"/>
        <v>138641.87600537605</v>
      </c>
    </row>
    <row r="35" spans="1:105">
      <c r="A35" s="201" t="str">
        <f>Income!A83</f>
        <v>Food transfer - official</v>
      </c>
      <c r="B35" s="203">
        <f>Income!B83</f>
        <v>1034.7394985118858</v>
      </c>
      <c r="C35" s="203">
        <f>Income!C83</f>
        <v>993.59157089768689</v>
      </c>
      <c r="D35" s="203">
        <f>Income!D83</f>
        <v>0</v>
      </c>
      <c r="E35" s="203">
        <f>Income!E83</f>
        <v>0</v>
      </c>
      <c r="F35" s="210">
        <f t="shared" si="16"/>
        <v>1034.7394985118858</v>
      </c>
      <c r="G35" s="210">
        <f t="shared" si="16"/>
        <v>1034.7394985118858</v>
      </c>
      <c r="H35" s="210">
        <f t="shared" si="16"/>
        <v>1034.7394985118858</v>
      </c>
      <c r="I35" s="210">
        <f t="shared" si="16"/>
        <v>1034.7394985118858</v>
      </c>
      <c r="J35" s="210">
        <f t="shared" si="16"/>
        <v>1034.7394985118858</v>
      </c>
      <c r="K35" s="210">
        <f t="shared" si="16"/>
        <v>1034.7394985118858</v>
      </c>
      <c r="L35" s="210">
        <f t="shared" si="16"/>
        <v>1034.7394985118858</v>
      </c>
      <c r="M35" s="210">
        <f t="shared" si="16"/>
        <v>1034.7394985118858</v>
      </c>
      <c r="N35" s="210">
        <f t="shared" si="16"/>
        <v>1034.7394985118858</v>
      </c>
      <c r="O35" s="210">
        <f t="shared" si="16"/>
        <v>1034.7394985118858</v>
      </c>
      <c r="P35" s="210">
        <f t="shared" si="17"/>
        <v>1034.7394985118858</v>
      </c>
      <c r="Q35" s="210">
        <f t="shared" si="17"/>
        <v>1034.7394985118858</v>
      </c>
      <c r="R35" s="210">
        <f t="shared" si="17"/>
        <v>1034.7394985118858</v>
      </c>
      <c r="S35" s="210">
        <f t="shared" si="17"/>
        <v>1034.134381929324</v>
      </c>
      <c r="T35" s="210">
        <f t="shared" si="17"/>
        <v>1032.9241487642005</v>
      </c>
      <c r="U35" s="210">
        <f t="shared" si="17"/>
        <v>1031.7139155990772</v>
      </c>
      <c r="V35" s="210">
        <f t="shared" si="17"/>
        <v>1030.5036824339536</v>
      </c>
      <c r="W35" s="210">
        <f t="shared" si="17"/>
        <v>1029.29344926883</v>
      </c>
      <c r="X35" s="210">
        <f t="shared" si="17"/>
        <v>1028.0832161037065</v>
      </c>
      <c r="Y35" s="210">
        <f t="shared" si="17"/>
        <v>1026.8729829385832</v>
      </c>
      <c r="Z35" s="210">
        <f t="shared" si="18"/>
        <v>1025.6627497734596</v>
      </c>
      <c r="AA35" s="210">
        <f t="shared" si="18"/>
        <v>1024.4525166083361</v>
      </c>
      <c r="AB35" s="210">
        <f t="shared" si="18"/>
        <v>1023.2422834432126</v>
      </c>
      <c r="AC35" s="210">
        <f t="shared" si="18"/>
        <v>1022.0320502780891</v>
      </c>
      <c r="AD35" s="210">
        <f t="shared" si="18"/>
        <v>1020.8218171129656</v>
      </c>
      <c r="AE35" s="210">
        <f t="shared" si="18"/>
        <v>1019.6115839478421</v>
      </c>
      <c r="AF35" s="210">
        <f t="shared" si="18"/>
        <v>1018.4013507827186</v>
      </c>
      <c r="AG35" s="210">
        <f t="shared" si="18"/>
        <v>1017.1911176175951</v>
      </c>
      <c r="AH35" s="210">
        <f t="shared" si="18"/>
        <v>1015.9808844524716</v>
      </c>
      <c r="AI35" s="210">
        <f t="shared" si="18"/>
        <v>1014.7706512873481</v>
      </c>
      <c r="AJ35" s="210">
        <f t="shared" si="19"/>
        <v>1013.5604181222246</v>
      </c>
      <c r="AK35" s="210">
        <f t="shared" si="19"/>
        <v>1012.3501849571011</v>
      </c>
      <c r="AL35" s="210">
        <f t="shared" si="19"/>
        <v>1011.1399517919776</v>
      </c>
      <c r="AM35" s="210">
        <f t="shared" si="19"/>
        <v>1009.9297186268541</v>
      </c>
      <c r="AN35" s="210">
        <f t="shared" si="19"/>
        <v>1008.7194854617306</v>
      </c>
      <c r="AO35" s="210">
        <f t="shared" si="19"/>
        <v>1007.5092522966071</v>
      </c>
      <c r="AP35" s="210">
        <f t="shared" si="19"/>
        <v>1006.2990191314836</v>
      </c>
      <c r="AQ35" s="210">
        <f t="shared" si="19"/>
        <v>1005.0887859663601</v>
      </c>
      <c r="AR35" s="210">
        <f t="shared" si="19"/>
        <v>1003.8785528012367</v>
      </c>
      <c r="AS35" s="210">
        <f t="shared" si="19"/>
        <v>1002.6683196361131</v>
      </c>
      <c r="AT35" s="210">
        <f t="shared" si="20"/>
        <v>1001.4580864709897</v>
      </c>
      <c r="AU35" s="210">
        <f t="shared" si="20"/>
        <v>1000.2478533058661</v>
      </c>
      <c r="AV35" s="210">
        <f t="shared" si="20"/>
        <v>999.03762014074266</v>
      </c>
      <c r="AW35" s="210">
        <f t="shared" si="20"/>
        <v>997.82738697561911</v>
      </c>
      <c r="AX35" s="210">
        <f t="shared" si="20"/>
        <v>996.61715381049567</v>
      </c>
      <c r="AY35" s="210">
        <f t="shared" si="20"/>
        <v>995.40692064537211</v>
      </c>
      <c r="AZ35" s="210">
        <f t="shared" si="20"/>
        <v>994.19668748024867</v>
      </c>
      <c r="BA35" s="210">
        <f t="shared" si="20"/>
        <v>978.53715315681279</v>
      </c>
      <c r="BB35" s="210">
        <f t="shared" si="20"/>
        <v>948.42831767506482</v>
      </c>
      <c r="BC35" s="210">
        <f t="shared" si="20"/>
        <v>918.31948219331662</v>
      </c>
      <c r="BD35" s="210">
        <f t="shared" si="21"/>
        <v>888.21064671156864</v>
      </c>
      <c r="BE35" s="210">
        <f t="shared" si="21"/>
        <v>858.10181122982044</v>
      </c>
      <c r="BF35" s="210">
        <f t="shared" si="21"/>
        <v>827.99297574807247</v>
      </c>
      <c r="BG35" s="210">
        <f t="shared" si="21"/>
        <v>797.88414026632427</v>
      </c>
      <c r="BH35" s="210">
        <f t="shared" si="21"/>
        <v>767.77530478457629</v>
      </c>
      <c r="BI35" s="210">
        <f t="shared" si="21"/>
        <v>737.66646930282809</v>
      </c>
      <c r="BJ35" s="210">
        <f t="shared" si="21"/>
        <v>707.55763382108012</v>
      </c>
      <c r="BK35" s="210">
        <f t="shared" si="21"/>
        <v>677.44879833933192</v>
      </c>
      <c r="BL35" s="210">
        <f t="shared" si="21"/>
        <v>647.33996285758394</v>
      </c>
      <c r="BM35" s="210">
        <f t="shared" si="21"/>
        <v>617.23112737583574</v>
      </c>
      <c r="BN35" s="210">
        <f t="shared" si="22"/>
        <v>587.12229189408777</v>
      </c>
      <c r="BO35" s="210">
        <f t="shared" si="22"/>
        <v>557.01345641233956</v>
      </c>
      <c r="BP35" s="210">
        <f t="shared" si="22"/>
        <v>526.90462093059159</v>
      </c>
      <c r="BQ35" s="210">
        <f t="shared" si="22"/>
        <v>496.79578544884345</v>
      </c>
      <c r="BR35" s="210">
        <f t="shared" si="22"/>
        <v>466.68694996709542</v>
      </c>
      <c r="BS35" s="210">
        <f t="shared" si="22"/>
        <v>436.57811448534733</v>
      </c>
      <c r="BT35" s="210">
        <f t="shared" si="22"/>
        <v>406.46927900359913</v>
      </c>
      <c r="BU35" s="210">
        <f t="shared" si="22"/>
        <v>376.36044352185104</v>
      </c>
      <c r="BV35" s="210">
        <f t="shared" si="22"/>
        <v>346.25160804010295</v>
      </c>
      <c r="BW35" s="210">
        <f t="shared" si="22"/>
        <v>316.14277255835498</v>
      </c>
      <c r="BX35" s="210">
        <f t="shared" si="23"/>
        <v>286.03393707660689</v>
      </c>
      <c r="BY35" s="210">
        <f t="shared" si="23"/>
        <v>255.9251015948588</v>
      </c>
      <c r="BZ35" s="210">
        <f t="shared" si="23"/>
        <v>225.81626611311071</v>
      </c>
      <c r="CA35" s="210">
        <f t="shared" si="23"/>
        <v>195.70743063136251</v>
      </c>
      <c r="CB35" s="210">
        <f t="shared" si="23"/>
        <v>165.59859514961443</v>
      </c>
      <c r="CC35" s="210">
        <f t="shared" si="23"/>
        <v>135.48975966786634</v>
      </c>
      <c r="CD35" s="210">
        <f t="shared" si="23"/>
        <v>105.38092418611836</v>
      </c>
      <c r="CE35" s="210">
        <f t="shared" si="23"/>
        <v>75.272088704370276</v>
      </c>
      <c r="CF35" s="210">
        <f t="shared" si="23"/>
        <v>45.163253222622188</v>
      </c>
      <c r="CG35" s="210">
        <f t="shared" si="23"/>
        <v>15.054417740873987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24245.154366342569</v>
      </c>
      <c r="C36" s="203">
        <f>Income!C85</f>
        <v>24246.768316732821</v>
      </c>
      <c r="D36" s="203">
        <f>Income!D85</f>
        <v>13340.857600340878</v>
      </c>
      <c r="E36" s="203">
        <f>Income!E85</f>
        <v>13339.02897930512</v>
      </c>
      <c r="F36" s="210">
        <f t="shared" si="16"/>
        <v>24245.154366342569</v>
      </c>
      <c r="G36" s="210">
        <f t="shared" si="16"/>
        <v>24245.154366342569</v>
      </c>
      <c r="H36" s="210">
        <f t="shared" si="16"/>
        <v>24245.154366342569</v>
      </c>
      <c r="I36" s="210">
        <f t="shared" si="16"/>
        <v>24245.154366342569</v>
      </c>
      <c r="J36" s="210">
        <f t="shared" si="16"/>
        <v>24245.154366342569</v>
      </c>
      <c r="K36" s="210">
        <f t="shared" si="16"/>
        <v>24245.154366342569</v>
      </c>
      <c r="L36" s="210">
        <f t="shared" si="16"/>
        <v>24245.154366342569</v>
      </c>
      <c r="M36" s="210">
        <f t="shared" si="16"/>
        <v>24245.154366342569</v>
      </c>
      <c r="N36" s="210">
        <f t="shared" si="16"/>
        <v>24245.154366342569</v>
      </c>
      <c r="O36" s="210">
        <f t="shared" si="16"/>
        <v>24245.154366342569</v>
      </c>
      <c r="P36" s="210">
        <f t="shared" si="16"/>
        <v>24245.154366342569</v>
      </c>
      <c r="Q36" s="210">
        <f t="shared" si="16"/>
        <v>24245.154366342569</v>
      </c>
      <c r="R36" s="210">
        <f t="shared" si="16"/>
        <v>24245.154366342569</v>
      </c>
      <c r="S36" s="210">
        <f t="shared" si="16"/>
        <v>24245.178100907131</v>
      </c>
      <c r="T36" s="210">
        <f t="shared" si="16"/>
        <v>24245.225570036258</v>
      </c>
      <c r="U36" s="210">
        <f t="shared" si="16"/>
        <v>24245.273039165382</v>
      </c>
      <c r="V36" s="210">
        <f t="shared" si="17"/>
        <v>24245.320508294506</v>
      </c>
      <c r="W36" s="210">
        <f t="shared" si="17"/>
        <v>24245.367977423633</v>
      </c>
      <c r="X36" s="210">
        <f t="shared" si="17"/>
        <v>24245.415446552757</v>
      </c>
      <c r="Y36" s="210">
        <f t="shared" si="17"/>
        <v>24245.462915681881</v>
      </c>
      <c r="Z36" s="210">
        <f t="shared" si="17"/>
        <v>24245.510384811008</v>
      </c>
      <c r="AA36" s="210">
        <f t="shared" si="17"/>
        <v>24245.557853940132</v>
      </c>
      <c r="AB36" s="210">
        <f t="shared" si="17"/>
        <v>24245.605323069256</v>
      </c>
      <c r="AC36" s="210">
        <f t="shared" si="17"/>
        <v>24245.652792198383</v>
      </c>
      <c r="AD36" s="210">
        <f t="shared" si="17"/>
        <v>24245.700261327507</v>
      </c>
      <c r="AE36" s="210">
        <f t="shared" si="17"/>
        <v>24245.747730456631</v>
      </c>
      <c r="AF36" s="210">
        <f t="shared" si="18"/>
        <v>24245.795199585758</v>
      </c>
      <c r="AG36" s="210">
        <f t="shared" si="18"/>
        <v>24245.842668714882</v>
      </c>
      <c r="AH36" s="210">
        <f t="shared" si="18"/>
        <v>24245.890137844006</v>
      </c>
      <c r="AI36" s="210">
        <f t="shared" si="18"/>
        <v>24245.937606973133</v>
      </c>
      <c r="AJ36" s="210">
        <f t="shared" si="18"/>
        <v>24245.985076102257</v>
      </c>
      <c r="AK36" s="210">
        <f t="shared" si="18"/>
        <v>24246.032545231385</v>
      </c>
      <c r="AL36" s="210">
        <f t="shared" si="18"/>
        <v>24246.080014360508</v>
      </c>
      <c r="AM36" s="210">
        <f t="shared" si="18"/>
        <v>24246.127483489632</v>
      </c>
      <c r="AN36" s="210">
        <f t="shared" si="18"/>
        <v>24246.17495261876</v>
      </c>
      <c r="AO36" s="210">
        <f t="shared" si="18"/>
        <v>24246.222421747883</v>
      </c>
      <c r="AP36" s="210">
        <f t="shared" si="19"/>
        <v>24246.269890877007</v>
      </c>
      <c r="AQ36" s="210">
        <f t="shared" si="19"/>
        <v>24246.317360006135</v>
      </c>
      <c r="AR36" s="210">
        <f t="shared" si="19"/>
        <v>24246.364829135258</v>
      </c>
      <c r="AS36" s="210">
        <f t="shared" si="19"/>
        <v>24246.412298264382</v>
      </c>
      <c r="AT36" s="210">
        <f t="shared" si="19"/>
        <v>24246.45976739351</v>
      </c>
      <c r="AU36" s="210">
        <f t="shared" si="19"/>
        <v>24246.507236522633</v>
      </c>
      <c r="AV36" s="210">
        <f t="shared" si="19"/>
        <v>24246.554705651757</v>
      </c>
      <c r="AW36" s="210">
        <f t="shared" si="19"/>
        <v>24246.602174780885</v>
      </c>
      <c r="AX36" s="210">
        <f t="shared" si="19"/>
        <v>24246.649643910008</v>
      </c>
      <c r="AY36" s="210">
        <f t="shared" si="19"/>
        <v>24246.697113039132</v>
      </c>
      <c r="AZ36" s="210">
        <f t="shared" si="20"/>
        <v>24246.74458216826</v>
      </c>
      <c r="BA36" s="210">
        <f t="shared" si="20"/>
        <v>24081.527245272337</v>
      </c>
      <c r="BB36" s="210">
        <f t="shared" si="20"/>
        <v>23751.045102351371</v>
      </c>
      <c r="BC36" s="210">
        <f t="shared" si="20"/>
        <v>23420.562959430401</v>
      </c>
      <c r="BD36" s="210">
        <f t="shared" si="20"/>
        <v>23090.080816509435</v>
      </c>
      <c r="BE36" s="210">
        <f t="shared" si="20"/>
        <v>22759.598673588465</v>
      </c>
      <c r="BF36" s="210">
        <f t="shared" si="20"/>
        <v>22429.116530667496</v>
      </c>
      <c r="BG36" s="210">
        <f t="shared" si="20"/>
        <v>22098.63438774653</v>
      </c>
      <c r="BH36" s="210">
        <f t="shared" si="20"/>
        <v>21768.152244825564</v>
      </c>
      <c r="BI36" s="210">
        <f t="shared" si="20"/>
        <v>21437.670101904594</v>
      </c>
      <c r="BJ36" s="210">
        <f t="shared" si="21"/>
        <v>21107.187958983624</v>
      </c>
      <c r="BK36" s="210">
        <f t="shared" si="21"/>
        <v>20776.705816062658</v>
      </c>
      <c r="BL36" s="210">
        <f t="shared" si="21"/>
        <v>20446.223673141689</v>
      </c>
      <c r="BM36" s="210">
        <f t="shared" si="21"/>
        <v>20115.741530220723</v>
      </c>
      <c r="BN36" s="210">
        <f t="shared" si="21"/>
        <v>19785.259387299753</v>
      </c>
      <c r="BO36" s="210">
        <f t="shared" si="21"/>
        <v>19454.777244378784</v>
      </c>
      <c r="BP36" s="210">
        <f t="shared" si="21"/>
        <v>19124.295101457818</v>
      </c>
      <c r="BQ36" s="210">
        <f t="shared" si="21"/>
        <v>18793.812958536852</v>
      </c>
      <c r="BR36" s="210">
        <f t="shared" si="21"/>
        <v>18463.330815615882</v>
      </c>
      <c r="BS36" s="210">
        <f t="shared" si="21"/>
        <v>18132.848672694912</v>
      </c>
      <c r="BT36" s="210">
        <f t="shared" si="22"/>
        <v>17802.366529773946</v>
      </c>
      <c r="BU36" s="210">
        <f t="shared" si="22"/>
        <v>17471.884386852977</v>
      </c>
      <c r="BV36" s="210">
        <f t="shared" si="22"/>
        <v>17141.402243932011</v>
      </c>
      <c r="BW36" s="210">
        <f t="shared" si="22"/>
        <v>16810.920101011041</v>
      </c>
      <c r="BX36" s="210">
        <f t="shared" si="22"/>
        <v>16480.437958090071</v>
      </c>
      <c r="BY36" s="210">
        <f t="shared" si="22"/>
        <v>16149.955815169105</v>
      </c>
      <c r="BZ36" s="210">
        <f t="shared" si="22"/>
        <v>15819.473672248139</v>
      </c>
      <c r="CA36" s="210">
        <f t="shared" si="22"/>
        <v>15488.99152932717</v>
      </c>
      <c r="CB36" s="210">
        <f t="shared" si="22"/>
        <v>15158.509386406202</v>
      </c>
      <c r="CC36" s="210">
        <f t="shared" si="22"/>
        <v>14828.027243485234</v>
      </c>
      <c r="CD36" s="210">
        <f t="shared" si="23"/>
        <v>14497.545100564266</v>
      </c>
      <c r="CE36" s="210">
        <f t="shared" si="23"/>
        <v>14167.062957643298</v>
      </c>
      <c r="CF36" s="210">
        <f t="shared" si="23"/>
        <v>13836.580814722331</v>
      </c>
      <c r="CG36" s="210">
        <f t="shared" si="23"/>
        <v>13506.098671801361</v>
      </c>
      <c r="CH36" s="210">
        <f t="shared" si="23"/>
        <v>13340.800455933511</v>
      </c>
      <c r="CI36" s="210">
        <f t="shared" si="23"/>
        <v>13340.686167118776</v>
      </c>
      <c r="CJ36" s="210">
        <f t="shared" si="23"/>
        <v>13340.571878304041</v>
      </c>
      <c r="CK36" s="210">
        <f t="shared" si="23"/>
        <v>13340.457589489306</v>
      </c>
      <c r="CL36" s="210">
        <f t="shared" si="23"/>
        <v>13340.343300674571</v>
      </c>
      <c r="CM36" s="210">
        <f t="shared" si="23"/>
        <v>13340.229011859836</v>
      </c>
      <c r="CN36" s="210">
        <f t="shared" si="24"/>
        <v>13340.114723045101</v>
      </c>
      <c r="CO36" s="210">
        <f t="shared" si="24"/>
        <v>13340.000434230365</v>
      </c>
      <c r="CP36" s="210">
        <f t="shared" si="24"/>
        <v>13339.886145415632</v>
      </c>
      <c r="CQ36" s="210">
        <f t="shared" si="24"/>
        <v>13339.771856600897</v>
      </c>
      <c r="CR36" s="210">
        <f t="shared" si="24"/>
        <v>13339.657567786162</v>
      </c>
      <c r="CS36" s="210">
        <f t="shared" si="24"/>
        <v>13339.543278971427</v>
      </c>
      <c r="CT36" s="210">
        <f t="shared" si="24"/>
        <v>13339.428990156692</v>
      </c>
      <c r="CU36" s="210">
        <f t="shared" si="24"/>
        <v>13339.314701341957</v>
      </c>
      <c r="CV36" s="210">
        <f t="shared" si="24"/>
        <v>13339.200412527221</v>
      </c>
      <c r="CW36" s="210">
        <f t="shared" si="24"/>
        <v>13339.086123712486</v>
      </c>
      <c r="CX36" s="210">
        <f t="shared" si="25"/>
        <v>13339.02897930512</v>
      </c>
      <c r="CY36" s="210">
        <f t="shared" si="25"/>
        <v>13339.02897930512</v>
      </c>
      <c r="CZ36" s="210">
        <f t="shared" si="25"/>
        <v>13339.02897930512</v>
      </c>
      <c r="DA36" s="210">
        <f t="shared" si="25"/>
        <v>13339.02897930512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2188.3364906798574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32.181418980586137</v>
      </c>
      <c r="T37" s="210">
        <f t="shared" si="17"/>
        <v>96.544256941758405</v>
      </c>
      <c r="U37" s="210">
        <f t="shared" si="17"/>
        <v>160.90709490293071</v>
      </c>
      <c r="V37" s="210">
        <f t="shared" si="17"/>
        <v>225.26993286410297</v>
      </c>
      <c r="W37" s="210">
        <f t="shared" si="17"/>
        <v>289.6327708252752</v>
      </c>
      <c r="X37" s="210">
        <f t="shared" si="17"/>
        <v>353.99560878644752</v>
      </c>
      <c r="Y37" s="210">
        <f t="shared" si="17"/>
        <v>418.35844674761984</v>
      </c>
      <c r="Z37" s="210">
        <f t="shared" si="18"/>
        <v>482.72128470879204</v>
      </c>
      <c r="AA37" s="210">
        <f t="shared" si="18"/>
        <v>547.08412266996436</v>
      </c>
      <c r="AB37" s="210">
        <f t="shared" si="18"/>
        <v>611.44696063113668</v>
      </c>
      <c r="AC37" s="210">
        <f t="shared" si="18"/>
        <v>675.80979859230888</v>
      </c>
      <c r="AD37" s="210">
        <f t="shared" si="18"/>
        <v>740.1726365534812</v>
      </c>
      <c r="AE37" s="210">
        <f t="shared" si="18"/>
        <v>804.5354745146534</v>
      </c>
      <c r="AF37" s="210">
        <f t="shared" si="18"/>
        <v>868.89831247582583</v>
      </c>
      <c r="AG37" s="210">
        <f t="shared" si="18"/>
        <v>933.26115043699804</v>
      </c>
      <c r="AH37" s="210">
        <f t="shared" si="18"/>
        <v>997.62398839817035</v>
      </c>
      <c r="AI37" s="210">
        <f t="shared" si="18"/>
        <v>1061.9868263593426</v>
      </c>
      <c r="AJ37" s="210">
        <f t="shared" si="19"/>
        <v>1126.3496643205149</v>
      </c>
      <c r="AK37" s="210">
        <f t="shared" si="19"/>
        <v>1190.7125022816872</v>
      </c>
      <c r="AL37" s="210">
        <f t="shared" si="19"/>
        <v>1255.0753402428593</v>
      </c>
      <c r="AM37" s="210">
        <f t="shared" si="19"/>
        <v>1319.4381782040316</v>
      </c>
      <c r="AN37" s="210">
        <f t="shared" si="19"/>
        <v>1383.8010161652039</v>
      </c>
      <c r="AO37" s="210">
        <f t="shared" si="19"/>
        <v>1448.1638541263762</v>
      </c>
      <c r="AP37" s="210">
        <f t="shared" si="19"/>
        <v>1512.5266920875486</v>
      </c>
      <c r="AQ37" s="210">
        <f t="shared" si="19"/>
        <v>1576.8895300487209</v>
      </c>
      <c r="AR37" s="210">
        <f t="shared" si="19"/>
        <v>1641.2523680098932</v>
      </c>
      <c r="AS37" s="210">
        <f t="shared" si="19"/>
        <v>1705.6152059710653</v>
      </c>
      <c r="AT37" s="210">
        <f t="shared" si="20"/>
        <v>1769.9780439322376</v>
      </c>
      <c r="AU37" s="210">
        <f t="shared" si="20"/>
        <v>1834.3408818934099</v>
      </c>
      <c r="AV37" s="210">
        <f t="shared" si="20"/>
        <v>1898.7037198545822</v>
      </c>
      <c r="AW37" s="210">
        <f t="shared" si="20"/>
        <v>1963.0665578157543</v>
      </c>
      <c r="AX37" s="210">
        <f t="shared" si="20"/>
        <v>2027.4293957769269</v>
      </c>
      <c r="AY37" s="210">
        <f t="shared" si="20"/>
        <v>2091.7922337380987</v>
      </c>
      <c r="AZ37" s="210">
        <f t="shared" si="20"/>
        <v>2156.1550716992715</v>
      </c>
      <c r="BA37" s="210">
        <f t="shared" si="20"/>
        <v>2155.1798771847079</v>
      </c>
      <c r="BB37" s="210">
        <f t="shared" si="20"/>
        <v>2088.8666501944094</v>
      </c>
      <c r="BC37" s="210">
        <f t="shared" si="20"/>
        <v>2022.5534232041107</v>
      </c>
      <c r="BD37" s="210">
        <f t="shared" si="21"/>
        <v>1956.2401962138119</v>
      </c>
      <c r="BE37" s="210">
        <f t="shared" si="21"/>
        <v>1889.9269692235132</v>
      </c>
      <c r="BF37" s="210">
        <f t="shared" si="21"/>
        <v>1823.6137422332145</v>
      </c>
      <c r="BG37" s="210">
        <f t="shared" si="21"/>
        <v>1757.3005152429159</v>
      </c>
      <c r="BH37" s="210">
        <f t="shared" si="21"/>
        <v>1690.9872882526172</v>
      </c>
      <c r="BI37" s="210">
        <f t="shared" si="21"/>
        <v>1624.6740612623184</v>
      </c>
      <c r="BJ37" s="210">
        <f t="shared" si="21"/>
        <v>1558.3608342720197</v>
      </c>
      <c r="BK37" s="210">
        <f t="shared" si="21"/>
        <v>1492.047607281721</v>
      </c>
      <c r="BL37" s="210">
        <f t="shared" si="21"/>
        <v>1425.7343802914222</v>
      </c>
      <c r="BM37" s="210">
        <f t="shared" si="21"/>
        <v>1359.4211533011235</v>
      </c>
      <c r="BN37" s="210">
        <f t="shared" si="22"/>
        <v>1293.107926310825</v>
      </c>
      <c r="BO37" s="210">
        <f t="shared" si="22"/>
        <v>1226.794699320526</v>
      </c>
      <c r="BP37" s="210">
        <f t="shared" si="22"/>
        <v>1160.4814723302275</v>
      </c>
      <c r="BQ37" s="210">
        <f t="shared" si="22"/>
        <v>1094.1682453399287</v>
      </c>
      <c r="BR37" s="210">
        <f t="shared" si="22"/>
        <v>1027.85501834963</v>
      </c>
      <c r="BS37" s="210">
        <f t="shared" si="22"/>
        <v>961.54179135933123</v>
      </c>
      <c r="BT37" s="210">
        <f t="shared" si="22"/>
        <v>895.22856436903271</v>
      </c>
      <c r="BU37" s="210">
        <f t="shared" si="22"/>
        <v>828.91533737873397</v>
      </c>
      <c r="BV37" s="210">
        <f t="shared" si="22"/>
        <v>762.60211038843522</v>
      </c>
      <c r="BW37" s="210">
        <f t="shared" si="22"/>
        <v>696.28888339813648</v>
      </c>
      <c r="BX37" s="210">
        <f t="shared" si="23"/>
        <v>629.97565640783773</v>
      </c>
      <c r="BY37" s="210">
        <f t="shared" si="23"/>
        <v>563.66242941753899</v>
      </c>
      <c r="BZ37" s="210">
        <f t="shared" si="23"/>
        <v>497.34920242724024</v>
      </c>
      <c r="CA37" s="210">
        <f t="shared" si="23"/>
        <v>431.03597543694173</v>
      </c>
      <c r="CB37" s="210">
        <f t="shared" si="23"/>
        <v>364.72274844664298</v>
      </c>
      <c r="CC37" s="210">
        <f t="shared" si="23"/>
        <v>298.40952145634401</v>
      </c>
      <c r="CD37" s="210">
        <f t="shared" si="23"/>
        <v>232.09629446604549</v>
      </c>
      <c r="CE37" s="210">
        <f t="shared" si="23"/>
        <v>165.78306747574698</v>
      </c>
      <c r="CF37" s="210">
        <f t="shared" si="23"/>
        <v>99.469840485448003</v>
      </c>
      <c r="CG37" s="210">
        <f t="shared" si="23"/>
        <v>33.156613495149486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41643.223017858458</v>
      </c>
      <c r="C38" s="203">
        <f>Income!C88</f>
        <v>86908.320664415602</v>
      </c>
      <c r="D38" s="203">
        <f>Income!D88</f>
        <v>218545.85450281369</v>
      </c>
      <c r="E38" s="203">
        <f>Income!E88</f>
        <v>483639.83833546093</v>
      </c>
      <c r="F38" s="204">
        <f t="shared" ref="F38:AK38" si="26">SUM(F25:F37)</f>
        <v>41416.994528759853</v>
      </c>
      <c r="G38" s="204">
        <f t="shared" si="26"/>
        <v>41416.994528759853</v>
      </c>
      <c r="H38" s="204">
        <f t="shared" si="26"/>
        <v>41416.994528759853</v>
      </c>
      <c r="I38" s="204">
        <f t="shared" si="26"/>
        <v>41416.994528759853</v>
      </c>
      <c r="J38" s="204">
        <f t="shared" si="26"/>
        <v>41416.994528759853</v>
      </c>
      <c r="K38" s="204">
        <f t="shared" si="26"/>
        <v>41416.994528759853</v>
      </c>
      <c r="L38" s="204">
        <f t="shared" si="26"/>
        <v>41416.994528759853</v>
      </c>
      <c r="M38" s="204">
        <f t="shared" si="26"/>
        <v>41416.994528759853</v>
      </c>
      <c r="N38" s="204">
        <f t="shared" si="26"/>
        <v>41416.994528759853</v>
      </c>
      <c r="O38" s="204">
        <f t="shared" si="26"/>
        <v>41416.994528759853</v>
      </c>
      <c r="P38" s="204">
        <f t="shared" si="26"/>
        <v>41416.994528759853</v>
      </c>
      <c r="Q38" s="204">
        <f t="shared" si="26"/>
        <v>41416.994528759853</v>
      </c>
      <c r="R38" s="204">
        <f t="shared" si="26"/>
        <v>41416.994528759853</v>
      </c>
      <c r="S38" s="204">
        <f t="shared" si="26"/>
        <v>42072.645289735548</v>
      </c>
      <c r="T38" s="204">
        <f t="shared" si="26"/>
        <v>43383.946811686954</v>
      </c>
      <c r="U38" s="204">
        <f t="shared" si="26"/>
        <v>44695.248333638367</v>
      </c>
      <c r="V38" s="204">
        <f t="shared" si="26"/>
        <v>46006.549855589765</v>
      </c>
      <c r="W38" s="204">
        <f t="shared" si="26"/>
        <v>47317.851377541163</v>
      </c>
      <c r="X38" s="204">
        <f t="shared" si="26"/>
        <v>48629.152899492568</v>
      </c>
      <c r="Y38" s="204">
        <f t="shared" si="26"/>
        <v>49940.454421443974</v>
      </c>
      <c r="Z38" s="204">
        <f t="shared" si="26"/>
        <v>51251.755943395379</v>
      </c>
      <c r="AA38" s="204">
        <f t="shared" si="26"/>
        <v>52563.057465346785</v>
      </c>
      <c r="AB38" s="204">
        <f t="shared" si="26"/>
        <v>53874.35898729819</v>
      </c>
      <c r="AC38" s="204">
        <f t="shared" si="26"/>
        <v>55185.660509249588</v>
      </c>
      <c r="AD38" s="204">
        <f t="shared" si="26"/>
        <v>56496.962031200987</v>
      </c>
      <c r="AE38" s="204">
        <f t="shared" si="26"/>
        <v>57808.263553152392</v>
      </c>
      <c r="AF38" s="204">
        <f t="shared" si="26"/>
        <v>59119.565075103805</v>
      </c>
      <c r="AG38" s="204">
        <f t="shared" si="26"/>
        <v>60430.86659705521</v>
      </c>
      <c r="AH38" s="204">
        <f t="shared" si="26"/>
        <v>61742.168119006608</v>
      </c>
      <c r="AI38" s="204">
        <f t="shared" si="26"/>
        <v>63053.469640958028</v>
      </c>
      <c r="AJ38" s="204">
        <f t="shared" si="26"/>
        <v>64364.771162909426</v>
      </c>
      <c r="AK38" s="204">
        <f t="shared" si="26"/>
        <v>65676.072684860832</v>
      </c>
      <c r="AL38" s="204">
        <f t="shared" ref="AL38:BQ38" si="27">SUM(AL25:AL37)</f>
        <v>66987.374206812223</v>
      </c>
      <c r="AM38" s="204">
        <f t="shared" si="27"/>
        <v>68298.675728763628</v>
      </c>
      <c r="AN38" s="204">
        <f t="shared" si="27"/>
        <v>69609.977250715034</v>
      </c>
      <c r="AO38" s="204">
        <f t="shared" si="27"/>
        <v>70921.278772666454</v>
      </c>
      <c r="AP38" s="204">
        <f t="shared" si="27"/>
        <v>72232.580294617845</v>
      </c>
      <c r="AQ38" s="204">
        <f t="shared" si="27"/>
        <v>73543.881816569265</v>
      </c>
      <c r="AR38" s="204">
        <f t="shared" si="27"/>
        <v>74855.183338520656</v>
      </c>
      <c r="AS38" s="204">
        <f t="shared" si="27"/>
        <v>76166.484860472046</v>
      </c>
      <c r="AT38" s="204">
        <f t="shared" si="27"/>
        <v>77477.786382423452</v>
      </c>
      <c r="AU38" s="204">
        <f t="shared" si="27"/>
        <v>78789.087904374872</v>
      </c>
      <c r="AV38" s="204">
        <f t="shared" si="27"/>
        <v>80100.389426326263</v>
      </c>
      <c r="AW38" s="204">
        <f t="shared" si="27"/>
        <v>81411.690948277668</v>
      </c>
      <c r="AX38" s="204">
        <f t="shared" si="27"/>
        <v>82722.992470229088</v>
      </c>
      <c r="AY38" s="204">
        <f t="shared" si="27"/>
        <v>84034.293992180479</v>
      </c>
      <c r="AZ38" s="204">
        <f t="shared" si="27"/>
        <v>85345.595514131885</v>
      </c>
      <c r="BA38" s="204">
        <f t="shared" si="27"/>
        <v>88009.497914921318</v>
      </c>
      <c r="BB38" s="204">
        <f t="shared" si="27"/>
        <v>92026.001194548793</v>
      </c>
      <c r="BC38" s="204">
        <f t="shared" si="27"/>
        <v>96042.504474176239</v>
      </c>
      <c r="BD38" s="204">
        <f t="shared" si="27"/>
        <v>100059.00775380369</v>
      </c>
      <c r="BE38" s="204">
        <f t="shared" si="27"/>
        <v>104075.51103343113</v>
      </c>
      <c r="BF38" s="204">
        <f t="shared" si="27"/>
        <v>108092.01431305861</v>
      </c>
      <c r="BG38" s="204">
        <f t="shared" si="27"/>
        <v>112108.51759268605</v>
      </c>
      <c r="BH38" s="204">
        <f t="shared" si="27"/>
        <v>116125.02087231351</v>
      </c>
      <c r="BI38" s="204">
        <f t="shared" si="27"/>
        <v>120141.52415194099</v>
      </c>
      <c r="BJ38" s="204">
        <f t="shared" si="27"/>
        <v>124158.02743156845</v>
      </c>
      <c r="BK38" s="204">
        <f t="shared" si="27"/>
        <v>128174.53071119591</v>
      </c>
      <c r="BL38" s="204">
        <f t="shared" si="27"/>
        <v>132191.03399082334</v>
      </c>
      <c r="BM38" s="204">
        <f t="shared" si="27"/>
        <v>136207.53727045079</v>
      </c>
      <c r="BN38" s="204">
        <f t="shared" si="27"/>
        <v>140224.04055007827</v>
      </c>
      <c r="BO38" s="204">
        <f t="shared" si="27"/>
        <v>144240.54382970574</v>
      </c>
      <c r="BP38" s="204">
        <f t="shared" si="27"/>
        <v>148257.04710933319</v>
      </c>
      <c r="BQ38" s="204">
        <f t="shared" si="27"/>
        <v>152273.55038896063</v>
      </c>
      <c r="BR38" s="204">
        <f t="shared" ref="BR38:CW38" si="28">SUM(BR25:BR37)</f>
        <v>156290.05366858808</v>
      </c>
      <c r="BS38" s="204">
        <f t="shared" si="28"/>
        <v>160306.55694821553</v>
      </c>
      <c r="BT38" s="204">
        <f t="shared" si="28"/>
        <v>164323.060227843</v>
      </c>
      <c r="BU38" s="204">
        <f t="shared" si="28"/>
        <v>168339.56350747045</v>
      </c>
      <c r="BV38" s="204">
        <f t="shared" si="28"/>
        <v>172356.06678709789</v>
      </c>
      <c r="BW38" s="204">
        <f t="shared" si="28"/>
        <v>176372.5700667254</v>
      </c>
      <c r="BX38" s="204">
        <f t="shared" si="28"/>
        <v>180389.07334635282</v>
      </c>
      <c r="BY38" s="204">
        <f t="shared" si="28"/>
        <v>184405.57662598032</v>
      </c>
      <c r="BZ38" s="204">
        <f t="shared" si="28"/>
        <v>188422.07990560774</v>
      </c>
      <c r="CA38" s="204">
        <f t="shared" si="28"/>
        <v>192438.58318523521</v>
      </c>
      <c r="CB38" s="204">
        <f t="shared" si="28"/>
        <v>196455.08646486269</v>
      </c>
      <c r="CC38" s="204">
        <f t="shared" si="28"/>
        <v>200471.58974449013</v>
      </c>
      <c r="CD38" s="204">
        <f t="shared" si="28"/>
        <v>204488.09302411758</v>
      </c>
      <c r="CE38" s="204">
        <f t="shared" si="28"/>
        <v>208504.59630374506</v>
      </c>
      <c r="CF38" s="204">
        <f t="shared" si="28"/>
        <v>212521.09958337253</v>
      </c>
      <c r="CG38" s="204">
        <f t="shared" si="28"/>
        <v>216537.60286299995</v>
      </c>
      <c r="CH38" s="204">
        <f t="shared" si="28"/>
        <v>226830.04149758391</v>
      </c>
      <c r="CI38" s="204">
        <f t="shared" si="28"/>
        <v>243398.41548712435</v>
      </c>
      <c r="CJ38" s="204">
        <f t="shared" si="28"/>
        <v>259966.78947666482</v>
      </c>
      <c r="CK38" s="204">
        <f t="shared" si="28"/>
        <v>276535.16346620524</v>
      </c>
      <c r="CL38" s="204">
        <f t="shared" si="28"/>
        <v>293103.53745574574</v>
      </c>
      <c r="CM38" s="204">
        <f t="shared" si="28"/>
        <v>309671.91144528618</v>
      </c>
      <c r="CN38" s="204">
        <f t="shared" si="28"/>
        <v>326240.28543482663</v>
      </c>
      <c r="CO38" s="204">
        <f t="shared" si="28"/>
        <v>342808.65942436713</v>
      </c>
      <c r="CP38" s="204">
        <f t="shared" si="28"/>
        <v>359377.03341390757</v>
      </c>
      <c r="CQ38" s="204">
        <f t="shared" si="28"/>
        <v>375945.40740344801</v>
      </c>
      <c r="CR38" s="204">
        <f t="shared" si="28"/>
        <v>392513.78139298846</v>
      </c>
      <c r="CS38" s="204">
        <f t="shared" si="28"/>
        <v>409082.1553825289</v>
      </c>
      <c r="CT38" s="204">
        <f t="shared" si="28"/>
        <v>425650.52937206934</v>
      </c>
      <c r="CU38" s="204">
        <f t="shared" si="28"/>
        <v>442218.90336160979</v>
      </c>
      <c r="CV38" s="204">
        <f t="shared" si="28"/>
        <v>458787.27735115017</v>
      </c>
      <c r="CW38" s="204">
        <f t="shared" si="28"/>
        <v>475355.65134069073</v>
      </c>
      <c r="CX38" s="204">
        <f>SUM(CX25:CX37)</f>
        <v>483639.83833546093</v>
      </c>
      <c r="CY38" s="204">
        <f>SUM(CY25:CY37)</f>
        <v>483639.83833546093</v>
      </c>
      <c r="CZ38" s="204">
        <f>SUM(CZ25:CZ37)</f>
        <v>483639.83833546093</v>
      </c>
      <c r="DA38" s="204">
        <f>SUM(DA25:DA37)</f>
        <v>483639.83833546093</v>
      </c>
    </row>
    <row r="39" spans="1:105">
      <c r="A39" s="201" t="str">
        <f>Income!A89</f>
        <v>Food Poverty line</v>
      </c>
      <c r="B39" s="203">
        <f>Income!B89</f>
        <v>30963.617922690202</v>
      </c>
      <c r="C39" s="203">
        <f>Income!C89</f>
        <v>30914.617922690202</v>
      </c>
      <c r="D39" s="203">
        <f>Income!D89</f>
        <v>30872.897922690201</v>
      </c>
      <c r="E39" s="203">
        <f>Income!E89</f>
        <v>30973.6979226902</v>
      </c>
      <c r="F39" s="204">
        <f t="shared" ref="F39:U39" si="29">IF(F$2&lt;=($B$2+$C$2+$D$2),IF(F$2&lt;=($B$2+$C$2),IF(F$2&lt;=$B$2,$B39,$C39),$D39),$E39)</f>
        <v>30963.617922690202</v>
      </c>
      <c r="G39" s="204">
        <f t="shared" si="29"/>
        <v>30963.617922690202</v>
      </c>
      <c r="H39" s="204">
        <f t="shared" si="29"/>
        <v>30963.617922690202</v>
      </c>
      <c r="I39" s="204">
        <f t="shared" si="29"/>
        <v>30963.617922690202</v>
      </c>
      <c r="J39" s="204">
        <f t="shared" si="29"/>
        <v>30963.617922690202</v>
      </c>
      <c r="K39" s="204">
        <f t="shared" si="29"/>
        <v>30963.617922690202</v>
      </c>
      <c r="L39" s="204">
        <f t="shared" si="29"/>
        <v>30963.617922690202</v>
      </c>
      <c r="M39" s="204">
        <f t="shared" si="29"/>
        <v>30963.617922690202</v>
      </c>
      <c r="N39" s="204">
        <f t="shared" si="29"/>
        <v>30963.617922690202</v>
      </c>
      <c r="O39" s="204">
        <f t="shared" si="29"/>
        <v>30963.617922690202</v>
      </c>
      <c r="P39" s="204">
        <f t="shared" si="29"/>
        <v>30963.617922690202</v>
      </c>
      <c r="Q39" s="204">
        <f t="shared" si="29"/>
        <v>30963.617922690202</v>
      </c>
      <c r="R39" s="204">
        <f t="shared" si="29"/>
        <v>30963.617922690202</v>
      </c>
      <c r="S39" s="204">
        <f t="shared" si="29"/>
        <v>30963.617922690202</v>
      </c>
      <c r="T39" s="204">
        <f t="shared" si="29"/>
        <v>30963.617922690202</v>
      </c>
      <c r="U39" s="204">
        <f t="shared" si="29"/>
        <v>30963.617922690202</v>
      </c>
      <c r="V39" s="204">
        <f t="shared" ref="V39:AK40" si="30">IF(V$2&lt;=($B$2+$C$2+$D$2),IF(V$2&lt;=($B$2+$C$2),IF(V$2&lt;=$B$2,$B39,$C39),$D39),$E39)</f>
        <v>30963.617922690202</v>
      </c>
      <c r="W39" s="204">
        <f t="shared" si="30"/>
        <v>30963.617922690202</v>
      </c>
      <c r="X39" s="204">
        <f t="shared" si="30"/>
        <v>30963.617922690202</v>
      </c>
      <c r="Y39" s="204">
        <f t="shared" si="30"/>
        <v>30963.617922690202</v>
      </c>
      <c r="Z39" s="204">
        <f t="shared" si="30"/>
        <v>30963.617922690202</v>
      </c>
      <c r="AA39" s="204">
        <f t="shared" si="30"/>
        <v>30963.617922690202</v>
      </c>
      <c r="AB39" s="204">
        <f t="shared" si="30"/>
        <v>30963.617922690202</v>
      </c>
      <c r="AC39" s="204">
        <f t="shared" si="30"/>
        <v>30963.617922690202</v>
      </c>
      <c r="AD39" s="204">
        <f t="shared" si="30"/>
        <v>30963.617922690202</v>
      </c>
      <c r="AE39" s="204">
        <f t="shared" si="30"/>
        <v>30914.617922690202</v>
      </c>
      <c r="AF39" s="204">
        <f t="shared" si="30"/>
        <v>30914.617922690202</v>
      </c>
      <c r="AG39" s="204">
        <f t="shared" si="30"/>
        <v>30914.617922690202</v>
      </c>
      <c r="AH39" s="204">
        <f t="shared" si="30"/>
        <v>30914.617922690202</v>
      </c>
      <c r="AI39" s="204">
        <f t="shared" si="30"/>
        <v>30914.617922690202</v>
      </c>
      <c r="AJ39" s="204">
        <f t="shared" si="30"/>
        <v>30914.617922690202</v>
      </c>
      <c r="AK39" s="204">
        <f t="shared" si="30"/>
        <v>30914.617922690202</v>
      </c>
      <c r="AL39" s="204">
        <f t="shared" ref="AL39:BA40" si="31">IF(AL$2&lt;=($B$2+$C$2+$D$2),IF(AL$2&lt;=($B$2+$C$2),IF(AL$2&lt;=$B$2,$B39,$C39),$D39),$E39)</f>
        <v>30914.617922690202</v>
      </c>
      <c r="AM39" s="204">
        <f t="shared" si="31"/>
        <v>30914.617922690202</v>
      </c>
      <c r="AN39" s="204">
        <f t="shared" si="31"/>
        <v>30914.617922690202</v>
      </c>
      <c r="AO39" s="204">
        <f t="shared" si="31"/>
        <v>30914.617922690202</v>
      </c>
      <c r="AP39" s="204">
        <f t="shared" si="31"/>
        <v>30914.617922690202</v>
      </c>
      <c r="AQ39" s="204">
        <f t="shared" si="31"/>
        <v>30914.617922690202</v>
      </c>
      <c r="AR39" s="204">
        <f t="shared" si="31"/>
        <v>30914.617922690202</v>
      </c>
      <c r="AS39" s="204">
        <f t="shared" si="31"/>
        <v>30914.617922690202</v>
      </c>
      <c r="AT39" s="204">
        <f t="shared" si="31"/>
        <v>30914.617922690202</v>
      </c>
      <c r="AU39" s="204">
        <f t="shared" si="31"/>
        <v>30914.617922690202</v>
      </c>
      <c r="AV39" s="204">
        <f t="shared" si="31"/>
        <v>30914.617922690202</v>
      </c>
      <c r="AW39" s="204">
        <f t="shared" si="31"/>
        <v>30914.617922690202</v>
      </c>
      <c r="AX39" s="204">
        <f t="shared" si="31"/>
        <v>30914.617922690202</v>
      </c>
      <c r="AY39" s="204">
        <f t="shared" si="31"/>
        <v>30914.617922690202</v>
      </c>
      <c r="AZ39" s="204">
        <f t="shared" si="31"/>
        <v>30914.617922690202</v>
      </c>
      <c r="BA39" s="204">
        <f t="shared" si="31"/>
        <v>30914.617922690202</v>
      </c>
      <c r="BB39" s="204">
        <f t="shared" ref="BB39:CD40" si="32">IF(BB$2&lt;=($B$2+$C$2+$D$2),IF(BB$2&lt;=($B$2+$C$2),IF(BB$2&lt;=$B$2,$B39,$C39),$D39),$E39)</f>
        <v>30914.617922690202</v>
      </c>
      <c r="BC39" s="204">
        <f t="shared" si="32"/>
        <v>30914.617922690202</v>
      </c>
      <c r="BD39" s="204">
        <f t="shared" si="32"/>
        <v>30914.617922690202</v>
      </c>
      <c r="BE39" s="204">
        <f t="shared" si="32"/>
        <v>30914.617922690202</v>
      </c>
      <c r="BF39" s="204">
        <f t="shared" si="32"/>
        <v>30914.617922690202</v>
      </c>
      <c r="BG39" s="204">
        <f t="shared" si="32"/>
        <v>30914.617922690202</v>
      </c>
      <c r="BH39" s="204">
        <f t="shared" si="32"/>
        <v>30914.617922690202</v>
      </c>
      <c r="BI39" s="204">
        <f t="shared" si="32"/>
        <v>30914.617922690202</v>
      </c>
      <c r="BJ39" s="204">
        <f t="shared" si="32"/>
        <v>30914.617922690202</v>
      </c>
      <c r="BK39" s="204">
        <f t="shared" si="32"/>
        <v>30914.617922690202</v>
      </c>
      <c r="BL39" s="204">
        <f t="shared" si="32"/>
        <v>30914.617922690202</v>
      </c>
      <c r="BM39" s="204">
        <f t="shared" si="32"/>
        <v>30914.617922690202</v>
      </c>
      <c r="BN39" s="204">
        <f t="shared" si="32"/>
        <v>30914.617922690202</v>
      </c>
      <c r="BO39" s="204">
        <f t="shared" si="32"/>
        <v>30914.617922690202</v>
      </c>
      <c r="BP39" s="204">
        <f t="shared" si="32"/>
        <v>30914.617922690202</v>
      </c>
      <c r="BQ39" s="204">
        <f t="shared" si="32"/>
        <v>30914.617922690202</v>
      </c>
      <c r="BR39" s="204">
        <f t="shared" si="32"/>
        <v>30914.617922690202</v>
      </c>
      <c r="BS39" s="204">
        <f t="shared" si="32"/>
        <v>30914.617922690202</v>
      </c>
      <c r="BT39" s="204">
        <f t="shared" si="32"/>
        <v>30914.617922690202</v>
      </c>
      <c r="BU39" s="204">
        <f t="shared" si="32"/>
        <v>30914.617922690202</v>
      </c>
      <c r="BV39" s="204">
        <f t="shared" si="32"/>
        <v>30872.897922690201</v>
      </c>
      <c r="BW39" s="204">
        <f t="shared" si="32"/>
        <v>30872.897922690201</v>
      </c>
      <c r="BX39" s="204">
        <f t="shared" si="32"/>
        <v>30872.897922690201</v>
      </c>
      <c r="BY39" s="204">
        <f t="shared" si="32"/>
        <v>30872.897922690201</v>
      </c>
      <c r="BZ39" s="204">
        <f t="shared" si="32"/>
        <v>30872.897922690201</v>
      </c>
      <c r="CA39" s="204">
        <f t="shared" si="32"/>
        <v>30872.897922690201</v>
      </c>
      <c r="CB39" s="204">
        <f t="shared" si="32"/>
        <v>30872.897922690201</v>
      </c>
      <c r="CC39" s="204">
        <f t="shared" si="32"/>
        <v>30872.897922690201</v>
      </c>
      <c r="CD39" s="204">
        <f t="shared" si="32"/>
        <v>30872.897922690201</v>
      </c>
      <c r="CE39" s="204">
        <f t="shared" ref="CE39:CR40" si="33">IF(CE$2&lt;=($B$2+$C$2+$D$2),IF(CE$2&lt;=($B$2+$C$2),IF(CE$2&lt;=$B$2,$B39,$C39),$D39),$E39)</f>
        <v>30872.897922690201</v>
      </c>
      <c r="CF39" s="204">
        <f t="shared" si="33"/>
        <v>30872.897922690201</v>
      </c>
      <c r="CG39" s="204">
        <f t="shared" si="33"/>
        <v>30872.897922690201</v>
      </c>
      <c r="CH39" s="204">
        <f t="shared" si="33"/>
        <v>30872.897922690201</v>
      </c>
      <c r="CI39" s="204">
        <f t="shared" si="33"/>
        <v>30872.897922690201</v>
      </c>
      <c r="CJ39" s="204">
        <f t="shared" si="33"/>
        <v>30872.897922690201</v>
      </c>
      <c r="CK39" s="204">
        <f t="shared" si="33"/>
        <v>30872.897922690201</v>
      </c>
      <c r="CL39" s="204">
        <f t="shared" si="33"/>
        <v>30872.897922690201</v>
      </c>
      <c r="CM39" s="204">
        <f t="shared" si="33"/>
        <v>30872.897922690201</v>
      </c>
      <c r="CN39" s="204">
        <f t="shared" si="33"/>
        <v>30872.897922690201</v>
      </c>
      <c r="CO39" s="204">
        <f t="shared" si="33"/>
        <v>30872.897922690201</v>
      </c>
      <c r="CP39" s="204">
        <f t="shared" si="33"/>
        <v>30872.897922690201</v>
      </c>
      <c r="CQ39" s="204">
        <f t="shared" si="33"/>
        <v>30872.897922690201</v>
      </c>
      <c r="CR39" s="204">
        <f t="shared" si="33"/>
        <v>30872.897922690201</v>
      </c>
      <c r="CS39" s="204">
        <f t="shared" ref="CS39:DA40" si="34">IF(CS$2&lt;=($B$2+$C$2+$D$2),IF(CS$2&lt;=($B$2+$C$2),IF(CS$2&lt;=$B$2,$B39,$C39),$D39),$E39)</f>
        <v>30973.6979226902</v>
      </c>
      <c r="CT39" s="204">
        <f t="shared" si="34"/>
        <v>30973.6979226902</v>
      </c>
      <c r="CU39" s="204">
        <f t="shared" si="34"/>
        <v>30973.6979226902</v>
      </c>
      <c r="CV39" s="204">
        <f t="shared" si="34"/>
        <v>30973.6979226902</v>
      </c>
      <c r="CW39" s="204">
        <f t="shared" si="34"/>
        <v>30973.6979226902</v>
      </c>
      <c r="CX39" s="204">
        <f t="shared" si="34"/>
        <v>30973.6979226902</v>
      </c>
      <c r="CY39" s="204">
        <f t="shared" si="34"/>
        <v>30973.6979226902</v>
      </c>
      <c r="CZ39" s="204">
        <f t="shared" si="34"/>
        <v>30973.6979226902</v>
      </c>
      <c r="DA39" s="204">
        <f t="shared" si="34"/>
        <v>30973.6979226902</v>
      </c>
    </row>
    <row r="40" spans="1:105">
      <c r="A40" s="201" t="str">
        <f>Income!A90</f>
        <v>Lower Bound Poverty line</v>
      </c>
      <c r="B40" s="203">
        <f>Income!B90</f>
        <v>44750.737922690198</v>
      </c>
      <c r="C40" s="203">
        <f>Income!C90</f>
        <v>44701.737922690198</v>
      </c>
      <c r="D40" s="203">
        <f>Income!D90</f>
        <v>44660.017922690204</v>
      </c>
      <c r="E40" s="203">
        <f>Income!E90</f>
        <v>44760.817922690199</v>
      </c>
      <c r="F40" s="204">
        <f t="shared" ref="F40:U40" si="35">IF(F$2&lt;=($B$2+$C$2+$D$2),IF(F$2&lt;=($B$2+$C$2),IF(F$2&lt;=$B$2,$B40,$C40),$D40),$E40)</f>
        <v>44750.737922690198</v>
      </c>
      <c r="G40" s="204">
        <f t="shared" si="35"/>
        <v>44750.737922690198</v>
      </c>
      <c r="H40" s="204">
        <f t="shared" si="35"/>
        <v>44750.737922690198</v>
      </c>
      <c r="I40" s="204">
        <f t="shared" si="35"/>
        <v>44750.737922690198</v>
      </c>
      <c r="J40" s="204">
        <f t="shared" si="35"/>
        <v>44750.737922690198</v>
      </c>
      <c r="K40" s="204">
        <f t="shared" si="35"/>
        <v>44750.737922690198</v>
      </c>
      <c r="L40" s="204">
        <f t="shared" si="35"/>
        <v>44750.737922690198</v>
      </c>
      <c r="M40" s="204">
        <f t="shared" si="35"/>
        <v>44750.737922690198</v>
      </c>
      <c r="N40" s="204">
        <f t="shared" si="35"/>
        <v>44750.737922690198</v>
      </c>
      <c r="O40" s="204">
        <f t="shared" si="35"/>
        <v>44750.737922690198</v>
      </c>
      <c r="P40" s="204">
        <f t="shared" si="35"/>
        <v>44750.737922690198</v>
      </c>
      <c r="Q40" s="204">
        <f t="shared" si="35"/>
        <v>44750.737922690198</v>
      </c>
      <c r="R40" s="204">
        <f t="shared" si="35"/>
        <v>44750.737922690198</v>
      </c>
      <c r="S40" s="204">
        <f t="shared" si="35"/>
        <v>44750.737922690198</v>
      </c>
      <c r="T40" s="204">
        <f t="shared" si="35"/>
        <v>44750.737922690198</v>
      </c>
      <c r="U40" s="204">
        <f t="shared" si="35"/>
        <v>44750.737922690198</v>
      </c>
      <c r="V40" s="204">
        <f t="shared" si="30"/>
        <v>44750.737922690198</v>
      </c>
      <c r="W40" s="204">
        <f t="shared" si="30"/>
        <v>44750.737922690198</v>
      </c>
      <c r="X40" s="204">
        <f t="shared" si="30"/>
        <v>44750.737922690198</v>
      </c>
      <c r="Y40" s="204">
        <f t="shared" si="30"/>
        <v>44750.737922690198</v>
      </c>
      <c r="Z40" s="204">
        <f t="shared" si="30"/>
        <v>44750.737922690198</v>
      </c>
      <c r="AA40" s="204">
        <f t="shared" si="30"/>
        <v>44750.737922690198</v>
      </c>
      <c r="AB40" s="204">
        <f t="shared" si="30"/>
        <v>44750.737922690198</v>
      </c>
      <c r="AC40" s="204">
        <f t="shared" si="30"/>
        <v>44750.737922690198</v>
      </c>
      <c r="AD40" s="204">
        <f t="shared" si="30"/>
        <v>44750.737922690198</v>
      </c>
      <c r="AE40" s="204">
        <f t="shared" si="30"/>
        <v>44701.737922690198</v>
      </c>
      <c r="AF40" s="204">
        <f t="shared" si="30"/>
        <v>44701.737922690198</v>
      </c>
      <c r="AG40" s="204">
        <f t="shared" si="30"/>
        <v>44701.737922690198</v>
      </c>
      <c r="AH40" s="204">
        <f t="shared" si="30"/>
        <v>44701.737922690198</v>
      </c>
      <c r="AI40" s="204">
        <f t="shared" si="30"/>
        <v>44701.737922690198</v>
      </c>
      <c r="AJ40" s="204">
        <f t="shared" si="30"/>
        <v>44701.737922690198</v>
      </c>
      <c r="AK40" s="204">
        <f t="shared" si="30"/>
        <v>44701.737922690198</v>
      </c>
      <c r="AL40" s="204">
        <f t="shared" si="31"/>
        <v>44701.737922690198</v>
      </c>
      <c r="AM40" s="204">
        <f t="shared" si="31"/>
        <v>44701.737922690198</v>
      </c>
      <c r="AN40" s="204">
        <f t="shared" si="31"/>
        <v>44701.737922690198</v>
      </c>
      <c r="AO40" s="204">
        <f t="shared" si="31"/>
        <v>44701.737922690198</v>
      </c>
      <c r="AP40" s="204">
        <f t="shared" si="31"/>
        <v>44701.737922690198</v>
      </c>
      <c r="AQ40" s="204">
        <f t="shared" si="31"/>
        <v>44701.737922690198</v>
      </c>
      <c r="AR40" s="204">
        <f t="shared" si="31"/>
        <v>44701.737922690198</v>
      </c>
      <c r="AS40" s="204">
        <f t="shared" si="31"/>
        <v>44701.737922690198</v>
      </c>
      <c r="AT40" s="204">
        <f t="shared" si="31"/>
        <v>44701.737922690198</v>
      </c>
      <c r="AU40" s="204">
        <f t="shared" si="31"/>
        <v>44701.737922690198</v>
      </c>
      <c r="AV40" s="204">
        <f t="shared" si="31"/>
        <v>44701.737922690198</v>
      </c>
      <c r="AW40" s="204">
        <f t="shared" si="31"/>
        <v>44701.737922690198</v>
      </c>
      <c r="AX40" s="204">
        <f t="shared" si="31"/>
        <v>44701.737922690198</v>
      </c>
      <c r="AY40" s="204">
        <f t="shared" si="31"/>
        <v>44701.737922690198</v>
      </c>
      <c r="AZ40" s="204">
        <f t="shared" si="31"/>
        <v>44701.737922690198</v>
      </c>
      <c r="BA40" s="204">
        <f t="shared" si="31"/>
        <v>44701.737922690198</v>
      </c>
      <c r="BB40" s="204">
        <f t="shared" si="32"/>
        <v>44701.737922690198</v>
      </c>
      <c r="BC40" s="204">
        <f t="shared" si="32"/>
        <v>44701.737922690198</v>
      </c>
      <c r="BD40" s="204">
        <f t="shared" si="32"/>
        <v>44701.737922690198</v>
      </c>
      <c r="BE40" s="204">
        <f t="shared" si="32"/>
        <v>44701.737922690198</v>
      </c>
      <c r="BF40" s="204">
        <f t="shared" si="32"/>
        <v>44701.737922690198</v>
      </c>
      <c r="BG40" s="204">
        <f t="shared" si="32"/>
        <v>44701.737922690198</v>
      </c>
      <c r="BH40" s="204">
        <f t="shared" si="32"/>
        <v>44701.737922690198</v>
      </c>
      <c r="BI40" s="204">
        <f t="shared" si="32"/>
        <v>44701.737922690198</v>
      </c>
      <c r="BJ40" s="204">
        <f t="shared" si="32"/>
        <v>44701.737922690198</v>
      </c>
      <c r="BK40" s="204">
        <f t="shared" si="32"/>
        <v>44701.737922690198</v>
      </c>
      <c r="BL40" s="204">
        <f t="shared" si="32"/>
        <v>44701.737922690198</v>
      </c>
      <c r="BM40" s="204">
        <f t="shared" si="32"/>
        <v>44701.737922690198</v>
      </c>
      <c r="BN40" s="204">
        <f t="shared" si="32"/>
        <v>44701.737922690198</v>
      </c>
      <c r="BO40" s="204">
        <f t="shared" si="32"/>
        <v>44701.737922690198</v>
      </c>
      <c r="BP40" s="204">
        <f t="shared" si="32"/>
        <v>44701.737922690198</v>
      </c>
      <c r="BQ40" s="204">
        <f t="shared" si="32"/>
        <v>44701.737922690198</v>
      </c>
      <c r="BR40" s="204">
        <f t="shared" si="32"/>
        <v>44701.737922690198</v>
      </c>
      <c r="BS40" s="204">
        <f t="shared" si="32"/>
        <v>44701.737922690198</v>
      </c>
      <c r="BT40" s="204">
        <f t="shared" si="32"/>
        <v>44701.737922690198</v>
      </c>
      <c r="BU40" s="204">
        <f t="shared" si="32"/>
        <v>44701.737922690198</v>
      </c>
      <c r="BV40" s="204">
        <f t="shared" si="32"/>
        <v>44660.017922690204</v>
      </c>
      <c r="BW40" s="204">
        <f t="shared" si="32"/>
        <v>44660.017922690204</v>
      </c>
      <c r="BX40" s="204">
        <f t="shared" si="32"/>
        <v>44660.017922690204</v>
      </c>
      <c r="BY40" s="204">
        <f t="shared" si="32"/>
        <v>44660.017922690204</v>
      </c>
      <c r="BZ40" s="204">
        <f t="shared" si="32"/>
        <v>44660.017922690204</v>
      </c>
      <c r="CA40" s="204">
        <f t="shared" si="32"/>
        <v>44660.017922690204</v>
      </c>
      <c r="CB40" s="204">
        <f t="shared" si="32"/>
        <v>44660.017922690204</v>
      </c>
      <c r="CC40" s="204">
        <f t="shared" si="32"/>
        <v>44660.017922690204</v>
      </c>
      <c r="CD40" s="204">
        <f t="shared" si="32"/>
        <v>44660.017922690204</v>
      </c>
      <c r="CE40" s="204">
        <f t="shared" si="33"/>
        <v>44660.017922690204</v>
      </c>
      <c r="CF40" s="204">
        <f t="shared" si="33"/>
        <v>44660.017922690204</v>
      </c>
      <c r="CG40" s="204">
        <f t="shared" si="33"/>
        <v>44660.017922690204</v>
      </c>
      <c r="CH40" s="204">
        <f t="shared" si="33"/>
        <v>44660.017922690204</v>
      </c>
      <c r="CI40" s="204">
        <f t="shared" si="33"/>
        <v>44660.017922690204</v>
      </c>
      <c r="CJ40" s="204">
        <f t="shared" si="33"/>
        <v>44660.017922690204</v>
      </c>
      <c r="CK40" s="204">
        <f t="shared" si="33"/>
        <v>44660.017922690204</v>
      </c>
      <c r="CL40" s="204">
        <f t="shared" si="33"/>
        <v>44660.017922690204</v>
      </c>
      <c r="CM40" s="204">
        <f t="shared" si="33"/>
        <v>44660.017922690204</v>
      </c>
      <c r="CN40" s="204">
        <f t="shared" si="33"/>
        <v>44660.017922690204</v>
      </c>
      <c r="CO40" s="204">
        <f t="shared" si="33"/>
        <v>44660.017922690204</v>
      </c>
      <c r="CP40" s="204">
        <f t="shared" si="33"/>
        <v>44660.017922690204</v>
      </c>
      <c r="CQ40" s="204">
        <f t="shared" si="33"/>
        <v>44660.017922690204</v>
      </c>
      <c r="CR40" s="204">
        <f t="shared" si="33"/>
        <v>44660.017922690204</v>
      </c>
      <c r="CS40" s="204">
        <f t="shared" si="34"/>
        <v>44760.817922690199</v>
      </c>
      <c r="CT40" s="204">
        <f t="shared" si="34"/>
        <v>44760.817922690199</v>
      </c>
      <c r="CU40" s="204">
        <f t="shared" si="34"/>
        <v>44760.817922690199</v>
      </c>
      <c r="CV40" s="204">
        <f t="shared" si="34"/>
        <v>44760.817922690199</v>
      </c>
      <c r="CW40" s="204">
        <f t="shared" si="34"/>
        <v>44760.817922690199</v>
      </c>
      <c r="CX40" s="204">
        <f t="shared" si="34"/>
        <v>44760.817922690199</v>
      </c>
      <c r="CY40" s="204">
        <f t="shared" si="34"/>
        <v>44760.817922690199</v>
      </c>
      <c r="CZ40" s="204">
        <f t="shared" si="34"/>
        <v>44760.817922690199</v>
      </c>
      <c r="DA40" s="204">
        <f t="shared" si="34"/>
        <v>44760.817922690199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57.25234911937774</v>
      </c>
      <c r="T42" s="210">
        <f t="shared" si="36"/>
        <v>57.25234911937774</v>
      </c>
      <c r="U42" s="210">
        <f t="shared" si="36"/>
        <v>57.25234911937774</v>
      </c>
      <c r="V42" s="210">
        <f t="shared" si="36"/>
        <v>57.25234911937774</v>
      </c>
      <c r="W42" s="210">
        <f t="shared" si="36"/>
        <v>57.25234911937774</v>
      </c>
      <c r="X42" s="210">
        <f t="shared" si="36"/>
        <v>57.25234911937774</v>
      </c>
      <c r="Y42" s="210">
        <f t="shared" si="36"/>
        <v>57.25234911937774</v>
      </c>
      <c r="Z42" s="210">
        <f t="shared" si="36"/>
        <v>57.25234911937774</v>
      </c>
      <c r="AA42" s="210">
        <f t="shared" si="36"/>
        <v>57.25234911937774</v>
      </c>
      <c r="AB42" s="210">
        <f t="shared" si="36"/>
        <v>57.25234911937774</v>
      </c>
      <c r="AC42" s="210">
        <f t="shared" si="36"/>
        <v>57.25234911937774</v>
      </c>
      <c r="AD42" s="210">
        <f t="shared" si="36"/>
        <v>57.25234911937774</v>
      </c>
      <c r="AE42" s="210">
        <f t="shared" si="36"/>
        <v>57.25234911937774</v>
      </c>
      <c r="AF42" s="210">
        <f t="shared" si="36"/>
        <v>57.25234911937774</v>
      </c>
      <c r="AG42" s="210">
        <f t="shared" si="36"/>
        <v>57.25234911937774</v>
      </c>
      <c r="AH42" s="210">
        <f t="shared" si="36"/>
        <v>57.25234911937774</v>
      </c>
      <c r="AI42" s="210">
        <f t="shared" si="36"/>
        <v>57.25234911937774</v>
      </c>
      <c r="AJ42" s="210">
        <f t="shared" si="36"/>
        <v>57.25234911937774</v>
      </c>
      <c r="AK42" s="210">
        <f t="shared" si="36"/>
        <v>57.25234911937774</v>
      </c>
      <c r="AL42" s="210">
        <f t="shared" ref="AL42:BQ42" si="37">IF(AL$22&lt;=$E$24,IF(AL$22&lt;=$D$24,IF(AL$22&lt;=$C$24,IF(AL$22&lt;=$B$24,$B108,($C25-$B25)/($C$24-$B$24)),($D25-$C25)/($D$24-$C$24)),($E25-$D25)/($E$24-$D$24)),$F108)</f>
        <v>57.25234911937774</v>
      </c>
      <c r="AM42" s="210">
        <f t="shared" si="37"/>
        <v>57.25234911937774</v>
      </c>
      <c r="AN42" s="210">
        <f t="shared" si="37"/>
        <v>57.25234911937774</v>
      </c>
      <c r="AO42" s="210">
        <f t="shared" si="37"/>
        <v>57.25234911937774</v>
      </c>
      <c r="AP42" s="210">
        <f t="shared" si="37"/>
        <v>57.25234911937774</v>
      </c>
      <c r="AQ42" s="210">
        <f t="shared" si="37"/>
        <v>57.25234911937774</v>
      </c>
      <c r="AR42" s="210">
        <f t="shared" si="37"/>
        <v>57.25234911937774</v>
      </c>
      <c r="AS42" s="210">
        <f t="shared" si="37"/>
        <v>57.25234911937774</v>
      </c>
      <c r="AT42" s="210">
        <f t="shared" si="37"/>
        <v>57.25234911937774</v>
      </c>
      <c r="AU42" s="210">
        <f t="shared" si="37"/>
        <v>57.25234911937774</v>
      </c>
      <c r="AV42" s="210">
        <f t="shared" si="37"/>
        <v>57.25234911937774</v>
      </c>
      <c r="AW42" s="210">
        <f t="shared" si="37"/>
        <v>57.25234911937774</v>
      </c>
      <c r="AX42" s="210">
        <f t="shared" si="37"/>
        <v>57.25234911937774</v>
      </c>
      <c r="AY42" s="210">
        <f t="shared" si="37"/>
        <v>57.25234911937774</v>
      </c>
      <c r="AZ42" s="210">
        <f t="shared" si="37"/>
        <v>57.25234911937774</v>
      </c>
      <c r="BA42" s="210">
        <f t="shared" si="37"/>
        <v>12.501616368461933</v>
      </c>
      <c r="BB42" s="210">
        <f t="shared" si="37"/>
        <v>12.501616368461933</v>
      </c>
      <c r="BC42" s="210">
        <f t="shared" si="37"/>
        <v>12.501616368461933</v>
      </c>
      <c r="BD42" s="210">
        <f t="shared" si="37"/>
        <v>12.501616368461933</v>
      </c>
      <c r="BE42" s="210">
        <f t="shared" si="37"/>
        <v>12.501616368461933</v>
      </c>
      <c r="BF42" s="210">
        <f t="shared" si="37"/>
        <v>12.501616368461933</v>
      </c>
      <c r="BG42" s="210">
        <f t="shared" si="37"/>
        <v>12.501616368461933</v>
      </c>
      <c r="BH42" s="210">
        <f t="shared" si="37"/>
        <v>12.501616368461933</v>
      </c>
      <c r="BI42" s="210">
        <f t="shared" si="37"/>
        <v>12.501616368461933</v>
      </c>
      <c r="BJ42" s="210">
        <f t="shared" si="37"/>
        <v>12.501616368461933</v>
      </c>
      <c r="BK42" s="210">
        <f t="shared" si="37"/>
        <v>12.501616368461933</v>
      </c>
      <c r="BL42" s="210">
        <f t="shared" si="37"/>
        <v>12.501616368461933</v>
      </c>
      <c r="BM42" s="210">
        <f t="shared" si="37"/>
        <v>12.501616368461933</v>
      </c>
      <c r="BN42" s="210">
        <f t="shared" si="37"/>
        <v>12.501616368461933</v>
      </c>
      <c r="BO42" s="210">
        <f t="shared" si="37"/>
        <v>12.501616368461933</v>
      </c>
      <c r="BP42" s="210">
        <f t="shared" si="37"/>
        <v>12.501616368461933</v>
      </c>
      <c r="BQ42" s="210">
        <f t="shared" si="37"/>
        <v>12.501616368461933</v>
      </c>
      <c r="BR42" s="210">
        <f t="shared" ref="BR42:DA42" si="38">IF(BR$22&lt;=$E$24,IF(BR$22&lt;=$D$24,IF(BR$22&lt;=$C$24,IF(BR$22&lt;=$B$24,$B108,($C25-$B25)/($C$24-$B$24)),($D25-$C25)/($D$24-$C$24)),($E25-$D25)/($E$24-$D$24)),$F108)</f>
        <v>12.501616368461933</v>
      </c>
      <c r="BS42" s="210">
        <f t="shared" si="38"/>
        <v>12.501616368461933</v>
      </c>
      <c r="BT42" s="210">
        <f t="shared" si="38"/>
        <v>12.501616368461933</v>
      </c>
      <c r="BU42" s="210">
        <f t="shared" si="38"/>
        <v>12.501616368461933</v>
      </c>
      <c r="BV42" s="210">
        <f t="shared" si="38"/>
        <v>12.501616368461933</v>
      </c>
      <c r="BW42" s="210">
        <f t="shared" si="38"/>
        <v>12.501616368461933</v>
      </c>
      <c r="BX42" s="210">
        <f t="shared" si="38"/>
        <v>12.501616368461933</v>
      </c>
      <c r="BY42" s="210">
        <f t="shared" si="38"/>
        <v>12.501616368461933</v>
      </c>
      <c r="BZ42" s="210">
        <f t="shared" si="38"/>
        <v>12.501616368461933</v>
      </c>
      <c r="CA42" s="210">
        <f t="shared" si="38"/>
        <v>12.501616368461933</v>
      </c>
      <c r="CB42" s="210">
        <f t="shared" si="38"/>
        <v>12.501616368461933</v>
      </c>
      <c r="CC42" s="210">
        <f t="shared" si="38"/>
        <v>12.501616368461933</v>
      </c>
      <c r="CD42" s="210">
        <f t="shared" si="38"/>
        <v>12.501616368461933</v>
      </c>
      <c r="CE42" s="210">
        <f t="shared" si="38"/>
        <v>12.501616368461933</v>
      </c>
      <c r="CF42" s="210">
        <f t="shared" si="38"/>
        <v>12.501616368461933</v>
      </c>
      <c r="CG42" s="210">
        <f t="shared" si="38"/>
        <v>12.501616368461933</v>
      </c>
      <c r="CH42" s="210">
        <f t="shared" si="38"/>
        <v>81.058093243487804</v>
      </c>
      <c r="CI42" s="210">
        <f t="shared" si="38"/>
        <v>81.058093243487804</v>
      </c>
      <c r="CJ42" s="210">
        <f t="shared" si="38"/>
        <v>81.058093243487804</v>
      </c>
      <c r="CK42" s="210">
        <f t="shared" si="38"/>
        <v>81.058093243487804</v>
      </c>
      <c r="CL42" s="210">
        <f t="shared" si="38"/>
        <v>81.058093243487804</v>
      </c>
      <c r="CM42" s="210">
        <f t="shared" si="38"/>
        <v>81.058093243487804</v>
      </c>
      <c r="CN42" s="210">
        <f t="shared" si="38"/>
        <v>81.058093243487804</v>
      </c>
      <c r="CO42" s="210">
        <f t="shared" si="38"/>
        <v>81.058093243487804</v>
      </c>
      <c r="CP42" s="210">
        <f t="shared" si="38"/>
        <v>81.058093243487804</v>
      </c>
      <c r="CQ42" s="210">
        <f t="shared" si="38"/>
        <v>81.058093243487804</v>
      </c>
      <c r="CR42" s="210">
        <f t="shared" si="38"/>
        <v>81.058093243487804</v>
      </c>
      <c r="CS42" s="210">
        <f t="shared" si="38"/>
        <v>81.058093243487804</v>
      </c>
      <c r="CT42" s="210">
        <f t="shared" si="38"/>
        <v>81.058093243487804</v>
      </c>
      <c r="CU42" s="210">
        <f t="shared" si="38"/>
        <v>81.058093243487804</v>
      </c>
      <c r="CV42" s="210">
        <f t="shared" si="38"/>
        <v>81.058093243487804</v>
      </c>
      <c r="CW42" s="210">
        <f t="shared" si="38"/>
        <v>81.058093243487804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17.163423456312607</v>
      </c>
      <c r="T43" s="210">
        <f t="shared" si="39"/>
        <v>17.163423456312607</v>
      </c>
      <c r="U43" s="210">
        <f t="shared" si="39"/>
        <v>17.163423456312607</v>
      </c>
      <c r="V43" s="210">
        <f t="shared" si="39"/>
        <v>17.163423456312607</v>
      </c>
      <c r="W43" s="210">
        <f t="shared" si="39"/>
        <v>17.163423456312607</v>
      </c>
      <c r="X43" s="210">
        <f t="shared" si="39"/>
        <v>17.163423456312607</v>
      </c>
      <c r="Y43" s="210">
        <f t="shared" si="39"/>
        <v>17.163423456312607</v>
      </c>
      <c r="Z43" s="210">
        <f t="shared" si="39"/>
        <v>17.163423456312607</v>
      </c>
      <c r="AA43" s="210">
        <f t="shared" si="39"/>
        <v>17.163423456312607</v>
      </c>
      <c r="AB43" s="210">
        <f t="shared" si="39"/>
        <v>17.163423456312607</v>
      </c>
      <c r="AC43" s="210">
        <f t="shared" si="39"/>
        <v>17.163423456312607</v>
      </c>
      <c r="AD43" s="210">
        <f t="shared" si="39"/>
        <v>17.163423456312607</v>
      </c>
      <c r="AE43" s="210">
        <f t="shared" si="39"/>
        <v>17.163423456312607</v>
      </c>
      <c r="AF43" s="210">
        <f t="shared" si="39"/>
        <v>17.163423456312607</v>
      </c>
      <c r="AG43" s="210">
        <f t="shared" si="39"/>
        <v>17.163423456312607</v>
      </c>
      <c r="AH43" s="210">
        <f t="shared" si="39"/>
        <v>17.163423456312607</v>
      </c>
      <c r="AI43" s="210">
        <f t="shared" si="39"/>
        <v>17.163423456312607</v>
      </c>
      <c r="AJ43" s="210">
        <f t="shared" si="39"/>
        <v>17.163423456312607</v>
      </c>
      <c r="AK43" s="210">
        <f t="shared" si="39"/>
        <v>17.163423456312607</v>
      </c>
      <c r="AL43" s="210">
        <f t="shared" ref="AL43:BQ43" si="40">IF(AL$22&lt;=$E$24,IF(AL$22&lt;=$D$24,IF(AL$22&lt;=$C$24,IF(AL$22&lt;=$B$24,$B109,($C26-$B26)/($C$24-$B$24)),($D26-$C26)/($D$24-$C$24)),($E26-$D26)/($E$24-$D$24)),$F109)</f>
        <v>17.163423456312607</v>
      </c>
      <c r="AM43" s="210">
        <f t="shared" si="40"/>
        <v>17.163423456312607</v>
      </c>
      <c r="AN43" s="210">
        <f t="shared" si="40"/>
        <v>17.163423456312607</v>
      </c>
      <c r="AO43" s="210">
        <f t="shared" si="40"/>
        <v>17.163423456312607</v>
      </c>
      <c r="AP43" s="210">
        <f t="shared" si="40"/>
        <v>17.163423456312607</v>
      </c>
      <c r="AQ43" s="210">
        <f t="shared" si="40"/>
        <v>17.163423456312607</v>
      </c>
      <c r="AR43" s="210">
        <f t="shared" si="40"/>
        <v>17.163423456312607</v>
      </c>
      <c r="AS43" s="210">
        <f t="shared" si="40"/>
        <v>17.163423456312607</v>
      </c>
      <c r="AT43" s="210">
        <f t="shared" si="40"/>
        <v>17.163423456312607</v>
      </c>
      <c r="AU43" s="210">
        <f t="shared" si="40"/>
        <v>17.163423456312607</v>
      </c>
      <c r="AV43" s="210">
        <f t="shared" si="40"/>
        <v>17.163423456312607</v>
      </c>
      <c r="AW43" s="210">
        <f t="shared" si="40"/>
        <v>17.163423456312607</v>
      </c>
      <c r="AX43" s="210">
        <f t="shared" si="40"/>
        <v>17.163423456312607</v>
      </c>
      <c r="AY43" s="210">
        <f t="shared" si="40"/>
        <v>17.163423456312607</v>
      </c>
      <c r="AZ43" s="210">
        <f t="shared" si="40"/>
        <v>17.163423456312607</v>
      </c>
      <c r="BA43" s="210">
        <f t="shared" si="40"/>
        <v>131.07875989141155</v>
      </c>
      <c r="BB43" s="210">
        <f t="shared" si="40"/>
        <v>131.07875989141155</v>
      </c>
      <c r="BC43" s="210">
        <f t="shared" si="40"/>
        <v>131.07875989141155</v>
      </c>
      <c r="BD43" s="210">
        <f t="shared" si="40"/>
        <v>131.07875989141155</v>
      </c>
      <c r="BE43" s="210">
        <f t="shared" si="40"/>
        <v>131.07875989141155</v>
      </c>
      <c r="BF43" s="210">
        <f t="shared" si="40"/>
        <v>131.07875989141155</v>
      </c>
      <c r="BG43" s="210">
        <f t="shared" si="40"/>
        <v>131.07875989141155</v>
      </c>
      <c r="BH43" s="210">
        <f t="shared" si="40"/>
        <v>131.07875989141155</v>
      </c>
      <c r="BI43" s="210">
        <f t="shared" si="40"/>
        <v>131.07875989141155</v>
      </c>
      <c r="BJ43" s="210">
        <f t="shared" si="40"/>
        <v>131.07875989141155</v>
      </c>
      <c r="BK43" s="210">
        <f t="shared" si="40"/>
        <v>131.07875989141155</v>
      </c>
      <c r="BL43" s="210">
        <f t="shared" si="40"/>
        <v>131.07875989141155</v>
      </c>
      <c r="BM43" s="210">
        <f t="shared" si="40"/>
        <v>131.07875989141155</v>
      </c>
      <c r="BN43" s="210">
        <f t="shared" si="40"/>
        <v>131.07875989141155</v>
      </c>
      <c r="BO43" s="210">
        <f t="shared" si="40"/>
        <v>131.07875989141155</v>
      </c>
      <c r="BP43" s="210">
        <f t="shared" si="40"/>
        <v>131.07875989141155</v>
      </c>
      <c r="BQ43" s="210">
        <f t="shared" si="40"/>
        <v>131.07875989141155</v>
      </c>
      <c r="BR43" s="210">
        <f t="shared" ref="BR43:DA43" si="41">IF(BR$22&lt;=$E$24,IF(BR$22&lt;=$D$24,IF(BR$22&lt;=$C$24,IF(BR$22&lt;=$B$24,$B109,($C26-$B26)/($C$24-$B$24)),($D26-$C26)/($D$24-$C$24)),($E26-$D26)/($E$24-$D$24)),$F109)</f>
        <v>131.07875989141155</v>
      </c>
      <c r="BS43" s="210">
        <f t="shared" si="41"/>
        <v>131.07875989141155</v>
      </c>
      <c r="BT43" s="210">
        <f t="shared" si="41"/>
        <v>131.07875989141155</v>
      </c>
      <c r="BU43" s="210">
        <f t="shared" si="41"/>
        <v>131.07875989141155</v>
      </c>
      <c r="BV43" s="210">
        <f t="shared" si="41"/>
        <v>131.07875989141155</v>
      </c>
      <c r="BW43" s="210">
        <f t="shared" si="41"/>
        <v>131.07875989141155</v>
      </c>
      <c r="BX43" s="210">
        <f t="shared" si="41"/>
        <v>131.07875989141155</v>
      </c>
      <c r="BY43" s="210">
        <f t="shared" si="41"/>
        <v>131.07875989141155</v>
      </c>
      <c r="BZ43" s="210">
        <f t="shared" si="41"/>
        <v>131.07875989141155</v>
      </c>
      <c r="CA43" s="210">
        <f t="shared" si="41"/>
        <v>131.07875989141155</v>
      </c>
      <c r="CB43" s="210">
        <f t="shared" si="41"/>
        <v>131.07875989141155</v>
      </c>
      <c r="CC43" s="210">
        <f t="shared" si="41"/>
        <v>131.07875989141155</v>
      </c>
      <c r="CD43" s="210">
        <f t="shared" si="41"/>
        <v>131.07875989141155</v>
      </c>
      <c r="CE43" s="210">
        <f t="shared" si="41"/>
        <v>131.07875989141155</v>
      </c>
      <c r="CF43" s="210">
        <f t="shared" si="41"/>
        <v>131.07875989141155</v>
      </c>
      <c r="CG43" s="210">
        <f t="shared" si="41"/>
        <v>131.07875989141155</v>
      </c>
      <c r="CH43" s="210">
        <f t="shared" si="41"/>
        <v>590.32376081812777</v>
      </c>
      <c r="CI43" s="210">
        <f t="shared" si="41"/>
        <v>590.32376081812777</v>
      </c>
      <c r="CJ43" s="210">
        <f t="shared" si="41"/>
        <v>590.32376081812777</v>
      </c>
      <c r="CK43" s="210">
        <f t="shared" si="41"/>
        <v>590.32376081812777</v>
      </c>
      <c r="CL43" s="210">
        <f t="shared" si="41"/>
        <v>590.32376081812777</v>
      </c>
      <c r="CM43" s="210">
        <f t="shared" si="41"/>
        <v>590.32376081812777</v>
      </c>
      <c r="CN43" s="210">
        <f t="shared" si="41"/>
        <v>590.32376081812777</v>
      </c>
      <c r="CO43" s="210">
        <f t="shared" si="41"/>
        <v>590.32376081812777</v>
      </c>
      <c r="CP43" s="210">
        <f t="shared" si="41"/>
        <v>590.32376081812777</v>
      </c>
      <c r="CQ43" s="210">
        <f t="shared" si="41"/>
        <v>590.32376081812777</v>
      </c>
      <c r="CR43" s="210">
        <f t="shared" si="41"/>
        <v>590.32376081812777</v>
      </c>
      <c r="CS43" s="210">
        <f t="shared" si="41"/>
        <v>590.32376081812777</v>
      </c>
      <c r="CT43" s="210">
        <f t="shared" si="41"/>
        <v>590.32376081812777</v>
      </c>
      <c r="CU43" s="210">
        <f t="shared" si="41"/>
        <v>590.32376081812777</v>
      </c>
      <c r="CV43" s="210">
        <f t="shared" si="41"/>
        <v>590.32376081812777</v>
      </c>
      <c r="CW43" s="210">
        <f t="shared" si="41"/>
        <v>590.32376081812777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2.3044924743256145</v>
      </c>
      <c r="T44" s="210">
        <f t="shared" si="42"/>
        <v>2.3044924743256145</v>
      </c>
      <c r="U44" s="210">
        <f t="shared" si="42"/>
        <v>2.3044924743256145</v>
      </c>
      <c r="V44" s="210">
        <f t="shared" si="42"/>
        <v>2.3044924743256145</v>
      </c>
      <c r="W44" s="210">
        <f t="shared" si="42"/>
        <v>2.3044924743256145</v>
      </c>
      <c r="X44" s="210">
        <f t="shared" si="42"/>
        <v>2.3044924743256145</v>
      </c>
      <c r="Y44" s="210">
        <f t="shared" si="42"/>
        <v>2.3044924743256145</v>
      </c>
      <c r="Z44" s="210">
        <f t="shared" si="42"/>
        <v>2.3044924743256145</v>
      </c>
      <c r="AA44" s="210">
        <f t="shared" si="42"/>
        <v>2.3044924743256145</v>
      </c>
      <c r="AB44" s="210">
        <f t="shared" si="42"/>
        <v>2.3044924743256145</v>
      </c>
      <c r="AC44" s="210">
        <f t="shared" si="42"/>
        <v>2.3044924743256145</v>
      </c>
      <c r="AD44" s="210">
        <f t="shared" si="42"/>
        <v>2.3044924743256145</v>
      </c>
      <c r="AE44" s="210">
        <f t="shared" si="42"/>
        <v>2.3044924743256145</v>
      </c>
      <c r="AF44" s="210">
        <f t="shared" si="42"/>
        <v>2.3044924743256145</v>
      </c>
      <c r="AG44" s="210">
        <f t="shared" si="42"/>
        <v>2.3044924743256145</v>
      </c>
      <c r="AH44" s="210">
        <f t="shared" si="42"/>
        <v>2.3044924743256145</v>
      </c>
      <c r="AI44" s="210">
        <f t="shared" si="42"/>
        <v>2.3044924743256145</v>
      </c>
      <c r="AJ44" s="210">
        <f t="shared" si="42"/>
        <v>2.3044924743256145</v>
      </c>
      <c r="AK44" s="210">
        <f t="shared" si="42"/>
        <v>2.3044924743256145</v>
      </c>
      <c r="AL44" s="210">
        <f t="shared" ref="AL44:BQ44" si="43">IF(AL$22&lt;=$E$24,IF(AL$22&lt;=$D$24,IF(AL$22&lt;=$C$24,IF(AL$22&lt;=$B$24,$B110,($C27-$B27)/($C$24-$B$24)),($D27-$C27)/($D$24-$C$24)),($E27-$D27)/($E$24-$D$24)),$F110)</f>
        <v>2.3044924743256145</v>
      </c>
      <c r="AM44" s="210">
        <f t="shared" si="43"/>
        <v>2.3044924743256145</v>
      </c>
      <c r="AN44" s="210">
        <f t="shared" si="43"/>
        <v>2.3044924743256145</v>
      </c>
      <c r="AO44" s="210">
        <f t="shared" si="43"/>
        <v>2.3044924743256145</v>
      </c>
      <c r="AP44" s="210">
        <f t="shared" si="43"/>
        <v>2.3044924743256145</v>
      </c>
      <c r="AQ44" s="210">
        <f t="shared" si="43"/>
        <v>2.3044924743256145</v>
      </c>
      <c r="AR44" s="210">
        <f t="shared" si="43"/>
        <v>2.3044924743256145</v>
      </c>
      <c r="AS44" s="210">
        <f t="shared" si="43"/>
        <v>2.3044924743256145</v>
      </c>
      <c r="AT44" s="210">
        <f t="shared" si="43"/>
        <v>2.3044924743256145</v>
      </c>
      <c r="AU44" s="210">
        <f t="shared" si="43"/>
        <v>2.3044924743256145</v>
      </c>
      <c r="AV44" s="210">
        <f t="shared" si="43"/>
        <v>2.3044924743256145</v>
      </c>
      <c r="AW44" s="210">
        <f t="shared" si="43"/>
        <v>2.3044924743256145</v>
      </c>
      <c r="AX44" s="210">
        <f t="shared" si="43"/>
        <v>2.3044924743256145</v>
      </c>
      <c r="AY44" s="210">
        <f t="shared" si="43"/>
        <v>2.3044924743256145</v>
      </c>
      <c r="AZ44" s="210">
        <f t="shared" si="43"/>
        <v>2.3044924743256145</v>
      </c>
      <c r="BA44" s="210">
        <f t="shared" si="43"/>
        <v>11.712903678372843</v>
      </c>
      <c r="BB44" s="210">
        <f t="shared" si="43"/>
        <v>11.712903678372843</v>
      </c>
      <c r="BC44" s="210">
        <f t="shared" si="43"/>
        <v>11.712903678372843</v>
      </c>
      <c r="BD44" s="210">
        <f t="shared" si="43"/>
        <v>11.712903678372843</v>
      </c>
      <c r="BE44" s="210">
        <f t="shared" si="43"/>
        <v>11.712903678372843</v>
      </c>
      <c r="BF44" s="210">
        <f t="shared" si="43"/>
        <v>11.712903678372843</v>
      </c>
      <c r="BG44" s="210">
        <f t="shared" si="43"/>
        <v>11.712903678372843</v>
      </c>
      <c r="BH44" s="210">
        <f t="shared" si="43"/>
        <v>11.712903678372843</v>
      </c>
      <c r="BI44" s="210">
        <f t="shared" si="43"/>
        <v>11.712903678372843</v>
      </c>
      <c r="BJ44" s="210">
        <f t="shared" si="43"/>
        <v>11.712903678372843</v>
      </c>
      <c r="BK44" s="210">
        <f t="shared" si="43"/>
        <v>11.712903678372843</v>
      </c>
      <c r="BL44" s="210">
        <f t="shared" si="43"/>
        <v>11.712903678372843</v>
      </c>
      <c r="BM44" s="210">
        <f t="shared" si="43"/>
        <v>11.712903678372843</v>
      </c>
      <c r="BN44" s="210">
        <f t="shared" si="43"/>
        <v>11.712903678372843</v>
      </c>
      <c r="BO44" s="210">
        <f t="shared" si="43"/>
        <v>11.712903678372843</v>
      </c>
      <c r="BP44" s="210">
        <f t="shared" si="43"/>
        <v>11.712903678372843</v>
      </c>
      <c r="BQ44" s="210">
        <f t="shared" si="43"/>
        <v>11.712903678372843</v>
      </c>
      <c r="BR44" s="210">
        <f t="shared" ref="BR44:DA44" si="44">IF(BR$22&lt;=$E$24,IF(BR$22&lt;=$D$24,IF(BR$22&lt;=$C$24,IF(BR$22&lt;=$B$24,$B110,($C27-$B27)/($C$24-$B$24)),($D27-$C27)/($D$24-$C$24)),($E27-$D27)/($E$24-$D$24)),$F110)</f>
        <v>11.712903678372843</v>
      </c>
      <c r="BS44" s="210">
        <f t="shared" si="44"/>
        <v>11.712903678372843</v>
      </c>
      <c r="BT44" s="210">
        <f t="shared" si="44"/>
        <v>11.712903678372843</v>
      </c>
      <c r="BU44" s="210">
        <f t="shared" si="44"/>
        <v>11.712903678372843</v>
      </c>
      <c r="BV44" s="210">
        <f t="shared" si="44"/>
        <v>11.712903678372843</v>
      </c>
      <c r="BW44" s="210">
        <f t="shared" si="44"/>
        <v>11.712903678372843</v>
      </c>
      <c r="BX44" s="210">
        <f t="shared" si="44"/>
        <v>11.712903678372843</v>
      </c>
      <c r="BY44" s="210">
        <f t="shared" si="44"/>
        <v>11.712903678372843</v>
      </c>
      <c r="BZ44" s="210">
        <f t="shared" si="44"/>
        <v>11.712903678372843</v>
      </c>
      <c r="CA44" s="210">
        <f t="shared" si="44"/>
        <v>11.712903678372843</v>
      </c>
      <c r="CB44" s="210">
        <f t="shared" si="44"/>
        <v>11.712903678372843</v>
      </c>
      <c r="CC44" s="210">
        <f t="shared" si="44"/>
        <v>11.712903678372843</v>
      </c>
      <c r="CD44" s="210">
        <f t="shared" si="44"/>
        <v>11.712903678372843</v>
      </c>
      <c r="CE44" s="210">
        <f t="shared" si="44"/>
        <v>11.712903678372843</v>
      </c>
      <c r="CF44" s="210">
        <f t="shared" si="44"/>
        <v>11.712903678372843</v>
      </c>
      <c r="CG44" s="210">
        <f t="shared" si="44"/>
        <v>11.712903678372843</v>
      </c>
      <c r="CH44" s="210">
        <f t="shared" si="44"/>
        <v>12.734967901635351</v>
      </c>
      <c r="CI44" s="210">
        <f t="shared" si="44"/>
        <v>12.734967901635351</v>
      </c>
      <c r="CJ44" s="210">
        <f t="shared" si="44"/>
        <v>12.734967901635351</v>
      </c>
      <c r="CK44" s="210">
        <f t="shared" si="44"/>
        <v>12.734967901635351</v>
      </c>
      <c r="CL44" s="210">
        <f t="shared" si="44"/>
        <v>12.734967901635351</v>
      </c>
      <c r="CM44" s="210">
        <f t="shared" si="44"/>
        <v>12.734967901635351</v>
      </c>
      <c r="CN44" s="210">
        <f t="shared" si="44"/>
        <v>12.734967901635351</v>
      </c>
      <c r="CO44" s="210">
        <f t="shared" si="44"/>
        <v>12.734967901635351</v>
      </c>
      <c r="CP44" s="210">
        <f t="shared" si="44"/>
        <v>12.734967901635351</v>
      </c>
      <c r="CQ44" s="210">
        <f t="shared" si="44"/>
        <v>12.734967901635351</v>
      </c>
      <c r="CR44" s="210">
        <f t="shared" si="44"/>
        <v>12.734967901635351</v>
      </c>
      <c r="CS44" s="210">
        <f t="shared" si="44"/>
        <v>12.734967901635351</v>
      </c>
      <c r="CT44" s="210">
        <f t="shared" si="44"/>
        <v>12.734967901635351</v>
      </c>
      <c r="CU44" s="210">
        <f t="shared" si="44"/>
        <v>12.734967901635351</v>
      </c>
      <c r="CV44" s="210">
        <f t="shared" si="44"/>
        <v>12.734967901635351</v>
      </c>
      <c r="CW44" s="210">
        <f t="shared" si="44"/>
        <v>12.734967901635351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159.98456089215392</v>
      </c>
      <c r="T46" s="210">
        <f t="shared" si="48"/>
        <v>159.98456089215392</v>
      </c>
      <c r="U46" s="210">
        <f t="shared" si="48"/>
        <v>159.98456089215392</v>
      </c>
      <c r="V46" s="210">
        <f t="shared" si="48"/>
        <v>159.98456089215392</v>
      </c>
      <c r="W46" s="210">
        <f t="shared" si="48"/>
        <v>159.98456089215392</v>
      </c>
      <c r="X46" s="210">
        <f t="shared" si="48"/>
        <v>159.98456089215392</v>
      </c>
      <c r="Y46" s="210">
        <f t="shared" si="48"/>
        <v>159.98456089215392</v>
      </c>
      <c r="Z46" s="210">
        <f t="shared" si="48"/>
        <v>159.98456089215392</v>
      </c>
      <c r="AA46" s="210">
        <f t="shared" si="48"/>
        <v>159.98456089215392</v>
      </c>
      <c r="AB46" s="210">
        <f t="shared" si="48"/>
        <v>159.98456089215392</v>
      </c>
      <c r="AC46" s="210">
        <f t="shared" si="48"/>
        <v>159.98456089215392</v>
      </c>
      <c r="AD46" s="210">
        <f t="shared" si="48"/>
        <v>159.98456089215392</v>
      </c>
      <c r="AE46" s="210">
        <f t="shared" si="48"/>
        <v>159.98456089215392</v>
      </c>
      <c r="AF46" s="210">
        <f t="shared" si="48"/>
        <v>159.98456089215392</v>
      </c>
      <c r="AG46" s="210">
        <f t="shared" si="48"/>
        <v>159.98456089215392</v>
      </c>
      <c r="AH46" s="210">
        <f t="shared" si="48"/>
        <v>159.98456089215392</v>
      </c>
      <c r="AI46" s="210">
        <f t="shared" si="48"/>
        <v>159.98456089215392</v>
      </c>
      <c r="AJ46" s="210">
        <f t="shared" si="48"/>
        <v>159.98456089215392</v>
      </c>
      <c r="AK46" s="210">
        <f t="shared" si="48"/>
        <v>159.98456089215392</v>
      </c>
      <c r="AL46" s="210">
        <f t="shared" ref="AL46:BQ46" si="49">IF(AL$22&lt;=$E$24,IF(AL$22&lt;=$D$24,IF(AL$22&lt;=$C$24,IF(AL$22&lt;=$B$24,$B112,($C29-$B29)/($C$24-$B$24)),($D29-$C29)/($D$24-$C$24)),($E29-$D29)/($E$24-$D$24)),$F112)</f>
        <v>159.98456089215392</v>
      </c>
      <c r="AM46" s="210">
        <f t="shared" si="49"/>
        <v>159.98456089215392</v>
      </c>
      <c r="AN46" s="210">
        <f t="shared" si="49"/>
        <v>159.98456089215392</v>
      </c>
      <c r="AO46" s="210">
        <f t="shared" si="49"/>
        <v>159.98456089215392</v>
      </c>
      <c r="AP46" s="210">
        <f t="shared" si="49"/>
        <v>159.98456089215392</v>
      </c>
      <c r="AQ46" s="210">
        <f t="shared" si="49"/>
        <v>159.98456089215392</v>
      </c>
      <c r="AR46" s="210">
        <f t="shared" si="49"/>
        <v>159.98456089215392</v>
      </c>
      <c r="AS46" s="210">
        <f t="shared" si="49"/>
        <v>159.98456089215392</v>
      </c>
      <c r="AT46" s="210">
        <f t="shared" si="49"/>
        <v>159.98456089215392</v>
      </c>
      <c r="AU46" s="210">
        <f t="shared" si="49"/>
        <v>159.98456089215392</v>
      </c>
      <c r="AV46" s="210">
        <f t="shared" si="49"/>
        <v>159.98456089215392</v>
      </c>
      <c r="AW46" s="210">
        <f t="shared" si="49"/>
        <v>159.98456089215392</v>
      </c>
      <c r="AX46" s="210">
        <f t="shared" si="49"/>
        <v>159.98456089215392</v>
      </c>
      <c r="AY46" s="210">
        <f t="shared" si="49"/>
        <v>159.98456089215392</v>
      </c>
      <c r="AZ46" s="210">
        <f t="shared" si="49"/>
        <v>159.98456089215392</v>
      </c>
      <c r="BA46" s="210">
        <f t="shared" si="49"/>
        <v>291.4283596873949</v>
      </c>
      <c r="BB46" s="210">
        <f t="shared" si="49"/>
        <v>291.4283596873949</v>
      </c>
      <c r="BC46" s="210">
        <f t="shared" si="49"/>
        <v>291.4283596873949</v>
      </c>
      <c r="BD46" s="210">
        <f t="shared" si="49"/>
        <v>291.4283596873949</v>
      </c>
      <c r="BE46" s="210">
        <f t="shared" si="49"/>
        <v>291.4283596873949</v>
      </c>
      <c r="BF46" s="210">
        <f t="shared" si="49"/>
        <v>291.4283596873949</v>
      </c>
      <c r="BG46" s="210">
        <f t="shared" si="49"/>
        <v>291.4283596873949</v>
      </c>
      <c r="BH46" s="210">
        <f t="shared" si="49"/>
        <v>291.4283596873949</v>
      </c>
      <c r="BI46" s="210">
        <f t="shared" si="49"/>
        <v>291.4283596873949</v>
      </c>
      <c r="BJ46" s="210">
        <f t="shared" si="49"/>
        <v>291.4283596873949</v>
      </c>
      <c r="BK46" s="210">
        <f t="shared" si="49"/>
        <v>291.4283596873949</v>
      </c>
      <c r="BL46" s="210">
        <f t="shared" si="49"/>
        <v>291.4283596873949</v>
      </c>
      <c r="BM46" s="210">
        <f t="shared" si="49"/>
        <v>291.4283596873949</v>
      </c>
      <c r="BN46" s="210">
        <f t="shared" si="49"/>
        <v>291.4283596873949</v>
      </c>
      <c r="BO46" s="210">
        <f t="shared" si="49"/>
        <v>291.4283596873949</v>
      </c>
      <c r="BP46" s="210">
        <f t="shared" si="49"/>
        <v>291.4283596873949</v>
      </c>
      <c r="BQ46" s="210">
        <f t="shared" si="49"/>
        <v>291.4283596873949</v>
      </c>
      <c r="BR46" s="210">
        <f t="shared" ref="BR46:DA46" si="50">IF(BR$22&lt;=$E$24,IF(BR$22&lt;=$D$24,IF(BR$22&lt;=$C$24,IF(BR$22&lt;=$B$24,$B112,($C29-$B29)/($C$24-$B$24)),($D29-$C29)/($D$24-$C$24)),($E29-$D29)/($E$24-$D$24)),$F112)</f>
        <v>291.4283596873949</v>
      </c>
      <c r="BS46" s="210">
        <f t="shared" si="50"/>
        <v>291.4283596873949</v>
      </c>
      <c r="BT46" s="210">
        <f t="shared" si="50"/>
        <v>291.4283596873949</v>
      </c>
      <c r="BU46" s="210">
        <f t="shared" si="50"/>
        <v>291.4283596873949</v>
      </c>
      <c r="BV46" s="210">
        <f t="shared" si="50"/>
        <v>291.4283596873949</v>
      </c>
      <c r="BW46" s="210">
        <f t="shared" si="50"/>
        <v>291.4283596873949</v>
      </c>
      <c r="BX46" s="210">
        <f t="shared" si="50"/>
        <v>291.4283596873949</v>
      </c>
      <c r="BY46" s="210">
        <f t="shared" si="50"/>
        <v>291.4283596873949</v>
      </c>
      <c r="BZ46" s="210">
        <f t="shared" si="50"/>
        <v>291.4283596873949</v>
      </c>
      <c r="CA46" s="210">
        <f t="shared" si="50"/>
        <v>291.4283596873949</v>
      </c>
      <c r="CB46" s="210">
        <f t="shared" si="50"/>
        <v>291.4283596873949</v>
      </c>
      <c r="CC46" s="210">
        <f t="shared" si="50"/>
        <v>291.4283596873949</v>
      </c>
      <c r="CD46" s="210">
        <f t="shared" si="50"/>
        <v>291.4283596873949</v>
      </c>
      <c r="CE46" s="210">
        <f t="shared" si="50"/>
        <v>291.4283596873949</v>
      </c>
      <c r="CF46" s="210">
        <f t="shared" si="50"/>
        <v>291.4283596873949</v>
      </c>
      <c r="CG46" s="210">
        <f t="shared" si="50"/>
        <v>291.4283596873949</v>
      </c>
      <c r="CH46" s="210">
        <f t="shared" si="50"/>
        <v>131.16066793191101</v>
      </c>
      <c r="CI46" s="210">
        <f t="shared" si="50"/>
        <v>131.16066793191101</v>
      </c>
      <c r="CJ46" s="210">
        <f t="shared" si="50"/>
        <v>131.16066793191101</v>
      </c>
      <c r="CK46" s="210">
        <f t="shared" si="50"/>
        <v>131.16066793191101</v>
      </c>
      <c r="CL46" s="210">
        <f t="shared" si="50"/>
        <v>131.16066793191101</v>
      </c>
      <c r="CM46" s="210">
        <f t="shared" si="50"/>
        <v>131.16066793191101</v>
      </c>
      <c r="CN46" s="210">
        <f t="shared" si="50"/>
        <v>131.16066793191101</v>
      </c>
      <c r="CO46" s="210">
        <f t="shared" si="50"/>
        <v>131.16066793191101</v>
      </c>
      <c r="CP46" s="210">
        <f t="shared" si="50"/>
        <v>131.16066793191101</v>
      </c>
      <c r="CQ46" s="210">
        <f t="shared" si="50"/>
        <v>131.16066793191101</v>
      </c>
      <c r="CR46" s="210">
        <f t="shared" si="50"/>
        <v>131.16066793191101</v>
      </c>
      <c r="CS46" s="210">
        <f t="shared" si="50"/>
        <v>131.16066793191101</v>
      </c>
      <c r="CT46" s="210">
        <f t="shared" si="50"/>
        <v>131.16066793191101</v>
      </c>
      <c r="CU46" s="210">
        <f t="shared" si="50"/>
        <v>131.16066793191101</v>
      </c>
      <c r="CV46" s="210">
        <f t="shared" si="50"/>
        <v>131.16066793191101</v>
      </c>
      <c r="CW46" s="210">
        <f t="shared" si="50"/>
        <v>131.16066793191101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242.554522074304</v>
      </c>
      <c r="T48" s="210">
        <f t="shared" si="54"/>
        <v>242.554522074304</v>
      </c>
      <c r="U48" s="210">
        <f t="shared" si="54"/>
        <v>242.554522074304</v>
      </c>
      <c r="V48" s="210">
        <f t="shared" si="54"/>
        <v>242.554522074304</v>
      </c>
      <c r="W48" s="210">
        <f t="shared" si="54"/>
        <v>242.554522074304</v>
      </c>
      <c r="X48" s="210">
        <f t="shared" si="54"/>
        <v>242.554522074304</v>
      </c>
      <c r="Y48" s="210">
        <f t="shared" si="54"/>
        <v>242.554522074304</v>
      </c>
      <c r="Z48" s="210">
        <f t="shared" si="54"/>
        <v>242.554522074304</v>
      </c>
      <c r="AA48" s="210">
        <f t="shared" si="54"/>
        <v>242.554522074304</v>
      </c>
      <c r="AB48" s="210">
        <f t="shared" si="54"/>
        <v>242.554522074304</v>
      </c>
      <c r="AC48" s="210">
        <f t="shared" si="54"/>
        <v>242.554522074304</v>
      </c>
      <c r="AD48" s="210">
        <f t="shared" si="54"/>
        <v>242.554522074304</v>
      </c>
      <c r="AE48" s="210">
        <f t="shared" si="54"/>
        <v>242.554522074304</v>
      </c>
      <c r="AF48" s="210">
        <f t="shared" si="54"/>
        <v>242.554522074304</v>
      </c>
      <c r="AG48" s="210">
        <f t="shared" si="54"/>
        <v>242.554522074304</v>
      </c>
      <c r="AH48" s="210">
        <f t="shared" si="54"/>
        <v>242.554522074304</v>
      </c>
      <c r="AI48" s="210">
        <f t="shared" si="54"/>
        <v>242.554522074304</v>
      </c>
      <c r="AJ48" s="210">
        <f t="shared" si="54"/>
        <v>242.554522074304</v>
      </c>
      <c r="AK48" s="210">
        <f t="shared" si="54"/>
        <v>242.554522074304</v>
      </c>
      <c r="AL48" s="210">
        <f t="shared" ref="AL48:BQ48" si="55">IF(AL$22&lt;=$E$24,IF(AL$22&lt;=$D$24,IF(AL$22&lt;=$C$24,IF(AL$22&lt;=$B$24,$B114,($C31-$B31)/($C$24-$B$24)),($D31-$C31)/($D$24-$C$24)),($E31-$D31)/($E$24-$D$24)),$F114)</f>
        <v>242.554522074304</v>
      </c>
      <c r="AM48" s="210">
        <f t="shared" si="55"/>
        <v>242.554522074304</v>
      </c>
      <c r="AN48" s="210">
        <f t="shared" si="55"/>
        <v>242.554522074304</v>
      </c>
      <c r="AO48" s="210">
        <f t="shared" si="55"/>
        <v>242.554522074304</v>
      </c>
      <c r="AP48" s="210">
        <f t="shared" si="55"/>
        <v>242.554522074304</v>
      </c>
      <c r="AQ48" s="210">
        <f t="shared" si="55"/>
        <v>242.554522074304</v>
      </c>
      <c r="AR48" s="210">
        <f t="shared" si="55"/>
        <v>242.554522074304</v>
      </c>
      <c r="AS48" s="210">
        <f t="shared" si="55"/>
        <v>242.554522074304</v>
      </c>
      <c r="AT48" s="210">
        <f t="shared" si="55"/>
        <v>242.554522074304</v>
      </c>
      <c r="AU48" s="210">
        <f t="shared" si="55"/>
        <v>242.554522074304</v>
      </c>
      <c r="AV48" s="210">
        <f t="shared" si="55"/>
        <v>242.554522074304</v>
      </c>
      <c r="AW48" s="210">
        <f t="shared" si="55"/>
        <v>242.554522074304</v>
      </c>
      <c r="AX48" s="210">
        <f t="shared" si="55"/>
        <v>242.554522074304</v>
      </c>
      <c r="AY48" s="210">
        <f t="shared" si="55"/>
        <v>242.554522074304</v>
      </c>
      <c r="AZ48" s="210">
        <f t="shared" si="55"/>
        <v>242.554522074304</v>
      </c>
      <c r="BA48" s="210">
        <f t="shared" si="55"/>
        <v>-584.98519387124747</v>
      </c>
      <c r="BB48" s="210">
        <f t="shared" si="55"/>
        <v>-584.98519387124747</v>
      </c>
      <c r="BC48" s="210">
        <f t="shared" si="55"/>
        <v>-584.98519387124747</v>
      </c>
      <c r="BD48" s="210">
        <f t="shared" si="55"/>
        <v>-584.98519387124747</v>
      </c>
      <c r="BE48" s="210">
        <f t="shared" si="55"/>
        <v>-584.98519387124747</v>
      </c>
      <c r="BF48" s="210">
        <f t="shared" si="55"/>
        <v>-584.98519387124747</v>
      </c>
      <c r="BG48" s="210">
        <f t="shared" si="55"/>
        <v>-584.98519387124747</v>
      </c>
      <c r="BH48" s="210">
        <f t="shared" si="55"/>
        <v>-584.98519387124747</v>
      </c>
      <c r="BI48" s="210">
        <f t="shared" si="55"/>
        <v>-584.98519387124747</v>
      </c>
      <c r="BJ48" s="210">
        <f t="shared" si="55"/>
        <v>-584.98519387124747</v>
      </c>
      <c r="BK48" s="210">
        <f t="shared" si="55"/>
        <v>-584.98519387124747</v>
      </c>
      <c r="BL48" s="210">
        <f t="shared" si="55"/>
        <v>-584.98519387124747</v>
      </c>
      <c r="BM48" s="210">
        <f t="shared" si="55"/>
        <v>-584.98519387124747</v>
      </c>
      <c r="BN48" s="210">
        <f t="shared" si="55"/>
        <v>-584.98519387124747</v>
      </c>
      <c r="BO48" s="210">
        <f t="shared" si="55"/>
        <v>-584.98519387124747</v>
      </c>
      <c r="BP48" s="210">
        <f t="shared" si="55"/>
        <v>-584.98519387124747</v>
      </c>
      <c r="BQ48" s="210">
        <f t="shared" si="55"/>
        <v>-584.98519387124747</v>
      </c>
      <c r="BR48" s="210">
        <f t="shared" ref="BR48:DA48" si="56">IF(BR$22&lt;=$E$24,IF(BR$22&lt;=$D$24,IF(BR$22&lt;=$C$24,IF(BR$22&lt;=$B$24,$B114,($C31-$B31)/($C$24-$B$24)),($D31-$C31)/($D$24-$C$24)),($E31-$D31)/($E$24-$D$24)),$F114)</f>
        <v>-584.98519387124747</v>
      </c>
      <c r="BS48" s="210">
        <f t="shared" si="56"/>
        <v>-584.98519387124747</v>
      </c>
      <c r="BT48" s="210">
        <f t="shared" si="56"/>
        <v>-584.98519387124747</v>
      </c>
      <c r="BU48" s="210">
        <f t="shared" si="56"/>
        <v>-584.98519387124747</v>
      </c>
      <c r="BV48" s="210">
        <f t="shared" si="56"/>
        <v>-584.98519387124747</v>
      </c>
      <c r="BW48" s="210">
        <f t="shared" si="56"/>
        <v>-584.98519387124747</v>
      </c>
      <c r="BX48" s="210">
        <f t="shared" si="56"/>
        <v>-584.98519387124747</v>
      </c>
      <c r="BY48" s="210">
        <f t="shared" si="56"/>
        <v>-584.98519387124747</v>
      </c>
      <c r="BZ48" s="210">
        <f t="shared" si="56"/>
        <v>-584.98519387124747</v>
      </c>
      <c r="CA48" s="210">
        <f t="shared" si="56"/>
        <v>-584.98519387124747</v>
      </c>
      <c r="CB48" s="210">
        <f t="shared" si="56"/>
        <v>-584.98519387124747</v>
      </c>
      <c r="CC48" s="210">
        <f t="shared" si="56"/>
        <v>-584.98519387124747</v>
      </c>
      <c r="CD48" s="210">
        <f t="shared" si="56"/>
        <v>-584.98519387124747</v>
      </c>
      <c r="CE48" s="210">
        <f t="shared" si="56"/>
        <v>-584.98519387124747</v>
      </c>
      <c r="CF48" s="210">
        <f t="shared" si="56"/>
        <v>-584.98519387124747</v>
      </c>
      <c r="CG48" s="210">
        <f t="shared" si="56"/>
        <v>-584.98519387124747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514.9027036893782</v>
      </c>
      <c r="T49" s="210">
        <f t="shared" si="57"/>
        <v>514.9027036893782</v>
      </c>
      <c r="U49" s="210">
        <f t="shared" si="57"/>
        <v>514.9027036893782</v>
      </c>
      <c r="V49" s="210">
        <f t="shared" si="57"/>
        <v>514.9027036893782</v>
      </c>
      <c r="W49" s="210">
        <f t="shared" si="57"/>
        <v>514.9027036893782</v>
      </c>
      <c r="X49" s="210">
        <f t="shared" si="57"/>
        <v>514.9027036893782</v>
      </c>
      <c r="Y49" s="210">
        <f t="shared" si="57"/>
        <v>514.9027036893782</v>
      </c>
      <c r="Z49" s="210">
        <f t="shared" si="57"/>
        <v>514.9027036893782</v>
      </c>
      <c r="AA49" s="210">
        <f t="shared" si="57"/>
        <v>514.9027036893782</v>
      </c>
      <c r="AB49" s="210">
        <f t="shared" si="57"/>
        <v>514.9027036893782</v>
      </c>
      <c r="AC49" s="210">
        <f t="shared" si="57"/>
        <v>514.9027036893782</v>
      </c>
      <c r="AD49" s="210">
        <f t="shared" si="57"/>
        <v>514.9027036893782</v>
      </c>
      <c r="AE49" s="210">
        <f t="shared" si="57"/>
        <v>514.9027036893782</v>
      </c>
      <c r="AF49" s="210">
        <f t="shared" si="57"/>
        <v>514.9027036893782</v>
      </c>
      <c r="AG49" s="210">
        <f t="shared" si="57"/>
        <v>514.9027036893782</v>
      </c>
      <c r="AH49" s="210">
        <f t="shared" si="57"/>
        <v>514.9027036893782</v>
      </c>
      <c r="AI49" s="210">
        <f t="shared" si="57"/>
        <v>514.9027036893782</v>
      </c>
      <c r="AJ49" s="210">
        <f t="shared" si="57"/>
        <v>514.9027036893782</v>
      </c>
      <c r="AK49" s="210">
        <f t="shared" si="57"/>
        <v>514.9027036893782</v>
      </c>
      <c r="AL49" s="210">
        <f t="shared" ref="AL49:BQ49" si="58">IF(AL$22&lt;=$E$24,IF(AL$22&lt;=$D$24,IF(AL$22&lt;=$C$24,IF(AL$22&lt;=$B$24,$B115,($C32-$B32)/($C$24-$B$24)),($D32-$C32)/($D$24-$C$24)),($E32-$D32)/($E$24-$D$24)),$F115)</f>
        <v>514.9027036893782</v>
      </c>
      <c r="AM49" s="210">
        <f t="shared" si="58"/>
        <v>514.9027036893782</v>
      </c>
      <c r="AN49" s="210">
        <f t="shared" si="58"/>
        <v>514.9027036893782</v>
      </c>
      <c r="AO49" s="210">
        <f t="shared" si="58"/>
        <v>514.9027036893782</v>
      </c>
      <c r="AP49" s="210">
        <f t="shared" si="58"/>
        <v>514.9027036893782</v>
      </c>
      <c r="AQ49" s="210">
        <f t="shared" si="58"/>
        <v>514.9027036893782</v>
      </c>
      <c r="AR49" s="210">
        <f t="shared" si="58"/>
        <v>514.9027036893782</v>
      </c>
      <c r="AS49" s="210">
        <f t="shared" si="58"/>
        <v>514.9027036893782</v>
      </c>
      <c r="AT49" s="210">
        <f t="shared" si="58"/>
        <v>514.9027036893782</v>
      </c>
      <c r="AU49" s="210">
        <f t="shared" si="58"/>
        <v>514.9027036893782</v>
      </c>
      <c r="AV49" s="210">
        <f t="shared" si="58"/>
        <v>514.9027036893782</v>
      </c>
      <c r="AW49" s="210">
        <f t="shared" si="58"/>
        <v>514.9027036893782</v>
      </c>
      <c r="AX49" s="210">
        <f t="shared" si="58"/>
        <v>514.9027036893782</v>
      </c>
      <c r="AY49" s="210">
        <f t="shared" si="58"/>
        <v>514.9027036893782</v>
      </c>
      <c r="AZ49" s="210">
        <f t="shared" si="58"/>
        <v>514.9027036893782</v>
      </c>
      <c r="BA49" s="210">
        <f t="shared" si="58"/>
        <v>-530.50581592238973</v>
      </c>
      <c r="BB49" s="210">
        <f t="shared" si="58"/>
        <v>-530.50581592238973</v>
      </c>
      <c r="BC49" s="210">
        <f t="shared" si="58"/>
        <v>-530.50581592238973</v>
      </c>
      <c r="BD49" s="210">
        <f t="shared" si="58"/>
        <v>-530.50581592238973</v>
      </c>
      <c r="BE49" s="210">
        <f t="shared" si="58"/>
        <v>-530.50581592238973</v>
      </c>
      <c r="BF49" s="210">
        <f t="shared" si="58"/>
        <v>-530.50581592238973</v>
      </c>
      <c r="BG49" s="210">
        <f t="shared" si="58"/>
        <v>-530.50581592238973</v>
      </c>
      <c r="BH49" s="210">
        <f t="shared" si="58"/>
        <v>-530.50581592238973</v>
      </c>
      <c r="BI49" s="210">
        <f t="shared" si="58"/>
        <v>-530.50581592238973</v>
      </c>
      <c r="BJ49" s="210">
        <f t="shared" si="58"/>
        <v>-530.50581592238973</v>
      </c>
      <c r="BK49" s="210">
        <f t="shared" si="58"/>
        <v>-530.50581592238973</v>
      </c>
      <c r="BL49" s="210">
        <f t="shared" si="58"/>
        <v>-530.50581592238973</v>
      </c>
      <c r="BM49" s="210">
        <f t="shared" si="58"/>
        <v>-530.50581592238973</v>
      </c>
      <c r="BN49" s="210">
        <f t="shared" si="58"/>
        <v>-530.50581592238973</v>
      </c>
      <c r="BO49" s="210">
        <f t="shared" si="58"/>
        <v>-530.50581592238973</v>
      </c>
      <c r="BP49" s="210">
        <f t="shared" si="58"/>
        <v>-530.50581592238973</v>
      </c>
      <c r="BQ49" s="210">
        <f t="shared" si="58"/>
        <v>-530.50581592238973</v>
      </c>
      <c r="BR49" s="210">
        <f t="shared" ref="BR49:DA49" si="59">IF(BR$22&lt;=$E$24,IF(BR$22&lt;=$D$24,IF(BR$22&lt;=$C$24,IF(BR$22&lt;=$B$24,$B115,($C32-$B32)/($C$24-$B$24)),($D32-$C32)/($D$24-$C$24)),($E32-$D32)/($E$24-$D$24)),$F115)</f>
        <v>-530.50581592238973</v>
      </c>
      <c r="BS49" s="210">
        <f t="shared" si="59"/>
        <v>-530.50581592238973</v>
      </c>
      <c r="BT49" s="210">
        <f t="shared" si="59"/>
        <v>-530.50581592238973</v>
      </c>
      <c r="BU49" s="210">
        <f t="shared" si="59"/>
        <v>-530.50581592238973</v>
      </c>
      <c r="BV49" s="210">
        <f t="shared" si="59"/>
        <v>-530.50581592238973</v>
      </c>
      <c r="BW49" s="210">
        <f t="shared" si="59"/>
        <v>-530.50581592238973</v>
      </c>
      <c r="BX49" s="210">
        <f t="shared" si="59"/>
        <v>-530.50581592238973</v>
      </c>
      <c r="BY49" s="210">
        <f t="shared" si="59"/>
        <v>-530.50581592238973</v>
      </c>
      <c r="BZ49" s="210">
        <f t="shared" si="59"/>
        <v>-530.50581592238973</v>
      </c>
      <c r="CA49" s="210">
        <f t="shared" si="59"/>
        <v>-530.50581592238973</v>
      </c>
      <c r="CB49" s="210">
        <f t="shared" si="59"/>
        <v>-530.50581592238973</v>
      </c>
      <c r="CC49" s="210">
        <f t="shared" si="59"/>
        <v>-530.50581592238973</v>
      </c>
      <c r="CD49" s="210">
        <f t="shared" si="59"/>
        <v>-530.50581592238973</v>
      </c>
      <c r="CE49" s="210">
        <f t="shared" si="59"/>
        <v>-530.50581592238973</v>
      </c>
      <c r="CF49" s="210">
        <f t="shared" si="59"/>
        <v>-530.50581592238973</v>
      </c>
      <c r="CG49" s="210">
        <f t="shared" si="59"/>
        <v>-530.50581592238973</v>
      </c>
      <c r="CH49" s="210">
        <f t="shared" si="59"/>
        <v>18380.551743136974</v>
      </c>
      <c r="CI49" s="210">
        <f t="shared" si="59"/>
        <v>18380.551743136974</v>
      </c>
      <c r="CJ49" s="210">
        <f t="shared" si="59"/>
        <v>18380.551743136974</v>
      </c>
      <c r="CK49" s="210">
        <f t="shared" si="59"/>
        <v>18380.551743136974</v>
      </c>
      <c r="CL49" s="210">
        <f t="shared" si="59"/>
        <v>18380.551743136974</v>
      </c>
      <c r="CM49" s="210">
        <f t="shared" si="59"/>
        <v>18380.551743136974</v>
      </c>
      <c r="CN49" s="210">
        <f t="shared" si="59"/>
        <v>18380.551743136974</v>
      </c>
      <c r="CO49" s="210">
        <f t="shared" si="59"/>
        <v>18380.551743136974</v>
      </c>
      <c r="CP49" s="210">
        <f t="shared" si="59"/>
        <v>18380.551743136974</v>
      </c>
      <c r="CQ49" s="210">
        <f t="shared" si="59"/>
        <v>18380.551743136974</v>
      </c>
      <c r="CR49" s="210">
        <f t="shared" si="59"/>
        <v>18380.551743136974</v>
      </c>
      <c r="CS49" s="210">
        <f t="shared" si="59"/>
        <v>18380.551743136974</v>
      </c>
      <c r="CT49" s="210">
        <f t="shared" si="59"/>
        <v>18380.551743136974</v>
      </c>
      <c r="CU49" s="210">
        <f t="shared" si="59"/>
        <v>18380.551743136974</v>
      </c>
      <c r="CV49" s="210">
        <f t="shared" si="59"/>
        <v>18380.551743136974</v>
      </c>
      <c r="CW49" s="210">
        <f t="shared" si="59"/>
        <v>18380.551743136974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171.55496373007762</v>
      </c>
      <c r="T50" s="210">
        <f t="shared" si="60"/>
        <v>171.55496373007762</v>
      </c>
      <c r="U50" s="210">
        <f t="shared" si="60"/>
        <v>171.55496373007762</v>
      </c>
      <c r="V50" s="210">
        <f t="shared" si="60"/>
        <v>171.55496373007762</v>
      </c>
      <c r="W50" s="210">
        <f t="shared" si="60"/>
        <v>171.55496373007762</v>
      </c>
      <c r="X50" s="210">
        <f t="shared" si="60"/>
        <v>171.55496373007762</v>
      </c>
      <c r="Y50" s="210">
        <f t="shared" si="60"/>
        <v>171.55496373007762</v>
      </c>
      <c r="Z50" s="210">
        <f t="shared" si="60"/>
        <v>171.55496373007762</v>
      </c>
      <c r="AA50" s="210">
        <f t="shared" si="60"/>
        <v>171.55496373007762</v>
      </c>
      <c r="AB50" s="210">
        <f t="shared" si="60"/>
        <v>171.55496373007762</v>
      </c>
      <c r="AC50" s="210">
        <f t="shared" si="60"/>
        <v>171.55496373007762</v>
      </c>
      <c r="AD50" s="210">
        <f t="shared" si="60"/>
        <v>171.55496373007762</v>
      </c>
      <c r="AE50" s="210">
        <f t="shared" si="60"/>
        <v>171.55496373007762</v>
      </c>
      <c r="AF50" s="210">
        <f t="shared" si="60"/>
        <v>171.55496373007762</v>
      </c>
      <c r="AG50" s="210">
        <f t="shared" si="60"/>
        <v>171.55496373007762</v>
      </c>
      <c r="AH50" s="210">
        <f t="shared" si="60"/>
        <v>171.55496373007762</v>
      </c>
      <c r="AI50" s="210">
        <f t="shared" si="60"/>
        <v>171.55496373007762</v>
      </c>
      <c r="AJ50" s="210">
        <f t="shared" si="60"/>
        <v>171.55496373007762</v>
      </c>
      <c r="AK50" s="210">
        <f t="shared" si="60"/>
        <v>171.55496373007762</v>
      </c>
      <c r="AL50" s="210">
        <f t="shared" ref="AL50:BQ50" si="61">IF(AL$22&lt;=$E$24,IF(AL$22&lt;=$D$24,IF(AL$22&lt;=$C$24,IF(AL$22&lt;=$B$24,$B116,($C33-$B33)/($C$24-$B$24)),($D33-$C33)/($D$24-$C$24)),($E33-$D33)/($E$24-$D$24)),$F116)</f>
        <v>171.55496373007762</v>
      </c>
      <c r="AM50" s="210">
        <f t="shared" si="61"/>
        <v>171.55496373007762</v>
      </c>
      <c r="AN50" s="210">
        <f t="shared" si="61"/>
        <v>171.55496373007762</v>
      </c>
      <c r="AO50" s="210">
        <f t="shared" si="61"/>
        <v>171.55496373007762</v>
      </c>
      <c r="AP50" s="210">
        <f t="shared" si="61"/>
        <v>171.55496373007762</v>
      </c>
      <c r="AQ50" s="210">
        <f t="shared" si="61"/>
        <v>171.55496373007762</v>
      </c>
      <c r="AR50" s="210">
        <f t="shared" si="61"/>
        <v>171.55496373007762</v>
      </c>
      <c r="AS50" s="210">
        <f t="shared" si="61"/>
        <v>171.55496373007762</v>
      </c>
      <c r="AT50" s="210">
        <f t="shared" si="61"/>
        <v>171.55496373007762</v>
      </c>
      <c r="AU50" s="210">
        <f t="shared" si="61"/>
        <v>171.55496373007762</v>
      </c>
      <c r="AV50" s="210">
        <f t="shared" si="61"/>
        <v>171.55496373007762</v>
      </c>
      <c r="AW50" s="210">
        <f t="shared" si="61"/>
        <v>171.55496373007762</v>
      </c>
      <c r="AX50" s="210">
        <f t="shared" si="61"/>
        <v>171.55496373007762</v>
      </c>
      <c r="AY50" s="210">
        <f t="shared" si="61"/>
        <v>171.55496373007762</v>
      </c>
      <c r="AZ50" s="210">
        <f t="shared" si="61"/>
        <v>171.55496373007762</v>
      </c>
      <c r="BA50" s="210">
        <f t="shared" si="61"/>
        <v>-278.07346517931927</v>
      </c>
      <c r="BB50" s="210">
        <f t="shared" si="61"/>
        <v>-278.07346517931927</v>
      </c>
      <c r="BC50" s="210">
        <f t="shared" si="61"/>
        <v>-278.07346517931927</v>
      </c>
      <c r="BD50" s="210">
        <f t="shared" si="61"/>
        <v>-278.07346517931927</v>
      </c>
      <c r="BE50" s="210">
        <f t="shared" si="61"/>
        <v>-278.07346517931927</v>
      </c>
      <c r="BF50" s="210">
        <f t="shared" si="61"/>
        <v>-278.07346517931927</v>
      </c>
      <c r="BG50" s="210">
        <f t="shared" si="61"/>
        <v>-278.07346517931927</v>
      </c>
      <c r="BH50" s="210">
        <f t="shared" si="61"/>
        <v>-278.07346517931927</v>
      </c>
      <c r="BI50" s="210">
        <f t="shared" si="61"/>
        <v>-278.07346517931927</v>
      </c>
      <c r="BJ50" s="210">
        <f t="shared" si="61"/>
        <v>-278.07346517931927</v>
      </c>
      <c r="BK50" s="210">
        <f t="shared" si="61"/>
        <v>-278.07346517931927</v>
      </c>
      <c r="BL50" s="210">
        <f t="shared" si="61"/>
        <v>-278.07346517931927</v>
      </c>
      <c r="BM50" s="210">
        <f t="shared" si="61"/>
        <v>-278.07346517931927</v>
      </c>
      <c r="BN50" s="210">
        <f t="shared" si="61"/>
        <v>-278.07346517931927</v>
      </c>
      <c r="BO50" s="210">
        <f t="shared" si="61"/>
        <v>-278.07346517931927</v>
      </c>
      <c r="BP50" s="210">
        <f t="shared" si="61"/>
        <v>-278.07346517931927</v>
      </c>
      <c r="BQ50" s="210">
        <f t="shared" si="61"/>
        <v>-278.07346517931927</v>
      </c>
      <c r="BR50" s="210">
        <f t="shared" ref="BR50:DA50" si="62">IF(BR$22&lt;=$E$24,IF(BR$22&lt;=$D$24,IF(BR$22&lt;=$C$24,IF(BR$22&lt;=$B$24,$B116,($C33-$B33)/($C$24-$B$24)),($D33-$C33)/($D$24-$C$24)),($E33-$D33)/($E$24-$D$24)),$F116)</f>
        <v>-278.07346517931927</v>
      </c>
      <c r="BS50" s="210">
        <f t="shared" si="62"/>
        <v>-278.07346517931927</v>
      </c>
      <c r="BT50" s="210">
        <f t="shared" si="62"/>
        <v>-278.07346517931927</v>
      </c>
      <c r="BU50" s="210">
        <f t="shared" si="62"/>
        <v>-278.07346517931927</v>
      </c>
      <c r="BV50" s="210">
        <f t="shared" si="62"/>
        <v>-278.07346517931927</v>
      </c>
      <c r="BW50" s="210">
        <f t="shared" si="62"/>
        <v>-278.07346517931927</v>
      </c>
      <c r="BX50" s="210">
        <f t="shared" si="62"/>
        <v>-278.07346517931927</v>
      </c>
      <c r="BY50" s="210">
        <f t="shared" si="62"/>
        <v>-278.07346517931927</v>
      </c>
      <c r="BZ50" s="210">
        <f t="shared" si="62"/>
        <v>-278.07346517931927</v>
      </c>
      <c r="CA50" s="210">
        <f t="shared" si="62"/>
        <v>-278.07346517931927</v>
      </c>
      <c r="CB50" s="210">
        <f t="shared" si="62"/>
        <v>-278.07346517931927</v>
      </c>
      <c r="CC50" s="210">
        <f t="shared" si="62"/>
        <v>-278.07346517931927</v>
      </c>
      <c r="CD50" s="210">
        <f t="shared" si="62"/>
        <v>-278.07346517931927</v>
      </c>
      <c r="CE50" s="210">
        <f t="shared" si="62"/>
        <v>-278.07346517931927</v>
      </c>
      <c r="CF50" s="210">
        <f t="shared" si="62"/>
        <v>-278.07346517931927</v>
      </c>
      <c r="CG50" s="210">
        <f t="shared" si="62"/>
        <v>-278.07346517931927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82.38443259030052</v>
      </c>
      <c r="T51" s="210">
        <f t="shared" si="63"/>
        <v>82.38443259030052</v>
      </c>
      <c r="U51" s="210">
        <f t="shared" si="63"/>
        <v>82.38443259030052</v>
      </c>
      <c r="V51" s="210">
        <f t="shared" si="63"/>
        <v>82.38443259030052</v>
      </c>
      <c r="W51" s="210">
        <f t="shared" si="63"/>
        <v>82.38443259030052</v>
      </c>
      <c r="X51" s="210">
        <f t="shared" si="63"/>
        <v>82.38443259030052</v>
      </c>
      <c r="Y51" s="210">
        <f t="shared" si="63"/>
        <v>82.38443259030052</v>
      </c>
      <c r="Z51" s="210">
        <f t="shared" si="63"/>
        <v>82.38443259030052</v>
      </c>
      <c r="AA51" s="210">
        <f t="shared" si="63"/>
        <v>82.38443259030052</v>
      </c>
      <c r="AB51" s="210">
        <f t="shared" si="63"/>
        <v>82.38443259030052</v>
      </c>
      <c r="AC51" s="210">
        <f t="shared" si="63"/>
        <v>82.38443259030052</v>
      </c>
      <c r="AD51" s="210">
        <f t="shared" si="63"/>
        <v>82.38443259030052</v>
      </c>
      <c r="AE51" s="210">
        <f t="shared" si="63"/>
        <v>82.38443259030052</v>
      </c>
      <c r="AF51" s="210">
        <f t="shared" si="63"/>
        <v>82.38443259030052</v>
      </c>
      <c r="AG51" s="210">
        <f t="shared" si="63"/>
        <v>82.38443259030052</v>
      </c>
      <c r="AH51" s="210">
        <f t="shared" si="63"/>
        <v>82.38443259030052</v>
      </c>
      <c r="AI51" s="210">
        <f t="shared" si="63"/>
        <v>82.38443259030052</v>
      </c>
      <c r="AJ51" s="210">
        <f t="shared" si="63"/>
        <v>82.38443259030052</v>
      </c>
      <c r="AK51" s="210">
        <f t="shared" si="63"/>
        <v>82.38443259030052</v>
      </c>
      <c r="AL51" s="210">
        <f t="shared" ref="AL51:BQ51" si="64">IF(AL$22&lt;=$E$24,IF(AL$22&lt;=$D$24,IF(AL$22&lt;=$C$24,IF(AL$22&lt;=$B$24,$B117,($C34-$B34)/($C$24-$B$24)),($D34-$C34)/($D$24-$C$24)),($E34-$D34)/($E$24-$D$24)),$F117)</f>
        <v>82.38443259030052</v>
      </c>
      <c r="AM51" s="210">
        <f t="shared" si="64"/>
        <v>82.38443259030052</v>
      </c>
      <c r="AN51" s="210">
        <f t="shared" si="64"/>
        <v>82.38443259030052</v>
      </c>
      <c r="AO51" s="210">
        <f t="shared" si="64"/>
        <v>82.38443259030052</v>
      </c>
      <c r="AP51" s="210">
        <f t="shared" si="64"/>
        <v>82.38443259030052</v>
      </c>
      <c r="AQ51" s="210">
        <f t="shared" si="64"/>
        <v>82.38443259030052</v>
      </c>
      <c r="AR51" s="210">
        <f t="shared" si="64"/>
        <v>82.38443259030052</v>
      </c>
      <c r="AS51" s="210">
        <f t="shared" si="64"/>
        <v>82.38443259030052</v>
      </c>
      <c r="AT51" s="210">
        <f t="shared" si="64"/>
        <v>82.38443259030052</v>
      </c>
      <c r="AU51" s="210">
        <f t="shared" si="64"/>
        <v>82.38443259030052</v>
      </c>
      <c r="AV51" s="210">
        <f t="shared" si="64"/>
        <v>82.38443259030052</v>
      </c>
      <c r="AW51" s="210">
        <f t="shared" si="64"/>
        <v>82.38443259030052</v>
      </c>
      <c r="AX51" s="210">
        <f t="shared" si="64"/>
        <v>82.38443259030052</v>
      </c>
      <c r="AY51" s="210">
        <f t="shared" si="64"/>
        <v>82.38443259030052</v>
      </c>
      <c r="AZ51" s="210">
        <f t="shared" si="64"/>
        <v>82.38443259030052</v>
      </c>
      <c r="BA51" s="210">
        <f t="shared" si="64"/>
        <v>5390.2503203677879</v>
      </c>
      <c r="BB51" s="210">
        <f t="shared" si="64"/>
        <v>5390.2503203677879</v>
      </c>
      <c r="BC51" s="210">
        <f t="shared" si="64"/>
        <v>5390.2503203677879</v>
      </c>
      <c r="BD51" s="210">
        <f t="shared" si="64"/>
        <v>5390.2503203677879</v>
      </c>
      <c r="BE51" s="210">
        <f t="shared" si="64"/>
        <v>5390.2503203677879</v>
      </c>
      <c r="BF51" s="210">
        <f t="shared" si="64"/>
        <v>5390.2503203677879</v>
      </c>
      <c r="BG51" s="210">
        <f t="shared" si="64"/>
        <v>5390.2503203677879</v>
      </c>
      <c r="BH51" s="210">
        <f t="shared" si="64"/>
        <v>5390.2503203677879</v>
      </c>
      <c r="BI51" s="210">
        <f t="shared" si="64"/>
        <v>5390.2503203677879</v>
      </c>
      <c r="BJ51" s="210">
        <f t="shared" si="64"/>
        <v>5390.2503203677879</v>
      </c>
      <c r="BK51" s="210">
        <f t="shared" si="64"/>
        <v>5390.2503203677879</v>
      </c>
      <c r="BL51" s="210">
        <f t="shared" si="64"/>
        <v>5390.2503203677879</v>
      </c>
      <c r="BM51" s="210">
        <f t="shared" si="64"/>
        <v>5390.2503203677879</v>
      </c>
      <c r="BN51" s="210">
        <f t="shared" si="64"/>
        <v>5390.2503203677879</v>
      </c>
      <c r="BO51" s="210">
        <f t="shared" si="64"/>
        <v>5390.2503203677879</v>
      </c>
      <c r="BP51" s="210">
        <f t="shared" si="64"/>
        <v>5390.2503203677879</v>
      </c>
      <c r="BQ51" s="210">
        <f t="shared" si="64"/>
        <v>5390.2503203677879</v>
      </c>
      <c r="BR51" s="210">
        <f t="shared" ref="BR51:DA51" si="65">IF(BR$22&lt;=$E$24,IF(BR$22&lt;=$D$24,IF(BR$22&lt;=$C$24,IF(BR$22&lt;=$B$24,$B117,($C34-$B34)/($C$24-$B$24)),($D34-$C34)/($D$24-$C$24)),($E34-$D34)/($E$24-$D$24)),$F117)</f>
        <v>5390.2503203677879</v>
      </c>
      <c r="BS51" s="210">
        <f t="shared" si="65"/>
        <v>5390.2503203677879</v>
      </c>
      <c r="BT51" s="210">
        <f t="shared" si="65"/>
        <v>5390.2503203677879</v>
      </c>
      <c r="BU51" s="210">
        <f t="shared" si="65"/>
        <v>5390.2503203677879</v>
      </c>
      <c r="BV51" s="210">
        <f t="shared" si="65"/>
        <v>5390.2503203677879</v>
      </c>
      <c r="BW51" s="210">
        <f t="shared" si="65"/>
        <v>5390.2503203677879</v>
      </c>
      <c r="BX51" s="210">
        <f t="shared" si="65"/>
        <v>5390.2503203677879</v>
      </c>
      <c r="BY51" s="210">
        <f t="shared" si="65"/>
        <v>5390.2503203677879</v>
      </c>
      <c r="BZ51" s="210">
        <f t="shared" si="65"/>
        <v>5390.2503203677879</v>
      </c>
      <c r="CA51" s="210">
        <f t="shared" si="65"/>
        <v>5390.2503203677879</v>
      </c>
      <c r="CB51" s="210">
        <f t="shared" si="65"/>
        <v>5390.2503203677879</v>
      </c>
      <c r="CC51" s="210">
        <f t="shared" si="65"/>
        <v>5390.2503203677879</v>
      </c>
      <c r="CD51" s="210">
        <f t="shared" si="65"/>
        <v>5390.2503203677879</v>
      </c>
      <c r="CE51" s="210">
        <f t="shared" si="65"/>
        <v>5390.2503203677879</v>
      </c>
      <c r="CF51" s="210">
        <f t="shared" si="65"/>
        <v>5390.2503203677879</v>
      </c>
      <c r="CG51" s="210">
        <f t="shared" si="65"/>
        <v>5390.2503203677879</v>
      </c>
      <c r="CH51" s="210">
        <f t="shared" si="65"/>
        <v>-2627.3409546769471</v>
      </c>
      <c r="CI51" s="210">
        <f t="shared" si="65"/>
        <v>-2627.3409546769471</v>
      </c>
      <c r="CJ51" s="210">
        <f t="shared" si="65"/>
        <v>-2627.3409546769471</v>
      </c>
      <c r="CK51" s="210">
        <f t="shared" si="65"/>
        <v>-2627.3409546769471</v>
      </c>
      <c r="CL51" s="210">
        <f t="shared" si="65"/>
        <v>-2627.3409546769471</v>
      </c>
      <c r="CM51" s="210">
        <f t="shared" si="65"/>
        <v>-2627.3409546769471</v>
      </c>
      <c r="CN51" s="210">
        <f t="shared" si="65"/>
        <v>-2627.3409546769471</v>
      </c>
      <c r="CO51" s="210">
        <f t="shared" si="65"/>
        <v>-2627.3409546769471</v>
      </c>
      <c r="CP51" s="210">
        <f t="shared" si="65"/>
        <v>-2627.3409546769471</v>
      </c>
      <c r="CQ51" s="210">
        <f t="shared" si="65"/>
        <v>-2627.3409546769471</v>
      </c>
      <c r="CR51" s="210">
        <f t="shared" si="65"/>
        <v>-2627.3409546769471</v>
      </c>
      <c r="CS51" s="210">
        <f t="shared" si="65"/>
        <v>-2627.3409546769471</v>
      </c>
      <c r="CT51" s="210">
        <f t="shared" si="65"/>
        <v>-2627.3409546769471</v>
      </c>
      <c r="CU51" s="210">
        <f t="shared" si="65"/>
        <v>-2627.3409546769471</v>
      </c>
      <c r="CV51" s="210">
        <f t="shared" si="65"/>
        <v>-2627.3409546769471</v>
      </c>
      <c r="CW51" s="210">
        <f t="shared" si="65"/>
        <v>-2627.3409546769471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-1.2102331651234977</v>
      </c>
      <c r="T52" s="210">
        <f t="shared" si="66"/>
        <v>-1.2102331651234977</v>
      </c>
      <c r="U52" s="210">
        <f t="shared" si="66"/>
        <v>-1.2102331651234977</v>
      </c>
      <c r="V52" s="210">
        <f t="shared" si="66"/>
        <v>-1.2102331651234977</v>
      </c>
      <c r="W52" s="210">
        <f t="shared" si="66"/>
        <v>-1.2102331651234977</v>
      </c>
      <c r="X52" s="210">
        <f t="shared" si="66"/>
        <v>-1.2102331651234977</v>
      </c>
      <c r="Y52" s="210">
        <f t="shared" si="66"/>
        <v>-1.2102331651234977</v>
      </c>
      <c r="Z52" s="210">
        <f t="shared" si="66"/>
        <v>-1.2102331651234977</v>
      </c>
      <c r="AA52" s="210">
        <f t="shared" si="66"/>
        <v>-1.2102331651234977</v>
      </c>
      <c r="AB52" s="210">
        <f t="shared" si="66"/>
        <v>-1.2102331651234977</v>
      </c>
      <c r="AC52" s="210">
        <f t="shared" si="66"/>
        <v>-1.2102331651234977</v>
      </c>
      <c r="AD52" s="210">
        <f t="shared" si="66"/>
        <v>-1.2102331651234977</v>
      </c>
      <c r="AE52" s="210">
        <f t="shared" si="66"/>
        <v>-1.2102331651234977</v>
      </c>
      <c r="AF52" s="210">
        <f t="shared" si="66"/>
        <v>-1.2102331651234977</v>
      </c>
      <c r="AG52" s="210">
        <f t="shared" si="66"/>
        <v>-1.2102331651234977</v>
      </c>
      <c r="AH52" s="210">
        <f t="shared" si="66"/>
        <v>-1.2102331651234977</v>
      </c>
      <c r="AI52" s="210">
        <f t="shared" si="66"/>
        <v>-1.2102331651234977</v>
      </c>
      <c r="AJ52" s="210">
        <f t="shared" si="66"/>
        <v>-1.2102331651234977</v>
      </c>
      <c r="AK52" s="210">
        <f t="shared" si="66"/>
        <v>-1.2102331651234977</v>
      </c>
      <c r="AL52" s="210">
        <f t="shared" ref="AL52:BQ52" si="67">IF(AL$22&lt;=$E$24,IF(AL$22&lt;=$D$24,IF(AL$22&lt;=$C$24,IF(AL$22&lt;=$B$24,$B118,($C35-$B35)/($C$24-$B$24)),($D35-$C35)/($D$24-$C$24)),($E35-$D35)/($E$24-$D$24)),$F118)</f>
        <v>-1.2102331651234977</v>
      </c>
      <c r="AM52" s="210">
        <f t="shared" si="67"/>
        <v>-1.2102331651234977</v>
      </c>
      <c r="AN52" s="210">
        <f t="shared" si="67"/>
        <v>-1.2102331651234977</v>
      </c>
      <c r="AO52" s="210">
        <f t="shared" si="67"/>
        <v>-1.2102331651234977</v>
      </c>
      <c r="AP52" s="210">
        <f t="shared" si="67"/>
        <v>-1.2102331651234977</v>
      </c>
      <c r="AQ52" s="210">
        <f t="shared" si="67"/>
        <v>-1.2102331651234977</v>
      </c>
      <c r="AR52" s="210">
        <f t="shared" si="67"/>
        <v>-1.2102331651234977</v>
      </c>
      <c r="AS52" s="210">
        <f t="shared" si="67"/>
        <v>-1.2102331651234977</v>
      </c>
      <c r="AT52" s="210">
        <f t="shared" si="67"/>
        <v>-1.2102331651234977</v>
      </c>
      <c r="AU52" s="210">
        <f t="shared" si="67"/>
        <v>-1.2102331651234977</v>
      </c>
      <c r="AV52" s="210">
        <f t="shared" si="67"/>
        <v>-1.2102331651234977</v>
      </c>
      <c r="AW52" s="210">
        <f t="shared" si="67"/>
        <v>-1.2102331651234977</v>
      </c>
      <c r="AX52" s="210">
        <f t="shared" si="67"/>
        <v>-1.2102331651234977</v>
      </c>
      <c r="AY52" s="210">
        <f t="shared" si="67"/>
        <v>-1.2102331651234977</v>
      </c>
      <c r="AZ52" s="210">
        <f t="shared" si="67"/>
        <v>-1.2102331651234977</v>
      </c>
      <c r="BA52" s="210">
        <f t="shared" si="67"/>
        <v>-30.108835481748088</v>
      </c>
      <c r="BB52" s="210">
        <f t="shared" si="67"/>
        <v>-30.108835481748088</v>
      </c>
      <c r="BC52" s="210">
        <f t="shared" si="67"/>
        <v>-30.108835481748088</v>
      </c>
      <c r="BD52" s="210">
        <f t="shared" si="67"/>
        <v>-30.108835481748088</v>
      </c>
      <c r="BE52" s="210">
        <f t="shared" si="67"/>
        <v>-30.108835481748088</v>
      </c>
      <c r="BF52" s="210">
        <f t="shared" si="67"/>
        <v>-30.108835481748088</v>
      </c>
      <c r="BG52" s="210">
        <f t="shared" si="67"/>
        <v>-30.108835481748088</v>
      </c>
      <c r="BH52" s="210">
        <f t="shared" si="67"/>
        <v>-30.108835481748088</v>
      </c>
      <c r="BI52" s="210">
        <f t="shared" si="67"/>
        <v>-30.108835481748088</v>
      </c>
      <c r="BJ52" s="210">
        <f t="shared" si="67"/>
        <v>-30.108835481748088</v>
      </c>
      <c r="BK52" s="210">
        <f t="shared" si="67"/>
        <v>-30.108835481748088</v>
      </c>
      <c r="BL52" s="210">
        <f t="shared" si="67"/>
        <v>-30.108835481748088</v>
      </c>
      <c r="BM52" s="210">
        <f t="shared" si="67"/>
        <v>-30.108835481748088</v>
      </c>
      <c r="BN52" s="210">
        <f t="shared" si="67"/>
        <v>-30.108835481748088</v>
      </c>
      <c r="BO52" s="210">
        <f t="shared" si="67"/>
        <v>-30.108835481748088</v>
      </c>
      <c r="BP52" s="210">
        <f t="shared" si="67"/>
        <v>-30.108835481748088</v>
      </c>
      <c r="BQ52" s="210">
        <f t="shared" si="67"/>
        <v>-30.108835481748088</v>
      </c>
      <c r="BR52" s="210">
        <f t="shared" ref="BR52:DA52" si="68">IF(BR$22&lt;=$E$24,IF(BR$22&lt;=$D$24,IF(BR$22&lt;=$C$24,IF(BR$22&lt;=$B$24,$B118,($C35-$B35)/($C$24-$B$24)),($D35-$C35)/($D$24-$C$24)),($E35-$D35)/($E$24-$D$24)),$F118)</f>
        <v>-30.108835481748088</v>
      </c>
      <c r="BS52" s="210">
        <f t="shared" si="68"/>
        <v>-30.108835481748088</v>
      </c>
      <c r="BT52" s="210">
        <f t="shared" si="68"/>
        <v>-30.108835481748088</v>
      </c>
      <c r="BU52" s="210">
        <f t="shared" si="68"/>
        <v>-30.108835481748088</v>
      </c>
      <c r="BV52" s="210">
        <f t="shared" si="68"/>
        <v>-30.108835481748088</v>
      </c>
      <c r="BW52" s="210">
        <f t="shared" si="68"/>
        <v>-30.108835481748088</v>
      </c>
      <c r="BX52" s="210">
        <f t="shared" si="68"/>
        <v>-30.108835481748088</v>
      </c>
      <c r="BY52" s="210">
        <f t="shared" si="68"/>
        <v>-30.108835481748088</v>
      </c>
      <c r="BZ52" s="210">
        <f t="shared" si="68"/>
        <v>-30.108835481748088</v>
      </c>
      <c r="CA52" s="210">
        <f t="shared" si="68"/>
        <v>-30.108835481748088</v>
      </c>
      <c r="CB52" s="210">
        <f t="shared" si="68"/>
        <v>-30.108835481748088</v>
      </c>
      <c r="CC52" s="210">
        <f t="shared" si="68"/>
        <v>-30.108835481748088</v>
      </c>
      <c r="CD52" s="210">
        <f t="shared" si="68"/>
        <v>-30.108835481748088</v>
      </c>
      <c r="CE52" s="210">
        <f t="shared" si="68"/>
        <v>-30.108835481748088</v>
      </c>
      <c r="CF52" s="210">
        <f t="shared" si="68"/>
        <v>-30.108835481748088</v>
      </c>
      <c r="CG52" s="210">
        <f t="shared" si="68"/>
        <v>-30.108835481748088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4.7469129125067198E-2</v>
      </c>
      <c r="T53" s="210">
        <f t="shared" si="69"/>
        <v>4.7469129125067198E-2</v>
      </c>
      <c r="U53" s="210">
        <f t="shared" si="69"/>
        <v>4.7469129125067198E-2</v>
      </c>
      <c r="V53" s="210">
        <f t="shared" si="69"/>
        <v>4.7469129125067198E-2</v>
      </c>
      <c r="W53" s="210">
        <f t="shared" si="69"/>
        <v>4.7469129125067198E-2</v>
      </c>
      <c r="X53" s="210">
        <f t="shared" si="69"/>
        <v>4.7469129125067198E-2</v>
      </c>
      <c r="Y53" s="210">
        <f t="shared" si="69"/>
        <v>4.7469129125067198E-2</v>
      </c>
      <c r="Z53" s="210">
        <f t="shared" si="69"/>
        <v>4.7469129125067198E-2</v>
      </c>
      <c r="AA53" s="210">
        <f t="shared" si="69"/>
        <v>4.7469129125067198E-2</v>
      </c>
      <c r="AB53" s="210">
        <f t="shared" si="69"/>
        <v>4.7469129125067198E-2</v>
      </c>
      <c r="AC53" s="210">
        <f t="shared" si="69"/>
        <v>4.7469129125067198E-2</v>
      </c>
      <c r="AD53" s="210">
        <f t="shared" si="69"/>
        <v>4.7469129125067198E-2</v>
      </c>
      <c r="AE53" s="210">
        <f t="shared" si="69"/>
        <v>4.7469129125067198E-2</v>
      </c>
      <c r="AF53" s="210">
        <f t="shared" si="69"/>
        <v>4.7469129125067198E-2</v>
      </c>
      <c r="AG53" s="210">
        <f t="shared" si="69"/>
        <v>4.7469129125067198E-2</v>
      </c>
      <c r="AH53" s="210">
        <f t="shared" si="69"/>
        <v>4.7469129125067198E-2</v>
      </c>
      <c r="AI53" s="210">
        <f t="shared" si="69"/>
        <v>4.7469129125067198E-2</v>
      </c>
      <c r="AJ53" s="210">
        <f t="shared" si="69"/>
        <v>4.7469129125067198E-2</v>
      </c>
      <c r="AK53" s="210">
        <f t="shared" si="69"/>
        <v>4.7469129125067198E-2</v>
      </c>
      <c r="AL53" s="210">
        <f t="shared" ref="AL53:BQ53" si="70">IF(AL$22&lt;=$E$24,IF(AL$22&lt;=$D$24,IF(AL$22&lt;=$C$24,IF(AL$22&lt;=$B$24,$B119,($C36-$B36)/($C$24-$B$24)),($D36-$C36)/($D$24-$C$24)),($E36-$D36)/($E$24-$D$24)),$F119)</f>
        <v>4.7469129125067198E-2</v>
      </c>
      <c r="AM53" s="210">
        <f t="shared" si="70"/>
        <v>4.7469129125067198E-2</v>
      </c>
      <c r="AN53" s="210">
        <f t="shared" si="70"/>
        <v>4.7469129125067198E-2</v>
      </c>
      <c r="AO53" s="210">
        <f t="shared" si="70"/>
        <v>4.7469129125067198E-2</v>
      </c>
      <c r="AP53" s="210">
        <f t="shared" si="70"/>
        <v>4.7469129125067198E-2</v>
      </c>
      <c r="AQ53" s="210">
        <f t="shared" si="70"/>
        <v>4.7469129125067198E-2</v>
      </c>
      <c r="AR53" s="210">
        <f t="shared" si="70"/>
        <v>4.7469129125067198E-2</v>
      </c>
      <c r="AS53" s="210">
        <f t="shared" si="70"/>
        <v>4.7469129125067198E-2</v>
      </c>
      <c r="AT53" s="210">
        <f t="shared" si="70"/>
        <v>4.7469129125067198E-2</v>
      </c>
      <c r="AU53" s="210">
        <f t="shared" si="70"/>
        <v>4.7469129125067198E-2</v>
      </c>
      <c r="AV53" s="210">
        <f t="shared" si="70"/>
        <v>4.7469129125067198E-2</v>
      </c>
      <c r="AW53" s="210">
        <f t="shared" si="70"/>
        <v>4.7469129125067198E-2</v>
      </c>
      <c r="AX53" s="210">
        <f t="shared" si="70"/>
        <v>4.7469129125067198E-2</v>
      </c>
      <c r="AY53" s="210">
        <f t="shared" si="70"/>
        <v>4.7469129125067198E-2</v>
      </c>
      <c r="AZ53" s="210">
        <f t="shared" si="70"/>
        <v>4.7469129125067198E-2</v>
      </c>
      <c r="BA53" s="210">
        <f t="shared" si="70"/>
        <v>-330.48214292096799</v>
      </c>
      <c r="BB53" s="210">
        <f t="shared" si="70"/>
        <v>-330.48214292096799</v>
      </c>
      <c r="BC53" s="210">
        <f t="shared" si="70"/>
        <v>-330.48214292096799</v>
      </c>
      <c r="BD53" s="210">
        <f t="shared" si="70"/>
        <v>-330.48214292096799</v>
      </c>
      <c r="BE53" s="210">
        <f t="shared" si="70"/>
        <v>-330.48214292096799</v>
      </c>
      <c r="BF53" s="210">
        <f t="shared" si="70"/>
        <v>-330.48214292096799</v>
      </c>
      <c r="BG53" s="210">
        <f t="shared" si="70"/>
        <v>-330.48214292096799</v>
      </c>
      <c r="BH53" s="210">
        <f t="shared" si="70"/>
        <v>-330.48214292096799</v>
      </c>
      <c r="BI53" s="210">
        <f t="shared" si="70"/>
        <v>-330.48214292096799</v>
      </c>
      <c r="BJ53" s="210">
        <f t="shared" si="70"/>
        <v>-330.48214292096799</v>
      </c>
      <c r="BK53" s="210">
        <f t="shared" si="70"/>
        <v>-330.48214292096799</v>
      </c>
      <c r="BL53" s="210">
        <f t="shared" si="70"/>
        <v>-330.48214292096799</v>
      </c>
      <c r="BM53" s="210">
        <f t="shared" si="70"/>
        <v>-330.48214292096799</v>
      </c>
      <c r="BN53" s="210">
        <f t="shared" si="70"/>
        <v>-330.48214292096799</v>
      </c>
      <c r="BO53" s="210">
        <f t="shared" si="70"/>
        <v>-330.48214292096799</v>
      </c>
      <c r="BP53" s="210">
        <f t="shared" si="70"/>
        <v>-330.48214292096799</v>
      </c>
      <c r="BQ53" s="210">
        <f t="shared" si="70"/>
        <v>-330.48214292096799</v>
      </c>
      <c r="BR53" s="210">
        <f t="shared" ref="BR53:DA53" si="71">IF(BR$22&lt;=$E$24,IF(BR$22&lt;=$D$24,IF(BR$22&lt;=$C$24,IF(BR$22&lt;=$B$24,$B119,($C36-$B36)/($C$24-$B$24)),($D36-$C36)/($D$24-$C$24)),($E36-$D36)/($E$24-$D$24)),$F119)</f>
        <v>-330.48214292096799</v>
      </c>
      <c r="BS53" s="210">
        <f t="shared" si="71"/>
        <v>-330.48214292096799</v>
      </c>
      <c r="BT53" s="210">
        <f t="shared" si="71"/>
        <v>-330.48214292096799</v>
      </c>
      <c r="BU53" s="210">
        <f t="shared" si="71"/>
        <v>-330.48214292096799</v>
      </c>
      <c r="BV53" s="210">
        <f t="shared" si="71"/>
        <v>-330.48214292096799</v>
      </c>
      <c r="BW53" s="210">
        <f t="shared" si="71"/>
        <v>-330.48214292096799</v>
      </c>
      <c r="BX53" s="210">
        <f t="shared" si="71"/>
        <v>-330.48214292096799</v>
      </c>
      <c r="BY53" s="210">
        <f t="shared" si="71"/>
        <v>-330.48214292096799</v>
      </c>
      <c r="BZ53" s="210">
        <f t="shared" si="71"/>
        <v>-330.48214292096799</v>
      </c>
      <c r="CA53" s="210">
        <f t="shared" si="71"/>
        <v>-330.48214292096799</v>
      </c>
      <c r="CB53" s="210">
        <f t="shared" si="71"/>
        <v>-330.48214292096799</v>
      </c>
      <c r="CC53" s="210">
        <f t="shared" si="71"/>
        <v>-330.48214292096799</v>
      </c>
      <c r="CD53" s="210">
        <f t="shared" si="71"/>
        <v>-330.48214292096799</v>
      </c>
      <c r="CE53" s="210">
        <f t="shared" si="71"/>
        <v>-330.48214292096799</v>
      </c>
      <c r="CF53" s="210">
        <f t="shared" si="71"/>
        <v>-330.48214292096799</v>
      </c>
      <c r="CG53" s="210">
        <f t="shared" si="71"/>
        <v>-330.48214292096799</v>
      </c>
      <c r="CH53" s="210">
        <f t="shared" si="71"/>
        <v>-0.11428881473489128</v>
      </c>
      <c r="CI53" s="210">
        <f t="shared" si="71"/>
        <v>-0.11428881473489128</v>
      </c>
      <c r="CJ53" s="210">
        <f t="shared" si="71"/>
        <v>-0.11428881473489128</v>
      </c>
      <c r="CK53" s="210">
        <f t="shared" si="71"/>
        <v>-0.11428881473489128</v>
      </c>
      <c r="CL53" s="210">
        <f t="shared" si="71"/>
        <v>-0.11428881473489128</v>
      </c>
      <c r="CM53" s="210">
        <f t="shared" si="71"/>
        <v>-0.11428881473489128</v>
      </c>
      <c r="CN53" s="210">
        <f t="shared" si="71"/>
        <v>-0.11428881473489128</v>
      </c>
      <c r="CO53" s="210">
        <f t="shared" si="71"/>
        <v>-0.11428881473489128</v>
      </c>
      <c r="CP53" s="210">
        <f t="shared" si="71"/>
        <v>-0.11428881473489128</v>
      </c>
      <c r="CQ53" s="210">
        <f t="shared" si="71"/>
        <v>-0.11428881473489128</v>
      </c>
      <c r="CR53" s="210">
        <f t="shared" si="71"/>
        <v>-0.11428881473489128</v>
      </c>
      <c r="CS53" s="210">
        <f t="shared" si="71"/>
        <v>-0.11428881473489128</v>
      </c>
      <c r="CT53" s="210">
        <f t="shared" si="71"/>
        <v>-0.11428881473489128</v>
      </c>
      <c r="CU53" s="210">
        <f t="shared" si="71"/>
        <v>-0.11428881473489128</v>
      </c>
      <c r="CV53" s="210">
        <f t="shared" si="71"/>
        <v>-0.11428881473489128</v>
      </c>
      <c r="CW53" s="210">
        <f t="shared" si="71"/>
        <v>-0.11428881473489128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64.362837961172275</v>
      </c>
      <c r="T54" s="210">
        <f t="shared" si="72"/>
        <v>64.362837961172275</v>
      </c>
      <c r="U54" s="210">
        <f t="shared" si="72"/>
        <v>64.362837961172275</v>
      </c>
      <c r="V54" s="210">
        <f t="shared" si="72"/>
        <v>64.362837961172275</v>
      </c>
      <c r="W54" s="210">
        <f t="shared" si="72"/>
        <v>64.362837961172275</v>
      </c>
      <c r="X54" s="210">
        <f t="shared" si="72"/>
        <v>64.362837961172275</v>
      </c>
      <c r="Y54" s="210">
        <f t="shared" si="72"/>
        <v>64.362837961172275</v>
      </c>
      <c r="Z54" s="210">
        <f t="shared" si="72"/>
        <v>64.362837961172275</v>
      </c>
      <c r="AA54" s="210">
        <f t="shared" si="72"/>
        <v>64.362837961172275</v>
      </c>
      <c r="AB54" s="210">
        <f t="shared" si="72"/>
        <v>64.362837961172275</v>
      </c>
      <c r="AC54" s="210">
        <f t="shared" si="72"/>
        <v>64.362837961172275</v>
      </c>
      <c r="AD54" s="210">
        <f t="shared" si="72"/>
        <v>64.362837961172275</v>
      </c>
      <c r="AE54" s="210">
        <f t="shared" si="72"/>
        <v>64.362837961172275</v>
      </c>
      <c r="AF54" s="210">
        <f t="shared" si="72"/>
        <v>64.362837961172275</v>
      </c>
      <c r="AG54" s="210">
        <f t="shared" si="72"/>
        <v>64.362837961172275</v>
      </c>
      <c r="AH54" s="210">
        <f t="shared" si="72"/>
        <v>64.362837961172275</v>
      </c>
      <c r="AI54" s="210">
        <f t="shared" si="72"/>
        <v>64.362837961172275</v>
      </c>
      <c r="AJ54" s="210">
        <f t="shared" si="72"/>
        <v>64.362837961172275</v>
      </c>
      <c r="AK54" s="210">
        <f t="shared" si="72"/>
        <v>64.362837961172275</v>
      </c>
      <c r="AL54" s="210">
        <f t="shared" ref="AL54:BQ54" si="73">IF(AL$22&lt;=$E$24,IF(AL$22&lt;=$D$24,IF(AL$22&lt;=$C$24,IF(AL$22&lt;=$B$24,$B120,($C37-$B37)/($C$24-$B$24)),($D37-$C37)/($D$24-$C$24)),($E37-$D37)/($E$24-$D$24)),$F120)</f>
        <v>64.362837961172275</v>
      </c>
      <c r="AM54" s="210">
        <f t="shared" si="73"/>
        <v>64.362837961172275</v>
      </c>
      <c r="AN54" s="210">
        <f t="shared" si="73"/>
        <v>64.362837961172275</v>
      </c>
      <c r="AO54" s="210">
        <f t="shared" si="73"/>
        <v>64.362837961172275</v>
      </c>
      <c r="AP54" s="210">
        <f t="shared" si="73"/>
        <v>64.362837961172275</v>
      </c>
      <c r="AQ54" s="210">
        <f t="shared" si="73"/>
        <v>64.362837961172275</v>
      </c>
      <c r="AR54" s="210">
        <f t="shared" si="73"/>
        <v>64.362837961172275</v>
      </c>
      <c r="AS54" s="210">
        <f t="shared" si="73"/>
        <v>64.362837961172275</v>
      </c>
      <c r="AT54" s="210">
        <f t="shared" si="73"/>
        <v>64.362837961172275</v>
      </c>
      <c r="AU54" s="210">
        <f t="shared" si="73"/>
        <v>64.362837961172275</v>
      </c>
      <c r="AV54" s="210">
        <f t="shared" si="73"/>
        <v>64.362837961172275</v>
      </c>
      <c r="AW54" s="210">
        <f t="shared" si="73"/>
        <v>64.362837961172275</v>
      </c>
      <c r="AX54" s="210">
        <f t="shared" si="73"/>
        <v>64.362837961172275</v>
      </c>
      <c r="AY54" s="210">
        <f t="shared" si="73"/>
        <v>64.362837961172275</v>
      </c>
      <c r="AZ54" s="210">
        <f t="shared" si="73"/>
        <v>64.362837961172275</v>
      </c>
      <c r="BA54" s="210">
        <f t="shared" si="73"/>
        <v>-66.313226990298716</v>
      </c>
      <c r="BB54" s="210">
        <f t="shared" si="73"/>
        <v>-66.313226990298716</v>
      </c>
      <c r="BC54" s="210">
        <f t="shared" si="73"/>
        <v>-66.313226990298716</v>
      </c>
      <c r="BD54" s="210">
        <f t="shared" si="73"/>
        <v>-66.313226990298716</v>
      </c>
      <c r="BE54" s="210">
        <f t="shared" si="73"/>
        <v>-66.313226990298716</v>
      </c>
      <c r="BF54" s="210">
        <f t="shared" si="73"/>
        <v>-66.313226990298716</v>
      </c>
      <c r="BG54" s="210">
        <f t="shared" si="73"/>
        <v>-66.313226990298716</v>
      </c>
      <c r="BH54" s="210">
        <f t="shared" si="73"/>
        <v>-66.313226990298716</v>
      </c>
      <c r="BI54" s="210">
        <f t="shared" si="73"/>
        <v>-66.313226990298716</v>
      </c>
      <c r="BJ54" s="210">
        <f t="shared" si="73"/>
        <v>-66.313226990298716</v>
      </c>
      <c r="BK54" s="210">
        <f t="shared" si="73"/>
        <v>-66.313226990298716</v>
      </c>
      <c r="BL54" s="210">
        <f t="shared" si="73"/>
        <v>-66.313226990298716</v>
      </c>
      <c r="BM54" s="210">
        <f t="shared" si="73"/>
        <v>-66.313226990298716</v>
      </c>
      <c r="BN54" s="210">
        <f t="shared" si="73"/>
        <v>-66.313226990298716</v>
      </c>
      <c r="BO54" s="210">
        <f t="shared" si="73"/>
        <v>-66.313226990298716</v>
      </c>
      <c r="BP54" s="210">
        <f t="shared" si="73"/>
        <v>-66.313226990298716</v>
      </c>
      <c r="BQ54" s="210">
        <f t="shared" si="73"/>
        <v>-66.313226990298716</v>
      </c>
      <c r="BR54" s="210">
        <f t="shared" ref="BR54:DA54" si="74">IF(BR$22&lt;=$E$24,IF(BR$22&lt;=$D$24,IF(BR$22&lt;=$C$24,IF(BR$22&lt;=$B$24,$B120,($C37-$B37)/($C$24-$B$24)),($D37-$C37)/($D$24-$C$24)),($E37-$D37)/($E$24-$D$24)),$F120)</f>
        <v>-66.313226990298716</v>
      </c>
      <c r="BS54" s="210">
        <f t="shared" si="74"/>
        <v>-66.313226990298716</v>
      </c>
      <c r="BT54" s="210">
        <f t="shared" si="74"/>
        <v>-66.313226990298716</v>
      </c>
      <c r="BU54" s="210">
        <f t="shared" si="74"/>
        <v>-66.313226990298716</v>
      </c>
      <c r="BV54" s="210">
        <f t="shared" si="74"/>
        <v>-66.313226990298716</v>
      </c>
      <c r="BW54" s="210">
        <f t="shared" si="74"/>
        <v>-66.313226990298716</v>
      </c>
      <c r="BX54" s="210">
        <f t="shared" si="74"/>
        <v>-66.313226990298716</v>
      </c>
      <c r="BY54" s="210">
        <f t="shared" si="74"/>
        <v>-66.313226990298716</v>
      </c>
      <c r="BZ54" s="210">
        <f t="shared" si="74"/>
        <v>-66.313226990298716</v>
      </c>
      <c r="CA54" s="210">
        <f t="shared" si="74"/>
        <v>-66.313226990298716</v>
      </c>
      <c r="CB54" s="210">
        <f t="shared" si="74"/>
        <v>-66.313226990298716</v>
      </c>
      <c r="CC54" s="210">
        <f t="shared" si="74"/>
        <v>-66.313226990298716</v>
      </c>
      <c r="CD54" s="210">
        <f t="shared" si="74"/>
        <v>-66.313226990298716</v>
      </c>
      <c r="CE54" s="210">
        <f t="shared" si="74"/>
        <v>-66.313226990298716</v>
      </c>
      <c r="CF54" s="210">
        <f t="shared" si="74"/>
        <v>-66.313226990298716</v>
      </c>
      <c r="CG54" s="210">
        <f t="shared" si="74"/>
        <v>-66.313226990298716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1735.8874325856657</v>
      </c>
      <c r="G59" s="204">
        <f t="shared" si="75"/>
        <v>1735.8874325856657</v>
      </c>
      <c r="H59" s="204">
        <f t="shared" si="75"/>
        <v>1735.8874325856657</v>
      </c>
      <c r="I59" s="204">
        <f t="shared" si="75"/>
        <v>1735.8874325856657</v>
      </c>
      <c r="J59" s="204">
        <f t="shared" si="75"/>
        <v>1735.8874325856657</v>
      </c>
      <c r="K59" s="204">
        <f t="shared" si="75"/>
        <v>1735.8874325856657</v>
      </c>
      <c r="L59" s="204">
        <f t="shared" si="75"/>
        <v>1735.8874325856657</v>
      </c>
      <c r="M59" s="204">
        <f t="shared" si="75"/>
        <v>1735.8874325856657</v>
      </c>
      <c r="N59" s="204">
        <f t="shared" si="75"/>
        <v>1735.8874325856657</v>
      </c>
      <c r="O59" s="204">
        <f t="shared" si="75"/>
        <v>1735.8874325856657</v>
      </c>
      <c r="P59" s="204">
        <f t="shared" si="75"/>
        <v>1735.8874325856657</v>
      </c>
      <c r="Q59" s="204">
        <f t="shared" si="75"/>
        <v>1735.8874325856657</v>
      </c>
      <c r="R59" s="204">
        <f t="shared" si="75"/>
        <v>1735.8874325856657</v>
      </c>
      <c r="S59" s="204">
        <f t="shared" si="75"/>
        <v>1764.5136071453546</v>
      </c>
      <c r="T59" s="204">
        <f t="shared" si="75"/>
        <v>1821.7659562647323</v>
      </c>
      <c r="U59" s="204">
        <f t="shared" si="75"/>
        <v>1879.0183053841101</v>
      </c>
      <c r="V59" s="204">
        <f t="shared" si="75"/>
        <v>1936.2706545034878</v>
      </c>
      <c r="W59" s="204">
        <f t="shared" si="75"/>
        <v>1993.5230036228654</v>
      </c>
      <c r="X59" s="204">
        <f t="shared" si="75"/>
        <v>2050.7753527422433</v>
      </c>
      <c r="Y59" s="204">
        <f t="shared" si="75"/>
        <v>2108.0277018616212</v>
      </c>
      <c r="Z59" s="204">
        <f t="shared" si="75"/>
        <v>2165.2800509809986</v>
      </c>
      <c r="AA59" s="204">
        <f t="shared" si="75"/>
        <v>2222.5324001003764</v>
      </c>
      <c r="AB59" s="204">
        <f t="shared" si="75"/>
        <v>2279.7847492197543</v>
      </c>
      <c r="AC59" s="204">
        <f t="shared" si="75"/>
        <v>2337.0370983391322</v>
      </c>
      <c r="AD59" s="204">
        <f t="shared" si="75"/>
        <v>2394.2894474585096</v>
      </c>
      <c r="AE59" s="204">
        <f t="shared" si="75"/>
        <v>2451.5417965778875</v>
      </c>
      <c r="AF59" s="204">
        <f t="shared" si="75"/>
        <v>2508.7941456972653</v>
      </c>
      <c r="AG59" s="204">
        <f t="shared" si="75"/>
        <v>2566.0464948166427</v>
      </c>
      <c r="AH59" s="204">
        <f t="shared" si="75"/>
        <v>2623.2988439360206</v>
      </c>
      <c r="AI59" s="204">
        <f t="shared" si="75"/>
        <v>2680.5511930553985</v>
      </c>
      <c r="AJ59" s="204">
        <f t="shared" si="75"/>
        <v>2737.8035421747763</v>
      </c>
      <c r="AK59" s="204">
        <f t="shared" si="75"/>
        <v>2795.0558912941542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2852.3082404135316</v>
      </c>
      <c r="AM59" s="204">
        <f t="shared" si="76"/>
        <v>2909.560589532909</v>
      </c>
      <c r="AN59" s="204">
        <f t="shared" si="76"/>
        <v>2966.8129386522869</v>
      </c>
      <c r="AO59" s="204">
        <f t="shared" si="76"/>
        <v>3024.0652877716648</v>
      </c>
      <c r="AP59" s="204">
        <f t="shared" si="76"/>
        <v>3081.3176368910426</v>
      </c>
      <c r="AQ59" s="204">
        <f t="shared" si="76"/>
        <v>3138.5699860104205</v>
      </c>
      <c r="AR59" s="204">
        <f t="shared" si="76"/>
        <v>3195.8223351297984</v>
      </c>
      <c r="AS59" s="204">
        <f t="shared" si="76"/>
        <v>3253.0746842491758</v>
      </c>
      <c r="AT59" s="204">
        <f t="shared" si="76"/>
        <v>3310.3270333685537</v>
      </c>
      <c r="AU59" s="204">
        <f t="shared" si="76"/>
        <v>3367.5793824879311</v>
      </c>
      <c r="AV59" s="204">
        <f t="shared" si="76"/>
        <v>3424.8317316073089</v>
      </c>
      <c r="AW59" s="204">
        <f t="shared" si="76"/>
        <v>3482.0840807266868</v>
      </c>
      <c r="AX59" s="204">
        <f t="shared" si="76"/>
        <v>3539.3364298460647</v>
      </c>
      <c r="AY59" s="204">
        <f t="shared" si="76"/>
        <v>3596.5887789654425</v>
      </c>
      <c r="AZ59" s="204">
        <f t="shared" si="76"/>
        <v>3653.84112808482</v>
      </c>
      <c r="BA59" s="204">
        <f t="shared" si="76"/>
        <v>3688.71811082874</v>
      </c>
      <c r="BB59" s="204">
        <f t="shared" si="76"/>
        <v>3701.2197271972018</v>
      </c>
      <c r="BC59" s="204">
        <f t="shared" si="76"/>
        <v>3713.7213435656636</v>
      </c>
      <c r="BD59" s="204">
        <f t="shared" si="76"/>
        <v>3726.2229599341258</v>
      </c>
      <c r="BE59" s="204">
        <f t="shared" si="76"/>
        <v>3738.7245763025876</v>
      </c>
      <c r="BF59" s="204">
        <f t="shared" si="76"/>
        <v>3751.2261926710494</v>
      </c>
      <c r="BG59" s="204">
        <f t="shared" si="76"/>
        <v>3763.7278090395116</v>
      </c>
      <c r="BH59" s="204">
        <f t="shared" si="76"/>
        <v>3776.2294254079734</v>
      </c>
      <c r="BI59" s="204">
        <f t="shared" si="76"/>
        <v>3788.7310417764352</v>
      </c>
      <c r="BJ59" s="204">
        <f t="shared" si="76"/>
        <v>3801.2326581448974</v>
      </c>
      <c r="BK59" s="204">
        <f t="shared" si="76"/>
        <v>3813.7342745133592</v>
      </c>
      <c r="BL59" s="204">
        <f t="shared" si="76"/>
        <v>3826.235890881821</v>
      </c>
      <c r="BM59" s="204">
        <f t="shared" si="76"/>
        <v>3838.7375072502832</v>
      </c>
      <c r="BN59" s="204">
        <f t="shared" si="76"/>
        <v>3851.239123618745</v>
      </c>
      <c r="BO59" s="204">
        <f t="shared" si="76"/>
        <v>3863.7407399872068</v>
      </c>
      <c r="BP59" s="204">
        <f t="shared" si="76"/>
        <v>3876.242356355669</v>
      </c>
      <c r="BQ59" s="204">
        <f t="shared" si="76"/>
        <v>3888.7439727241308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3901.2455890925926</v>
      </c>
      <c r="BS59" s="204">
        <f t="shared" si="77"/>
        <v>3913.7472054610548</v>
      </c>
      <c r="BT59" s="204">
        <f t="shared" si="77"/>
        <v>3926.2488218295166</v>
      </c>
      <c r="BU59" s="204">
        <f t="shared" si="77"/>
        <v>3938.7504381979784</v>
      </c>
      <c r="BV59" s="204">
        <f t="shared" si="77"/>
        <v>3951.2520545664406</v>
      </c>
      <c r="BW59" s="204">
        <f t="shared" si="77"/>
        <v>3963.7536709349024</v>
      </c>
      <c r="BX59" s="204">
        <f t="shared" si="77"/>
        <v>3976.2552873033642</v>
      </c>
      <c r="BY59" s="204">
        <f t="shared" si="77"/>
        <v>3988.7569036718264</v>
      </c>
      <c r="BZ59" s="204">
        <f t="shared" si="77"/>
        <v>4001.2585200402882</v>
      </c>
      <c r="CA59" s="204">
        <f t="shared" si="77"/>
        <v>4013.76013640875</v>
      </c>
      <c r="CB59" s="204">
        <f t="shared" si="77"/>
        <v>4026.2617527772122</v>
      </c>
      <c r="CC59" s="204">
        <f t="shared" si="77"/>
        <v>4038.763369145674</v>
      </c>
      <c r="CD59" s="204">
        <f t="shared" si="77"/>
        <v>4051.2649855141358</v>
      </c>
      <c r="CE59" s="204">
        <f t="shared" si="77"/>
        <v>4063.766601882598</v>
      </c>
      <c r="CF59" s="204">
        <f t="shared" si="77"/>
        <v>4076.2682182510598</v>
      </c>
      <c r="CG59" s="204">
        <f t="shared" si="77"/>
        <v>4088.7698346195216</v>
      </c>
      <c r="CH59" s="204">
        <f t="shared" si="77"/>
        <v>4135.5496894254966</v>
      </c>
      <c r="CI59" s="204">
        <f t="shared" si="77"/>
        <v>4216.6077826689843</v>
      </c>
      <c r="CJ59" s="204">
        <f t="shared" si="77"/>
        <v>4297.6658759124721</v>
      </c>
      <c r="CK59" s="204">
        <f t="shared" si="77"/>
        <v>4378.7239691559598</v>
      </c>
      <c r="CL59" s="204">
        <f t="shared" si="77"/>
        <v>4459.7820623994476</v>
      </c>
      <c r="CM59" s="204">
        <f t="shared" si="77"/>
        <v>4540.8401556429353</v>
      </c>
      <c r="CN59" s="204">
        <f t="shared" si="77"/>
        <v>4621.8982488864231</v>
      </c>
      <c r="CO59" s="204">
        <f t="shared" si="77"/>
        <v>4702.9563421299117</v>
      </c>
      <c r="CP59" s="204">
        <f t="shared" si="77"/>
        <v>4784.0144353733995</v>
      </c>
      <c r="CQ59" s="204">
        <f t="shared" si="77"/>
        <v>4865.0725286168872</v>
      </c>
      <c r="CR59" s="204">
        <f t="shared" si="77"/>
        <v>4946.130621860375</v>
      </c>
      <c r="CS59" s="204">
        <f t="shared" si="77"/>
        <v>5027.1887151038627</v>
      </c>
      <c r="CT59" s="204">
        <f t="shared" si="77"/>
        <v>5108.2468083473505</v>
      </c>
      <c r="CU59" s="204">
        <f t="shared" si="77"/>
        <v>5189.3049015908382</v>
      </c>
      <c r="CV59" s="204">
        <f t="shared" si="77"/>
        <v>5270.3629948343259</v>
      </c>
      <c r="CW59" s="204">
        <f t="shared" si="77"/>
        <v>5351.4210880778137</v>
      </c>
      <c r="CX59" s="204">
        <f t="shared" si="77"/>
        <v>5445.1301346995579</v>
      </c>
      <c r="CY59" s="204">
        <f t="shared" si="77"/>
        <v>5551.4901346995575</v>
      </c>
      <c r="CZ59" s="204">
        <f t="shared" si="77"/>
        <v>5657.8501346995581</v>
      </c>
      <c r="DA59" s="204">
        <f t="shared" si="77"/>
        <v>5764.2101346995578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8.5817117281563036</v>
      </c>
      <c r="T60" s="204">
        <f t="shared" si="78"/>
        <v>25.745135184468911</v>
      </c>
      <c r="U60" s="204">
        <f t="shared" si="78"/>
        <v>42.908558640781521</v>
      </c>
      <c r="V60" s="204">
        <f t="shared" si="78"/>
        <v>60.071982097094121</v>
      </c>
      <c r="W60" s="204">
        <f t="shared" si="78"/>
        <v>77.235405553406736</v>
      </c>
      <c r="X60" s="204">
        <f t="shared" si="78"/>
        <v>94.398829009719336</v>
      </c>
      <c r="Y60" s="204">
        <f t="shared" si="78"/>
        <v>111.56225246603195</v>
      </c>
      <c r="Z60" s="204">
        <f t="shared" si="78"/>
        <v>128.72567592234455</v>
      </c>
      <c r="AA60" s="204">
        <f t="shared" si="78"/>
        <v>145.88909937865716</v>
      </c>
      <c r="AB60" s="204">
        <f t="shared" si="78"/>
        <v>163.05252283496978</v>
      </c>
      <c r="AC60" s="204">
        <f t="shared" si="78"/>
        <v>180.21594629128236</v>
      </c>
      <c r="AD60" s="204">
        <f t="shared" si="78"/>
        <v>197.37936974759498</v>
      </c>
      <c r="AE60" s="204">
        <f t="shared" si="78"/>
        <v>214.54279320390759</v>
      </c>
      <c r="AF60" s="204">
        <f t="shared" si="78"/>
        <v>231.70621666022021</v>
      </c>
      <c r="AG60" s="204">
        <f t="shared" si="78"/>
        <v>248.86964011653279</v>
      </c>
      <c r="AH60" s="204">
        <f t="shared" si="78"/>
        <v>266.03306357284544</v>
      </c>
      <c r="AI60" s="204">
        <f t="shared" si="78"/>
        <v>283.19648702915799</v>
      </c>
      <c r="AJ60" s="204">
        <f t="shared" si="78"/>
        <v>300.35991048547061</v>
      </c>
      <c r="AK60" s="204">
        <f t="shared" si="78"/>
        <v>317.52333394178322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334.68675739809584</v>
      </c>
      <c r="AM60" s="204">
        <f t="shared" si="79"/>
        <v>351.85018085440845</v>
      </c>
      <c r="AN60" s="204">
        <f t="shared" si="79"/>
        <v>369.01360431072106</v>
      </c>
      <c r="AO60" s="204">
        <f t="shared" si="79"/>
        <v>386.17702776703368</v>
      </c>
      <c r="AP60" s="204">
        <f t="shared" si="79"/>
        <v>403.34045122334629</v>
      </c>
      <c r="AQ60" s="204">
        <f t="shared" si="79"/>
        <v>420.50387467965885</v>
      </c>
      <c r="AR60" s="204">
        <f t="shared" si="79"/>
        <v>437.66729813597146</v>
      </c>
      <c r="AS60" s="204">
        <f t="shared" si="79"/>
        <v>454.83072159228408</v>
      </c>
      <c r="AT60" s="204">
        <f t="shared" si="79"/>
        <v>471.99414504859669</v>
      </c>
      <c r="AU60" s="204">
        <f t="shared" si="79"/>
        <v>489.15756850490931</v>
      </c>
      <c r="AV60" s="204">
        <f t="shared" si="79"/>
        <v>506.32099196122192</v>
      </c>
      <c r="AW60" s="204">
        <f t="shared" si="79"/>
        <v>523.48441541753448</v>
      </c>
      <c r="AX60" s="204">
        <f t="shared" si="79"/>
        <v>540.64783887384715</v>
      </c>
      <c r="AY60" s="204">
        <f t="shared" si="79"/>
        <v>557.81126233015971</v>
      </c>
      <c r="AZ60" s="204">
        <f t="shared" si="79"/>
        <v>574.97468578647238</v>
      </c>
      <c r="BA60" s="204">
        <f t="shared" si="79"/>
        <v>649.09577746033438</v>
      </c>
      <c r="BB60" s="204">
        <f t="shared" si="79"/>
        <v>780.17453735174604</v>
      </c>
      <c r="BC60" s="204">
        <f t="shared" si="79"/>
        <v>911.25329724315748</v>
      </c>
      <c r="BD60" s="204">
        <f t="shared" si="79"/>
        <v>1042.3320571345691</v>
      </c>
      <c r="BE60" s="204">
        <f t="shared" si="79"/>
        <v>1173.4108170259806</v>
      </c>
      <c r="BF60" s="204">
        <f t="shared" si="79"/>
        <v>1304.4895769173922</v>
      </c>
      <c r="BG60" s="204">
        <f t="shared" si="79"/>
        <v>1435.5683368088039</v>
      </c>
      <c r="BH60" s="204">
        <f t="shared" si="79"/>
        <v>1566.6470967002151</v>
      </c>
      <c r="BI60" s="204">
        <f t="shared" si="79"/>
        <v>1697.7258565916268</v>
      </c>
      <c r="BJ60" s="204">
        <f t="shared" si="79"/>
        <v>1828.8046164830384</v>
      </c>
      <c r="BK60" s="204">
        <f t="shared" si="79"/>
        <v>1959.8833763744501</v>
      </c>
      <c r="BL60" s="204">
        <f t="shared" si="79"/>
        <v>2090.9621362658613</v>
      </c>
      <c r="BM60" s="204">
        <f t="shared" si="79"/>
        <v>2222.040896157273</v>
      </c>
      <c r="BN60" s="204">
        <f t="shared" si="79"/>
        <v>2353.1196560486846</v>
      </c>
      <c r="BO60" s="204">
        <f t="shared" si="79"/>
        <v>2484.1984159400963</v>
      </c>
      <c r="BP60" s="204">
        <f t="shared" si="79"/>
        <v>2615.2771758315075</v>
      </c>
      <c r="BQ60" s="204">
        <f t="shared" si="79"/>
        <v>2746.3559357229192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2877.4346956143308</v>
      </c>
      <c r="BS60" s="204">
        <f t="shared" si="80"/>
        <v>3008.5134555057425</v>
      </c>
      <c r="BT60" s="204">
        <f t="shared" si="80"/>
        <v>3139.5922153971542</v>
      </c>
      <c r="BU60" s="204">
        <f t="shared" si="80"/>
        <v>3270.6709752885654</v>
      </c>
      <c r="BV60" s="204">
        <f t="shared" si="80"/>
        <v>3401.7497351799771</v>
      </c>
      <c r="BW60" s="204">
        <f t="shared" si="80"/>
        <v>3532.8284950713887</v>
      </c>
      <c r="BX60" s="204">
        <f t="shared" si="80"/>
        <v>3663.9072549628004</v>
      </c>
      <c r="BY60" s="204">
        <f t="shared" si="80"/>
        <v>3794.9860148542116</v>
      </c>
      <c r="BZ60" s="204">
        <f t="shared" si="80"/>
        <v>3926.0647747456233</v>
      </c>
      <c r="CA60" s="204">
        <f t="shared" si="80"/>
        <v>4057.1435346370349</v>
      </c>
      <c r="CB60" s="204">
        <f t="shared" si="80"/>
        <v>4188.2222945284466</v>
      </c>
      <c r="CC60" s="204">
        <f t="shared" si="80"/>
        <v>4319.3010544198578</v>
      </c>
      <c r="CD60" s="204">
        <f t="shared" si="80"/>
        <v>4450.379814311269</v>
      </c>
      <c r="CE60" s="204">
        <f t="shared" si="80"/>
        <v>4581.4585742026811</v>
      </c>
      <c r="CF60" s="204">
        <f t="shared" si="80"/>
        <v>4712.5373340940923</v>
      </c>
      <c r="CG60" s="204">
        <f t="shared" si="80"/>
        <v>4843.6160939855044</v>
      </c>
      <c r="CH60" s="204">
        <f t="shared" si="80"/>
        <v>5204.3173543402736</v>
      </c>
      <c r="CI60" s="204">
        <f t="shared" si="80"/>
        <v>5794.6411151584016</v>
      </c>
      <c r="CJ60" s="204">
        <f t="shared" si="80"/>
        <v>6384.9648759765296</v>
      </c>
      <c r="CK60" s="204">
        <f t="shared" si="80"/>
        <v>6975.2886367946567</v>
      </c>
      <c r="CL60" s="204">
        <f t="shared" si="80"/>
        <v>7565.6123976127847</v>
      </c>
      <c r="CM60" s="204">
        <f t="shared" si="80"/>
        <v>8155.9361584309117</v>
      </c>
      <c r="CN60" s="204">
        <f t="shared" si="80"/>
        <v>8746.2599192490397</v>
      </c>
      <c r="CO60" s="204">
        <f t="shared" si="80"/>
        <v>9336.5836800671677</v>
      </c>
      <c r="CP60" s="204">
        <f t="shared" si="80"/>
        <v>9926.9074408852957</v>
      </c>
      <c r="CQ60" s="204">
        <f t="shared" si="80"/>
        <v>10517.231201703424</v>
      </c>
      <c r="CR60" s="204">
        <f t="shared" si="80"/>
        <v>11107.55496252155</v>
      </c>
      <c r="CS60" s="204">
        <f t="shared" si="80"/>
        <v>11697.87872333968</v>
      </c>
      <c r="CT60" s="204">
        <f t="shared" si="80"/>
        <v>12288.202484157806</v>
      </c>
      <c r="CU60" s="204">
        <f t="shared" si="80"/>
        <v>12878.526244975936</v>
      </c>
      <c r="CV60" s="204">
        <f t="shared" si="80"/>
        <v>13468.850005794062</v>
      </c>
      <c r="CW60" s="204">
        <f t="shared" si="80"/>
        <v>14059.173766612192</v>
      </c>
      <c r="CX60" s="204">
        <f t="shared" si="80"/>
        <v>14716.765647021255</v>
      </c>
      <c r="CY60" s="204">
        <f t="shared" si="80"/>
        <v>15441.625647021256</v>
      </c>
      <c r="CZ60" s="204">
        <f t="shared" si="80"/>
        <v>16166.485647021254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16891.345647021255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1.1522462371628073</v>
      </c>
      <c r="T61" s="204">
        <f t="shared" si="81"/>
        <v>3.4567387114884216</v>
      </c>
      <c r="U61" s="204">
        <f t="shared" si="81"/>
        <v>5.7612311858140366</v>
      </c>
      <c r="V61" s="204">
        <f t="shared" si="81"/>
        <v>8.0657236601396516</v>
      </c>
      <c r="W61" s="204">
        <f t="shared" si="81"/>
        <v>10.370216134465265</v>
      </c>
      <c r="X61" s="204">
        <f t="shared" si="81"/>
        <v>12.67470860879088</v>
      </c>
      <c r="Y61" s="204">
        <f t="shared" si="81"/>
        <v>14.979201083116495</v>
      </c>
      <c r="Z61" s="204">
        <f t="shared" si="81"/>
        <v>17.28369355744211</v>
      </c>
      <c r="AA61" s="204">
        <f t="shared" si="81"/>
        <v>19.588186031767723</v>
      </c>
      <c r="AB61" s="204">
        <f t="shared" si="81"/>
        <v>21.89267850609334</v>
      </c>
      <c r="AC61" s="204">
        <f t="shared" si="81"/>
        <v>24.197170980418953</v>
      </c>
      <c r="AD61" s="204">
        <f t="shared" si="81"/>
        <v>26.501663454744566</v>
      </c>
      <c r="AE61" s="204">
        <f t="shared" si="81"/>
        <v>28.806155929070183</v>
      </c>
      <c r="AF61" s="204">
        <f t="shared" si="81"/>
        <v>31.110648403395796</v>
      </c>
      <c r="AG61" s="204">
        <f t="shared" si="81"/>
        <v>33.415140877721413</v>
      </c>
      <c r="AH61" s="204">
        <f t="shared" si="81"/>
        <v>35.719633352047026</v>
      </c>
      <c r="AI61" s="204">
        <f t="shared" si="81"/>
        <v>38.024125826372639</v>
      </c>
      <c r="AJ61" s="204">
        <f t="shared" si="81"/>
        <v>40.328618300698253</v>
      </c>
      <c r="AK61" s="204">
        <f t="shared" si="81"/>
        <v>42.633110775023866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44.937603249349486</v>
      </c>
      <c r="AM61" s="204">
        <f t="shared" si="82"/>
        <v>47.242095723675099</v>
      </c>
      <c r="AN61" s="204">
        <f t="shared" si="82"/>
        <v>49.546588198000713</v>
      </c>
      <c r="AO61" s="204">
        <f t="shared" si="82"/>
        <v>51.851080672326326</v>
      </c>
      <c r="AP61" s="204">
        <f t="shared" si="82"/>
        <v>54.155573146651939</v>
      </c>
      <c r="AQ61" s="204">
        <f t="shared" si="82"/>
        <v>56.460065620977559</v>
      </c>
      <c r="AR61" s="204">
        <f t="shared" si="82"/>
        <v>58.764558095303173</v>
      </c>
      <c r="AS61" s="204">
        <f t="shared" si="82"/>
        <v>61.069050569628786</v>
      </c>
      <c r="AT61" s="204">
        <f t="shared" si="82"/>
        <v>63.373543043954399</v>
      </c>
      <c r="AU61" s="204">
        <f t="shared" si="82"/>
        <v>65.678035518280012</v>
      </c>
      <c r="AV61" s="204">
        <f t="shared" si="82"/>
        <v>67.982527992605625</v>
      </c>
      <c r="AW61" s="204">
        <f t="shared" si="82"/>
        <v>70.287020466931239</v>
      </c>
      <c r="AX61" s="204">
        <f t="shared" si="82"/>
        <v>72.591512941256852</v>
      </c>
      <c r="AY61" s="204">
        <f t="shared" si="82"/>
        <v>74.896005415582479</v>
      </c>
      <c r="AZ61" s="204">
        <f t="shared" si="82"/>
        <v>77.200497889908092</v>
      </c>
      <c r="BA61" s="204">
        <f t="shared" si="82"/>
        <v>84.209195966257312</v>
      </c>
      <c r="BB61" s="204">
        <f t="shared" si="82"/>
        <v>95.922099644630151</v>
      </c>
      <c r="BC61" s="204">
        <f t="shared" si="82"/>
        <v>107.63500332300299</v>
      </c>
      <c r="BD61" s="204">
        <f t="shared" si="82"/>
        <v>119.34790700137584</v>
      </c>
      <c r="BE61" s="204">
        <f t="shared" si="82"/>
        <v>131.06081067974867</v>
      </c>
      <c r="BF61" s="204">
        <f t="shared" si="82"/>
        <v>142.77371435812154</v>
      </c>
      <c r="BG61" s="204">
        <f t="shared" si="82"/>
        <v>154.48661803649438</v>
      </c>
      <c r="BH61" s="204">
        <f t="shared" si="82"/>
        <v>166.19952171486722</v>
      </c>
      <c r="BI61" s="204">
        <f t="shared" si="82"/>
        <v>177.91242539324006</v>
      </c>
      <c r="BJ61" s="204">
        <f t="shared" si="82"/>
        <v>189.6253290716129</v>
      </c>
      <c r="BK61" s="204">
        <f t="shared" si="82"/>
        <v>201.33823274998576</v>
      </c>
      <c r="BL61" s="204">
        <f t="shared" si="82"/>
        <v>213.05113642835857</v>
      </c>
      <c r="BM61" s="204">
        <f t="shared" si="82"/>
        <v>224.76404010673144</v>
      </c>
      <c r="BN61" s="204">
        <f t="shared" si="82"/>
        <v>236.47694378510425</v>
      </c>
      <c r="BO61" s="204">
        <f t="shared" si="82"/>
        <v>248.18984746347712</v>
      </c>
      <c r="BP61" s="204">
        <f t="shared" si="82"/>
        <v>259.90275114184993</v>
      </c>
      <c r="BQ61" s="204">
        <f t="shared" si="82"/>
        <v>271.6156548202228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283.32855849859567</v>
      </c>
      <c r="BS61" s="204">
        <f t="shared" si="83"/>
        <v>295.04146217696848</v>
      </c>
      <c r="BT61" s="204">
        <f t="shared" si="83"/>
        <v>306.75436585534135</v>
      </c>
      <c r="BU61" s="204">
        <f t="shared" si="83"/>
        <v>318.46726953371416</v>
      </c>
      <c r="BV61" s="204">
        <f t="shared" si="83"/>
        <v>330.18017321208703</v>
      </c>
      <c r="BW61" s="204">
        <f t="shared" si="83"/>
        <v>341.89307689045984</v>
      </c>
      <c r="BX61" s="204">
        <f t="shared" si="83"/>
        <v>353.60598056883271</v>
      </c>
      <c r="BY61" s="204">
        <f t="shared" si="83"/>
        <v>365.31888424720552</v>
      </c>
      <c r="BZ61" s="204">
        <f t="shared" si="83"/>
        <v>377.03178792557839</v>
      </c>
      <c r="CA61" s="204">
        <f t="shared" si="83"/>
        <v>388.7446916039512</v>
      </c>
      <c r="CB61" s="204">
        <f t="shared" si="83"/>
        <v>400.45759528232406</v>
      </c>
      <c r="CC61" s="204">
        <f t="shared" si="83"/>
        <v>412.17049896069693</v>
      </c>
      <c r="CD61" s="204">
        <f t="shared" si="83"/>
        <v>423.88340263906974</v>
      </c>
      <c r="CE61" s="204">
        <f t="shared" si="83"/>
        <v>435.59630631744261</v>
      </c>
      <c r="CF61" s="204">
        <f t="shared" si="83"/>
        <v>447.30920999581542</v>
      </c>
      <c r="CG61" s="204">
        <f t="shared" si="83"/>
        <v>459.02211367418829</v>
      </c>
      <c r="CH61" s="204">
        <f t="shared" si="83"/>
        <v>471.24604946419242</v>
      </c>
      <c r="CI61" s="204">
        <f t="shared" si="83"/>
        <v>483.98101736582777</v>
      </c>
      <c r="CJ61" s="204">
        <f t="shared" si="83"/>
        <v>496.71598526746311</v>
      </c>
      <c r="CK61" s="204">
        <f t="shared" si="83"/>
        <v>509.45095316909845</v>
      </c>
      <c r="CL61" s="204">
        <f t="shared" si="83"/>
        <v>522.1859210707338</v>
      </c>
      <c r="CM61" s="204">
        <f t="shared" si="83"/>
        <v>534.9208889723692</v>
      </c>
      <c r="CN61" s="204">
        <f t="shared" si="83"/>
        <v>547.65585687400448</v>
      </c>
      <c r="CO61" s="204">
        <f t="shared" si="83"/>
        <v>560.39082477563989</v>
      </c>
      <c r="CP61" s="204">
        <f t="shared" si="83"/>
        <v>573.12579267727517</v>
      </c>
      <c r="CQ61" s="204">
        <f t="shared" si="83"/>
        <v>585.86076057891057</v>
      </c>
      <c r="CR61" s="204">
        <f t="shared" si="83"/>
        <v>598.59572848054586</v>
      </c>
      <c r="CS61" s="204">
        <f t="shared" si="83"/>
        <v>611.33069638218126</v>
      </c>
      <c r="CT61" s="204">
        <f t="shared" si="83"/>
        <v>624.06566428381666</v>
      </c>
      <c r="CU61" s="204">
        <f t="shared" si="83"/>
        <v>636.80063218545195</v>
      </c>
      <c r="CV61" s="204">
        <f t="shared" si="83"/>
        <v>649.53560008708735</v>
      </c>
      <c r="CW61" s="204">
        <f t="shared" si="83"/>
        <v>662.27056798872263</v>
      </c>
      <c r="CX61" s="204">
        <f t="shared" si="83"/>
        <v>672.85355193954035</v>
      </c>
      <c r="CY61" s="204">
        <f t="shared" si="83"/>
        <v>681.28455193954028</v>
      </c>
      <c r="CZ61" s="204">
        <f t="shared" si="83"/>
        <v>689.71555193954032</v>
      </c>
      <c r="DA61" s="204">
        <f t="shared" si="83"/>
        <v>698.14655193954036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79.992280446076961</v>
      </c>
      <c r="T63" s="204">
        <f t="shared" si="87"/>
        <v>239.97684133823088</v>
      </c>
      <c r="U63" s="204">
        <f t="shared" si="87"/>
        <v>399.96140223038481</v>
      </c>
      <c r="V63" s="204">
        <f t="shared" si="87"/>
        <v>559.94596312253873</v>
      </c>
      <c r="W63" s="204">
        <f t="shared" si="87"/>
        <v>719.93052401469265</v>
      </c>
      <c r="X63" s="204">
        <f t="shared" si="87"/>
        <v>879.91508490684657</v>
      </c>
      <c r="Y63" s="204">
        <f t="shared" si="87"/>
        <v>1039.8996457990006</v>
      </c>
      <c r="Z63" s="204">
        <f t="shared" si="87"/>
        <v>1199.8842066911543</v>
      </c>
      <c r="AA63" s="204">
        <f t="shared" si="87"/>
        <v>1359.8687675833085</v>
      </c>
      <c r="AB63" s="204">
        <f t="shared" si="87"/>
        <v>1519.8533284754621</v>
      </c>
      <c r="AC63" s="204">
        <f t="shared" si="87"/>
        <v>1679.8378893676163</v>
      </c>
      <c r="AD63" s="204">
        <f t="shared" si="87"/>
        <v>1839.82245025977</v>
      </c>
      <c r="AE63" s="204">
        <f t="shared" si="87"/>
        <v>1999.8070111519241</v>
      </c>
      <c r="AF63" s="204">
        <f t="shared" si="87"/>
        <v>2159.7915720440778</v>
      </c>
      <c r="AG63" s="204">
        <f t="shared" si="87"/>
        <v>2319.776132936232</v>
      </c>
      <c r="AH63" s="204">
        <f t="shared" si="87"/>
        <v>2479.7606938283857</v>
      </c>
      <c r="AI63" s="204">
        <f t="shared" si="87"/>
        <v>2639.7452547205398</v>
      </c>
      <c r="AJ63" s="204">
        <f t="shared" si="87"/>
        <v>2799.7298156126935</v>
      </c>
      <c r="AK63" s="204">
        <f t="shared" si="87"/>
        <v>2959.7143765048477</v>
      </c>
      <c r="AL63" s="204">
        <f t="shared" si="87"/>
        <v>3119.6989373970014</v>
      </c>
      <c r="AM63" s="204">
        <f t="shared" si="87"/>
        <v>3279.6834982891555</v>
      </c>
      <c r="AN63" s="204">
        <f t="shared" si="87"/>
        <v>3439.6680591813092</v>
      </c>
      <c r="AO63" s="204">
        <f t="shared" si="87"/>
        <v>3599.6526200734634</v>
      </c>
      <c r="AP63" s="204">
        <f t="shared" si="87"/>
        <v>3759.6371809656171</v>
      </c>
      <c r="AQ63" s="204">
        <f t="shared" si="87"/>
        <v>3919.6217418577712</v>
      </c>
      <c r="AR63" s="204">
        <f t="shared" si="87"/>
        <v>4079.6063027499249</v>
      </c>
      <c r="AS63" s="204">
        <f t="shared" si="87"/>
        <v>4239.5908636420791</v>
      </c>
      <c r="AT63" s="204">
        <f t="shared" si="87"/>
        <v>4399.5754245342332</v>
      </c>
      <c r="AU63" s="204">
        <f t="shared" si="87"/>
        <v>4559.5599854263864</v>
      </c>
      <c r="AV63" s="204">
        <f t="shared" si="87"/>
        <v>4719.5445463185406</v>
      </c>
      <c r="AW63" s="204">
        <f t="shared" si="87"/>
        <v>4879.5291072106947</v>
      </c>
      <c r="AX63" s="204">
        <f t="shared" si="87"/>
        <v>5039.5136681028489</v>
      </c>
      <c r="AY63" s="204">
        <f t="shared" si="87"/>
        <v>5199.4982289950021</v>
      </c>
      <c r="AZ63" s="204">
        <f t="shared" si="87"/>
        <v>5359.4827898871563</v>
      </c>
      <c r="BA63" s="204">
        <f t="shared" si="87"/>
        <v>5585.1892501769307</v>
      </c>
      <c r="BB63" s="204">
        <f t="shared" si="87"/>
        <v>5876.6176098643255</v>
      </c>
      <c r="BC63" s="204">
        <f t="shared" si="87"/>
        <v>6168.0459695517202</v>
      </c>
      <c r="BD63" s="204">
        <f t="shared" si="87"/>
        <v>6459.4743292391149</v>
      </c>
      <c r="BE63" s="204">
        <f t="shared" si="87"/>
        <v>6750.9026889265097</v>
      </c>
      <c r="BF63" s="204">
        <f t="shared" si="87"/>
        <v>7042.3310486139053</v>
      </c>
      <c r="BG63" s="204">
        <f t="shared" si="87"/>
        <v>7333.7594083013</v>
      </c>
      <c r="BH63" s="204">
        <f t="shared" si="87"/>
        <v>7625.1877679886948</v>
      </c>
      <c r="BI63" s="204">
        <f t="shared" si="87"/>
        <v>7916.6161276760895</v>
      </c>
      <c r="BJ63" s="204">
        <f t="shared" si="87"/>
        <v>8208.0444873634842</v>
      </c>
      <c r="BK63" s="204">
        <f t="shared" si="87"/>
        <v>8499.4728470508799</v>
      </c>
      <c r="BL63" s="204">
        <f t="shared" si="87"/>
        <v>8790.9012067382737</v>
      </c>
      <c r="BM63" s="204">
        <f t="shared" si="87"/>
        <v>9082.3295664256693</v>
      </c>
      <c r="BN63" s="204">
        <f t="shared" si="87"/>
        <v>9373.7579261130631</v>
      </c>
      <c r="BO63" s="204">
        <f t="shared" si="87"/>
        <v>9665.1862858004588</v>
      </c>
      <c r="BP63" s="204">
        <f t="shared" si="87"/>
        <v>9956.6146454878544</v>
      </c>
      <c r="BQ63" s="204">
        <f t="shared" si="87"/>
        <v>10248.043005175248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10539.471364862644</v>
      </c>
      <c r="BS63" s="204">
        <f t="shared" si="89"/>
        <v>10830.89972455004</v>
      </c>
      <c r="BT63" s="204">
        <f t="shared" si="89"/>
        <v>11122.328084237433</v>
      </c>
      <c r="BU63" s="204">
        <f t="shared" si="89"/>
        <v>11413.756443924827</v>
      </c>
      <c r="BV63" s="204">
        <f t="shared" si="89"/>
        <v>11705.184803612225</v>
      </c>
      <c r="BW63" s="204">
        <f t="shared" si="89"/>
        <v>11996.613163299618</v>
      </c>
      <c r="BX63" s="204">
        <f t="shared" si="89"/>
        <v>12288.041522987012</v>
      </c>
      <c r="BY63" s="204">
        <f t="shared" si="89"/>
        <v>12579.469882674408</v>
      </c>
      <c r="BZ63" s="204">
        <f t="shared" si="89"/>
        <v>12870.898242361804</v>
      </c>
      <c r="CA63" s="204">
        <f t="shared" si="89"/>
        <v>13162.326602049197</v>
      </c>
      <c r="CB63" s="204">
        <f t="shared" si="89"/>
        <v>13453.754961736593</v>
      </c>
      <c r="CC63" s="204">
        <f t="shared" si="89"/>
        <v>13745.183321423989</v>
      </c>
      <c r="CD63" s="204">
        <f t="shared" si="89"/>
        <v>14036.611681111382</v>
      </c>
      <c r="CE63" s="204">
        <f t="shared" si="89"/>
        <v>14328.040040798776</v>
      </c>
      <c r="CF63" s="204">
        <f t="shared" si="89"/>
        <v>14619.468400486174</v>
      </c>
      <c r="CG63" s="204">
        <f t="shared" si="89"/>
        <v>14910.896760173568</v>
      </c>
      <c r="CH63" s="204">
        <f t="shared" si="89"/>
        <v>15122.191273983222</v>
      </c>
      <c r="CI63" s="204">
        <f t="shared" si="89"/>
        <v>15253.351941915133</v>
      </c>
      <c r="CJ63" s="204">
        <f t="shared" si="89"/>
        <v>15384.512609847045</v>
      </c>
      <c r="CK63" s="204">
        <f t="shared" si="89"/>
        <v>15515.673277778955</v>
      </c>
      <c r="CL63" s="204">
        <f t="shared" si="89"/>
        <v>15646.833945710867</v>
      </c>
      <c r="CM63" s="204">
        <f t="shared" si="89"/>
        <v>15777.994613642777</v>
      </c>
      <c r="CN63" s="204">
        <f t="shared" si="89"/>
        <v>15909.155281574687</v>
      </c>
      <c r="CO63" s="204">
        <f t="shared" si="89"/>
        <v>16040.315949506599</v>
      </c>
      <c r="CP63" s="204">
        <f t="shared" si="89"/>
        <v>16171.476617438509</v>
      </c>
      <c r="CQ63" s="204">
        <f t="shared" si="89"/>
        <v>16302.637285370422</v>
      </c>
      <c r="CR63" s="204">
        <f t="shared" si="89"/>
        <v>16433.797953302332</v>
      </c>
      <c r="CS63" s="204">
        <f t="shared" si="89"/>
        <v>16564.958621234244</v>
      </c>
      <c r="CT63" s="204">
        <f t="shared" si="89"/>
        <v>16696.119289166156</v>
      </c>
      <c r="CU63" s="204">
        <f t="shared" si="89"/>
        <v>16827.279957098064</v>
      </c>
      <c r="CV63" s="204">
        <f t="shared" si="89"/>
        <v>16958.440625029976</v>
      </c>
      <c r="CW63" s="204">
        <f t="shared" si="89"/>
        <v>17089.601292961888</v>
      </c>
      <c r="CX63" s="204">
        <f t="shared" si="89"/>
        <v>17155.181626927842</v>
      </c>
      <c r="CY63" s="204">
        <f t="shared" si="89"/>
        <v>17155.181626927842</v>
      </c>
      <c r="CZ63" s="204">
        <f t="shared" si="89"/>
        <v>17155.181626927842</v>
      </c>
      <c r="DA63" s="204">
        <f t="shared" si="89"/>
        <v>17155.181626927842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26.094999999999942</v>
      </c>
      <c r="CY64" s="204">
        <f t="shared" si="91"/>
        <v>78.284999999999826</v>
      </c>
      <c r="CZ64" s="204">
        <f t="shared" si="91"/>
        <v>130.47499999999971</v>
      </c>
      <c r="DA64" s="204">
        <f t="shared" si="91"/>
        <v>182.66499999999959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11057.657647224833</v>
      </c>
      <c r="G65" s="204">
        <f t="shared" si="92"/>
        <v>11057.657647224833</v>
      </c>
      <c r="H65" s="204">
        <f t="shared" si="92"/>
        <v>11057.657647224833</v>
      </c>
      <c r="I65" s="204">
        <f t="shared" si="92"/>
        <v>11057.657647224833</v>
      </c>
      <c r="J65" s="204">
        <f t="shared" si="92"/>
        <v>11057.657647224833</v>
      </c>
      <c r="K65" s="204">
        <f t="shared" si="92"/>
        <v>11057.657647224833</v>
      </c>
      <c r="L65" s="204">
        <f t="shared" si="88"/>
        <v>11057.657647224833</v>
      </c>
      <c r="M65" s="204">
        <f t="shared" si="92"/>
        <v>11057.657647224833</v>
      </c>
      <c r="N65" s="204">
        <f t="shared" si="92"/>
        <v>11057.657647224833</v>
      </c>
      <c r="O65" s="204">
        <f t="shared" si="92"/>
        <v>11057.657647224833</v>
      </c>
      <c r="P65" s="204">
        <f t="shared" si="92"/>
        <v>11057.657647224833</v>
      </c>
      <c r="Q65" s="204">
        <f t="shared" si="92"/>
        <v>11057.657647224833</v>
      </c>
      <c r="R65" s="204">
        <f t="shared" si="92"/>
        <v>11057.657647224833</v>
      </c>
      <c r="S65" s="204">
        <f t="shared" si="92"/>
        <v>11178.934908261985</v>
      </c>
      <c r="T65" s="204">
        <f t="shared" si="92"/>
        <v>11421.489430336289</v>
      </c>
      <c r="U65" s="204">
        <f t="shared" si="92"/>
        <v>11664.043952410593</v>
      </c>
      <c r="V65" s="204">
        <f t="shared" si="92"/>
        <v>11906.598474484897</v>
      </c>
      <c r="W65" s="204">
        <f t="shared" si="92"/>
        <v>12149.1529965592</v>
      </c>
      <c r="X65" s="204">
        <f t="shared" si="92"/>
        <v>12391.707518633504</v>
      </c>
      <c r="Y65" s="204">
        <f t="shared" si="92"/>
        <v>12634.262040707808</v>
      </c>
      <c r="Z65" s="204">
        <f t="shared" si="92"/>
        <v>12876.816562782113</v>
      </c>
      <c r="AA65" s="204">
        <f t="shared" si="92"/>
        <v>13119.371084856417</v>
      </c>
      <c r="AB65" s="204">
        <f t="shared" si="92"/>
        <v>13361.925606930721</v>
      </c>
      <c r="AC65" s="204">
        <f t="shared" si="92"/>
        <v>13604.480129005024</v>
      </c>
      <c r="AD65" s="204">
        <f t="shared" si="92"/>
        <v>13847.034651079328</v>
      </c>
      <c r="AE65" s="204">
        <f t="shared" si="92"/>
        <v>14089.589173153632</v>
      </c>
      <c r="AF65" s="204">
        <f t="shared" si="92"/>
        <v>14332.143695227936</v>
      </c>
      <c r="AG65" s="204">
        <f t="shared" si="92"/>
        <v>14574.698217302241</v>
      </c>
      <c r="AH65" s="204">
        <f t="shared" si="92"/>
        <v>14817.252739376545</v>
      </c>
      <c r="AI65" s="204">
        <f t="shared" si="92"/>
        <v>15059.807261450849</v>
      </c>
      <c r="AJ65" s="204">
        <f t="shared" si="92"/>
        <v>15302.361783525153</v>
      </c>
      <c r="AK65" s="204">
        <f t="shared" si="92"/>
        <v>15544.916305599458</v>
      </c>
      <c r="AL65" s="204">
        <f t="shared" si="92"/>
        <v>15787.470827673762</v>
      </c>
      <c r="AM65" s="204">
        <f t="shared" si="92"/>
        <v>16030.025349748064</v>
      </c>
      <c r="AN65" s="204">
        <f t="shared" si="92"/>
        <v>16272.579871822369</v>
      </c>
      <c r="AO65" s="204">
        <f t="shared" si="92"/>
        <v>16515.134393896675</v>
      </c>
      <c r="AP65" s="204">
        <f t="shared" si="92"/>
        <v>16757.688915970975</v>
      </c>
      <c r="AQ65" s="204">
        <f t="shared" si="92"/>
        <v>17000.24343804528</v>
      </c>
      <c r="AR65" s="204">
        <f t="shared" si="92"/>
        <v>17242.797960119584</v>
      </c>
      <c r="AS65" s="204">
        <f t="shared" si="92"/>
        <v>17485.352482193888</v>
      </c>
      <c r="AT65" s="204">
        <f t="shared" si="92"/>
        <v>17727.907004268192</v>
      </c>
      <c r="AU65" s="204">
        <f t="shared" si="92"/>
        <v>17970.461526342497</v>
      </c>
      <c r="AV65" s="204">
        <f t="shared" si="92"/>
        <v>18213.016048416801</v>
      </c>
      <c r="AW65" s="204">
        <f t="shared" si="92"/>
        <v>18455.570570491105</v>
      </c>
      <c r="AX65" s="204">
        <f t="shared" si="92"/>
        <v>18698.125092565409</v>
      </c>
      <c r="AY65" s="204">
        <f t="shared" si="92"/>
        <v>18940.679614639714</v>
      </c>
      <c r="AZ65" s="204">
        <f t="shared" si="92"/>
        <v>19183.234136714018</v>
      </c>
      <c r="BA65" s="204">
        <f t="shared" si="92"/>
        <v>19012.018800815546</v>
      </c>
      <c r="BB65" s="204">
        <f t="shared" si="92"/>
        <v>18427.033606944296</v>
      </c>
      <c r="BC65" s="204">
        <f t="shared" si="92"/>
        <v>17842.048413073051</v>
      </c>
      <c r="BD65" s="204">
        <f t="shared" si="92"/>
        <v>17257.063219201802</v>
      </c>
      <c r="BE65" s="204">
        <f t="shared" si="92"/>
        <v>16672.078025330557</v>
      </c>
      <c r="BF65" s="204">
        <f t="shared" si="92"/>
        <v>16087.092831459307</v>
      </c>
      <c r="BG65" s="204">
        <f t="shared" si="92"/>
        <v>15502.10763758806</v>
      </c>
      <c r="BH65" s="204">
        <f t="shared" si="92"/>
        <v>14917.122443716813</v>
      </c>
      <c r="BI65" s="204">
        <f t="shared" si="92"/>
        <v>14332.137249845564</v>
      </c>
      <c r="BJ65" s="204">
        <f t="shared" si="92"/>
        <v>13747.152055974319</v>
      </c>
      <c r="BK65" s="204">
        <f t="shared" si="92"/>
        <v>13162.166862103069</v>
      </c>
      <c r="BL65" s="204">
        <f t="shared" si="92"/>
        <v>12577.181668231822</v>
      </c>
      <c r="BM65" s="204">
        <f t="shared" si="92"/>
        <v>11992.196474360575</v>
      </c>
      <c r="BN65" s="204">
        <f t="shared" si="92"/>
        <v>11407.211280489328</v>
      </c>
      <c r="BO65" s="204">
        <f t="shared" si="92"/>
        <v>10822.22608661808</v>
      </c>
      <c r="BP65" s="204">
        <f t="shared" si="92"/>
        <v>10237.240892746833</v>
      </c>
      <c r="BQ65" s="204">
        <f t="shared" si="92"/>
        <v>9652.2556988755841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9067.2705050043369</v>
      </c>
      <c r="BS65" s="204">
        <f t="shared" si="93"/>
        <v>8482.2853111330896</v>
      </c>
      <c r="BT65" s="204">
        <f t="shared" si="93"/>
        <v>7897.3001172618424</v>
      </c>
      <c r="BU65" s="204">
        <f t="shared" si="93"/>
        <v>7312.3149233905951</v>
      </c>
      <c r="BV65" s="204">
        <f t="shared" si="93"/>
        <v>6727.3297295193479</v>
      </c>
      <c r="BW65" s="204">
        <f t="shared" si="93"/>
        <v>6142.3445356481006</v>
      </c>
      <c r="BX65" s="204">
        <f t="shared" si="93"/>
        <v>5557.3593417768534</v>
      </c>
      <c r="BY65" s="204">
        <f t="shared" si="93"/>
        <v>4972.3741479056043</v>
      </c>
      <c r="BZ65" s="204">
        <f t="shared" si="93"/>
        <v>4387.3889540343571</v>
      </c>
      <c r="CA65" s="204">
        <f t="shared" si="93"/>
        <v>3802.4037601631098</v>
      </c>
      <c r="CB65" s="204">
        <f t="shared" si="93"/>
        <v>3217.4185662918626</v>
      </c>
      <c r="CC65" s="204">
        <f t="shared" si="93"/>
        <v>2632.4333724206153</v>
      </c>
      <c r="CD65" s="204">
        <f t="shared" si="93"/>
        <v>2047.4481785493663</v>
      </c>
      <c r="CE65" s="204">
        <f t="shared" si="93"/>
        <v>1462.4629846781208</v>
      </c>
      <c r="CF65" s="204">
        <f t="shared" si="93"/>
        <v>877.47779080687178</v>
      </c>
      <c r="CG65" s="204">
        <f t="shared" si="93"/>
        <v>292.49259693562635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257.4513518446891</v>
      </c>
      <c r="T66" s="204">
        <f t="shared" si="94"/>
        <v>772.35405553406736</v>
      </c>
      <c r="U66" s="204">
        <f t="shared" si="94"/>
        <v>1287.2567592234454</v>
      </c>
      <c r="V66" s="204">
        <f t="shared" si="94"/>
        <v>1802.1594629128238</v>
      </c>
      <c r="W66" s="204">
        <f t="shared" si="94"/>
        <v>2317.0621666022021</v>
      </c>
      <c r="X66" s="204">
        <f t="shared" si="94"/>
        <v>2831.9648702915802</v>
      </c>
      <c r="Y66" s="204">
        <f t="shared" si="94"/>
        <v>3346.8675739809582</v>
      </c>
      <c r="Z66" s="204">
        <f t="shared" si="94"/>
        <v>3861.7702776703363</v>
      </c>
      <c r="AA66" s="204">
        <f t="shared" si="94"/>
        <v>4376.6729813597149</v>
      </c>
      <c r="AB66" s="204">
        <f t="shared" si="94"/>
        <v>4891.5756850490925</v>
      </c>
      <c r="AC66" s="204">
        <f t="shared" si="94"/>
        <v>5406.478388738471</v>
      </c>
      <c r="AD66" s="204">
        <f t="shared" si="94"/>
        <v>5921.3810924278496</v>
      </c>
      <c r="AE66" s="204">
        <f t="shared" si="94"/>
        <v>6436.2837961172272</v>
      </c>
      <c r="AF66" s="204">
        <f t="shared" si="94"/>
        <v>6951.1864998066058</v>
      </c>
      <c r="AG66" s="204">
        <f t="shared" si="94"/>
        <v>7466.0892034959843</v>
      </c>
      <c r="AH66" s="204">
        <f t="shared" si="94"/>
        <v>7980.9919071853619</v>
      </c>
      <c r="AI66" s="204">
        <f t="shared" si="94"/>
        <v>8495.8946108747405</v>
      </c>
      <c r="AJ66" s="204">
        <f t="shared" si="94"/>
        <v>9010.797314564119</v>
      </c>
      <c r="AK66" s="204">
        <f t="shared" si="94"/>
        <v>9525.7000182534975</v>
      </c>
      <c r="AL66" s="204">
        <f t="shared" si="94"/>
        <v>10040.602721942874</v>
      </c>
      <c r="AM66" s="204">
        <f t="shared" si="94"/>
        <v>10555.505425632253</v>
      </c>
      <c r="AN66" s="204">
        <f t="shared" si="94"/>
        <v>11070.408129321631</v>
      </c>
      <c r="AO66" s="204">
        <f t="shared" si="94"/>
        <v>11585.31083301101</v>
      </c>
      <c r="AP66" s="204">
        <f t="shared" si="94"/>
        <v>12100.213536700388</v>
      </c>
      <c r="AQ66" s="204">
        <f t="shared" si="94"/>
        <v>12615.116240389765</v>
      </c>
      <c r="AR66" s="204">
        <f t="shared" si="94"/>
        <v>13130.018944079144</v>
      </c>
      <c r="AS66" s="204">
        <f t="shared" si="94"/>
        <v>13644.921647768522</v>
      </c>
      <c r="AT66" s="204">
        <f t="shared" si="94"/>
        <v>14159.824351457901</v>
      </c>
      <c r="AU66" s="204">
        <f t="shared" si="94"/>
        <v>14674.727055147279</v>
      </c>
      <c r="AV66" s="204">
        <f t="shared" si="94"/>
        <v>15189.629758836656</v>
      </c>
      <c r="AW66" s="204">
        <f t="shared" si="94"/>
        <v>15704.532462526035</v>
      </c>
      <c r="AX66" s="204">
        <f t="shared" si="94"/>
        <v>16219.435166215413</v>
      </c>
      <c r="AY66" s="204">
        <f t="shared" si="94"/>
        <v>16734.33786990479</v>
      </c>
      <c r="AZ66" s="204">
        <f t="shared" si="94"/>
        <v>17249.240573594168</v>
      </c>
      <c r="BA66" s="204">
        <f t="shared" si="94"/>
        <v>17241.439017477664</v>
      </c>
      <c r="BB66" s="204">
        <f t="shared" si="94"/>
        <v>16710.933201555275</v>
      </c>
      <c r="BC66" s="204">
        <f t="shared" si="94"/>
        <v>16180.427385632885</v>
      </c>
      <c r="BD66" s="204">
        <f t="shared" si="94"/>
        <v>15649.921569710496</v>
      </c>
      <c r="BE66" s="204">
        <f t="shared" si="94"/>
        <v>15119.415753788106</v>
      </c>
      <c r="BF66" s="204">
        <f t="shared" si="94"/>
        <v>14588.909937865716</v>
      </c>
      <c r="BG66" s="204">
        <f t="shared" si="94"/>
        <v>14058.404121943326</v>
      </c>
      <c r="BH66" s="204">
        <f t="shared" si="94"/>
        <v>13527.898306020936</v>
      </c>
      <c r="BI66" s="204">
        <f t="shared" si="94"/>
        <v>12997.392490098548</v>
      </c>
      <c r="BJ66" s="204">
        <f t="shared" si="94"/>
        <v>12466.886674176156</v>
      </c>
      <c r="BK66" s="204">
        <f t="shared" si="94"/>
        <v>11936.380858253768</v>
      </c>
      <c r="BL66" s="204">
        <f t="shared" si="94"/>
        <v>11405.875042331378</v>
      </c>
      <c r="BM66" s="204">
        <f t="shared" si="94"/>
        <v>10875.369226408988</v>
      </c>
      <c r="BN66" s="204">
        <f t="shared" si="94"/>
        <v>10344.863410486598</v>
      </c>
      <c r="BO66" s="204">
        <f t="shared" si="94"/>
        <v>9814.3575945642078</v>
      </c>
      <c r="BP66" s="204">
        <f t="shared" si="94"/>
        <v>9283.8517786418179</v>
      </c>
      <c r="BQ66" s="204">
        <f t="shared" si="94"/>
        <v>8753.3459627194297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8222.8401467970398</v>
      </c>
      <c r="BS66" s="204">
        <f t="shared" si="95"/>
        <v>7692.3343308746498</v>
      </c>
      <c r="BT66" s="204">
        <f t="shared" si="95"/>
        <v>7161.8285149522599</v>
      </c>
      <c r="BU66" s="204">
        <f t="shared" si="95"/>
        <v>6631.3226990298699</v>
      </c>
      <c r="BV66" s="204">
        <f t="shared" si="95"/>
        <v>6100.81688310748</v>
      </c>
      <c r="BW66" s="204">
        <f t="shared" si="95"/>
        <v>5570.31106718509</v>
      </c>
      <c r="BX66" s="204">
        <f t="shared" si="95"/>
        <v>5039.8052512627</v>
      </c>
      <c r="BY66" s="204">
        <f t="shared" si="95"/>
        <v>4509.2994353403119</v>
      </c>
      <c r="BZ66" s="204">
        <f t="shared" si="95"/>
        <v>3978.7936194179219</v>
      </c>
      <c r="CA66" s="204">
        <f t="shared" si="95"/>
        <v>3448.287803495532</v>
      </c>
      <c r="CB66" s="204">
        <f t="shared" si="95"/>
        <v>2917.781987573142</v>
      </c>
      <c r="CC66" s="204">
        <f t="shared" si="95"/>
        <v>2387.2761716507521</v>
      </c>
      <c r="CD66" s="204">
        <f t="shared" si="95"/>
        <v>1856.7703557283621</v>
      </c>
      <c r="CE66" s="204">
        <f t="shared" si="95"/>
        <v>1326.2645398059722</v>
      </c>
      <c r="CF66" s="204">
        <f t="shared" si="95"/>
        <v>795.75872388358403</v>
      </c>
      <c r="CG66" s="204">
        <f t="shared" si="95"/>
        <v>265.25290796119225</v>
      </c>
      <c r="CH66" s="204">
        <f t="shared" si="95"/>
        <v>9190.2758715684868</v>
      </c>
      <c r="CI66" s="204">
        <f t="shared" si="95"/>
        <v>27570.82761470546</v>
      </c>
      <c r="CJ66" s="204">
        <f t="shared" si="95"/>
        <v>45951.379357842437</v>
      </c>
      <c r="CK66" s="204">
        <f t="shared" si="95"/>
        <v>64331.931100979404</v>
      </c>
      <c r="CL66" s="204">
        <f t="shared" si="95"/>
        <v>82712.482844116385</v>
      </c>
      <c r="CM66" s="204">
        <f t="shared" si="95"/>
        <v>101093.03458725335</v>
      </c>
      <c r="CN66" s="204">
        <f t="shared" si="95"/>
        <v>119473.58633039033</v>
      </c>
      <c r="CO66" s="204">
        <f t="shared" si="95"/>
        <v>137854.13807352731</v>
      </c>
      <c r="CP66" s="204">
        <f t="shared" si="95"/>
        <v>156234.68981666426</v>
      </c>
      <c r="CQ66" s="204">
        <f t="shared" si="95"/>
        <v>174615.24155980124</v>
      </c>
      <c r="CR66" s="204">
        <f t="shared" si="95"/>
        <v>192995.79330293823</v>
      </c>
      <c r="CS66" s="204">
        <f t="shared" si="95"/>
        <v>211376.34504607521</v>
      </c>
      <c r="CT66" s="204">
        <f t="shared" si="95"/>
        <v>229756.89678921216</v>
      </c>
      <c r="CU66" s="204">
        <f t="shared" si="95"/>
        <v>248137.44853234914</v>
      </c>
      <c r="CV66" s="204">
        <f t="shared" si="95"/>
        <v>266518.00027548609</v>
      </c>
      <c r="CW66" s="204">
        <f t="shared" si="95"/>
        <v>284898.5520186231</v>
      </c>
      <c r="CX66" s="204">
        <f t="shared" si="95"/>
        <v>295424.67789019155</v>
      </c>
      <c r="CY66" s="204">
        <f t="shared" si="95"/>
        <v>298096.37789019156</v>
      </c>
      <c r="CZ66" s="204">
        <f t="shared" si="95"/>
        <v>300768.07789019158</v>
      </c>
      <c r="DA66" s="204">
        <f t="shared" si="95"/>
        <v>303439.77789019159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3343.5555840948959</v>
      </c>
      <c r="G67" s="204">
        <f t="shared" si="96"/>
        <v>3343.5555840948959</v>
      </c>
      <c r="H67" s="204">
        <f t="shared" si="96"/>
        <v>3343.5555840948959</v>
      </c>
      <c r="I67" s="204">
        <f t="shared" si="96"/>
        <v>3343.5555840948959</v>
      </c>
      <c r="J67" s="204">
        <f t="shared" si="96"/>
        <v>3343.5555840948959</v>
      </c>
      <c r="K67" s="204">
        <f t="shared" si="96"/>
        <v>3343.5555840948959</v>
      </c>
      <c r="L67" s="204">
        <f t="shared" si="88"/>
        <v>3343.5555840948959</v>
      </c>
      <c r="M67" s="204">
        <f t="shared" si="96"/>
        <v>3343.5555840948959</v>
      </c>
      <c r="N67" s="204">
        <f t="shared" si="96"/>
        <v>3343.5555840948959</v>
      </c>
      <c r="O67" s="204">
        <f t="shared" si="96"/>
        <v>3343.5555840948959</v>
      </c>
      <c r="P67" s="204">
        <f t="shared" si="96"/>
        <v>3343.5555840948959</v>
      </c>
      <c r="Q67" s="204">
        <f t="shared" si="96"/>
        <v>3343.5555840948959</v>
      </c>
      <c r="R67" s="204">
        <f t="shared" si="96"/>
        <v>3343.5555840948959</v>
      </c>
      <c r="S67" s="204">
        <f t="shared" si="96"/>
        <v>3429.3330659599346</v>
      </c>
      <c r="T67" s="204">
        <f t="shared" si="96"/>
        <v>3600.8880296900124</v>
      </c>
      <c r="U67" s="204">
        <f t="shared" si="96"/>
        <v>3772.4429934200898</v>
      </c>
      <c r="V67" s="204">
        <f t="shared" si="96"/>
        <v>3943.9979571501676</v>
      </c>
      <c r="W67" s="204">
        <f t="shared" si="96"/>
        <v>4115.5529208802454</v>
      </c>
      <c r="X67" s="204">
        <f t="shared" si="96"/>
        <v>4287.1078846103228</v>
      </c>
      <c r="Y67" s="204">
        <f t="shared" si="96"/>
        <v>4458.6628483404002</v>
      </c>
      <c r="Z67" s="204">
        <f t="shared" si="96"/>
        <v>4630.2178120704775</v>
      </c>
      <c r="AA67" s="204">
        <f t="shared" si="96"/>
        <v>4801.7727758005558</v>
      </c>
      <c r="AB67" s="204">
        <f t="shared" si="96"/>
        <v>4973.3277395306332</v>
      </c>
      <c r="AC67" s="204">
        <f t="shared" si="96"/>
        <v>5144.8827032607114</v>
      </c>
      <c r="AD67" s="204">
        <f t="shared" si="96"/>
        <v>5316.4376669907888</v>
      </c>
      <c r="AE67" s="204">
        <f t="shared" si="96"/>
        <v>5487.9926307208661</v>
      </c>
      <c r="AF67" s="204">
        <f t="shared" si="96"/>
        <v>5659.5475944509435</v>
      </c>
      <c r="AG67" s="204">
        <f t="shared" si="96"/>
        <v>5831.1025581810209</v>
      </c>
      <c r="AH67" s="204">
        <f t="shared" si="96"/>
        <v>6002.6575219110991</v>
      </c>
      <c r="AI67" s="204">
        <f t="shared" si="96"/>
        <v>6174.2124856411765</v>
      </c>
      <c r="AJ67" s="204">
        <f t="shared" si="96"/>
        <v>6345.7674493712548</v>
      </c>
      <c r="AK67" s="204">
        <f t="shared" si="96"/>
        <v>6517.3224131013321</v>
      </c>
      <c r="AL67" s="204">
        <f t="shared" si="96"/>
        <v>6688.8773768314095</v>
      </c>
      <c r="AM67" s="204">
        <f t="shared" si="96"/>
        <v>6860.4323405614869</v>
      </c>
      <c r="AN67" s="204">
        <f t="shared" si="96"/>
        <v>7031.9873042915642</v>
      </c>
      <c r="AO67" s="204">
        <f t="shared" si="96"/>
        <v>7203.5422680216425</v>
      </c>
      <c r="AP67" s="204">
        <f t="shared" si="96"/>
        <v>7375.0972317517198</v>
      </c>
      <c r="AQ67" s="204">
        <f t="shared" si="96"/>
        <v>7546.6521954817981</v>
      </c>
      <c r="AR67" s="204">
        <f t="shared" si="96"/>
        <v>7718.2071592118755</v>
      </c>
      <c r="AS67" s="204">
        <f t="shared" si="96"/>
        <v>7889.7621229419528</v>
      </c>
      <c r="AT67" s="204">
        <f t="shared" si="96"/>
        <v>8061.3170866720302</v>
      </c>
      <c r="AU67" s="204">
        <f t="shared" si="96"/>
        <v>8232.8720504021076</v>
      </c>
      <c r="AV67" s="204">
        <f t="shared" si="96"/>
        <v>8404.4270141321849</v>
      </c>
      <c r="AW67" s="204">
        <f t="shared" si="96"/>
        <v>8575.9819778622641</v>
      </c>
      <c r="AX67" s="204">
        <f t="shared" si="96"/>
        <v>8747.5369415923415</v>
      </c>
      <c r="AY67" s="204">
        <f t="shared" si="96"/>
        <v>8919.0919053224188</v>
      </c>
      <c r="AZ67" s="204">
        <f t="shared" si="96"/>
        <v>9090.6468690524962</v>
      </c>
      <c r="BA67" s="204">
        <f t="shared" si="96"/>
        <v>9037.3876183278753</v>
      </c>
      <c r="BB67" s="204">
        <f t="shared" si="96"/>
        <v>8759.3141531485562</v>
      </c>
      <c r="BC67" s="204">
        <f t="shared" si="96"/>
        <v>8481.2406879692371</v>
      </c>
      <c r="BD67" s="204">
        <f t="shared" si="96"/>
        <v>8203.167222789918</v>
      </c>
      <c r="BE67" s="204">
        <f t="shared" si="96"/>
        <v>7925.0937576105989</v>
      </c>
      <c r="BF67" s="204">
        <f t="shared" si="96"/>
        <v>7647.0202924312798</v>
      </c>
      <c r="BG67" s="204">
        <f t="shared" si="96"/>
        <v>7368.9468272519607</v>
      </c>
      <c r="BH67" s="204">
        <f t="shared" si="96"/>
        <v>7090.8733620726416</v>
      </c>
      <c r="BI67" s="204">
        <f t="shared" si="96"/>
        <v>6812.7998968933225</v>
      </c>
      <c r="BJ67" s="204">
        <f t="shared" si="96"/>
        <v>6534.7264317140025</v>
      </c>
      <c r="BK67" s="204">
        <f t="shared" si="96"/>
        <v>6256.6529665346834</v>
      </c>
      <c r="BL67" s="204">
        <f t="shared" si="96"/>
        <v>5978.5795013553643</v>
      </c>
      <c r="BM67" s="204">
        <f t="shared" si="96"/>
        <v>5700.5060361760443</v>
      </c>
      <c r="BN67" s="204">
        <f t="shared" si="96"/>
        <v>5422.4325709967252</v>
      </c>
      <c r="BO67" s="204">
        <f t="shared" si="96"/>
        <v>5144.3591058174061</v>
      </c>
      <c r="BP67" s="204">
        <f t="shared" si="96"/>
        <v>4866.285640638087</v>
      </c>
      <c r="BQ67" s="204">
        <f t="shared" si="96"/>
        <v>4588.2121754587679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4310.1387102794488</v>
      </c>
      <c r="BS67" s="204">
        <f t="shared" si="97"/>
        <v>4032.0652451001297</v>
      </c>
      <c r="BT67" s="204">
        <f t="shared" si="97"/>
        <v>3753.9917799208097</v>
      </c>
      <c r="BU67" s="204">
        <f t="shared" si="97"/>
        <v>3475.9183147414906</v>
      </c>
      <c r="BV67" s="204">
        <f t="shared" si="97"/>
        <v>3197.8448495621715</v>
      </c>
      <c r="BW67" s="204">
        <f t="shared" si="97"/>
        <v>2919.7713843828524</v>
      </c>
      <c r="BX67" s="204">
        <f t="shared" si="97"/>
        <v>2641.6979192035333</v>
      </c>
      <c r="BY67" s="204">
        <f t="shared" si="97"/>
        <v>2363.6244540242133</v>
      </c>
      <c r="BZ67" s="204">
        <f t="shared" si="97"/>
        <v>2085.5509888448942</v>
      </c>
      <c r="CA67" s="204">
        <f t="shared" si="97"/>
        <v>1807.4775236655751</v>
      </c>
      <c r="CB67" s="204">
        <f t="shared" si="97"/>
        <v>1529.404058486256</v>
      </c>
      <c r="CC67" s="204">
        <f t="shared" si="97"/>
        <v>1251.3305933069369</v>
      </c>
      <c r="CD67" s="204">
        <f t="shared" si="97"/>
        <v>973.25712812761776</v>
      </c>
      <c r="CE67" s="204">
        <f t="shared" si="97"/>
        <v>695.18366294829866</v>
      </c>
      <c r="CF67" s="204">
        <f t="shared" si="97"/>
        <v>417.11019776897956</v>
      </c>
      <c r="CG67" s="204">
        <f t="shared" si="97"/>
        <v>139.03673258965864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414.76499999999999</v>
      </c>
      <c r="CY67" s="204">
        <f t="shared" si="97"/>
        <v>1244.2950000000001</v>
      </c>
      <c r="CZ67" s="204">
        <f t="shared" si="97"/>
        <v>2073.8249999999998</v>
      </c>
      <c r="DA67" s="204">
        <f t="shared" si="97"/>
        <v>2903.355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41.19221629515026</v>
      </c>
      <c r="T68" s="204">
        <f t="shared" si="98"/>
        <v>123.57664888545078</v>
      </c>
      <c r="U68" s="204">
        <f t="shared" si="98"/>
        <v>205.96108147575131</v>
      </c>
      <c r="V68" s="204">
        <f t="shared" si="98"/>
        <v>288.34551406605181</v>
      </c>
      <c r="W68" s="204">
        <f t="shared" si="98"/>
        <v>370.72994665635235</v>
      </c>
      <c r="X68" s="204">
        <f t="shared" si="98"/>
        <v>453.11437924665285</v>
      </c>
      <c r="Y68" s="204">
        <f t="shared" si="98"/>
        <v>535.49881183695334</v>
      </c>
      <c r="Z68" s="204">
        <f t="shared" si="98"/>
        <v>617.88324442725389</v>
      </c>
      <c r="AA68" s="204">
        <f t="shared" si="98"/>
        <v>700.26767701755443</v>
      </c>
      <c r="AB68" s="204">
        <f t="shared" si="98"/>
        <v>782.65210960785498</v>
      </c>
      <c r="AC68" s="204">
        <f t="shared" si="98"/>
        <v>865.03654219815542</v>
      </c>
      <c r="AD68" s="204">
        <f t="shared" si="98"/>
        <v>947.42097478845596</v>
      </c>
      <c r="AE68" s="204">
        <f t="shared" si="98"/>
        <v>1029.8054073787564</v>
      </c>
      <c r="AF68" s="204">
        <f t="shared" si="98"/>
        <v>1112.1898399690569</v>
      </c>
      <c r="AG68" s="204">
        <f t="shared" si="98"/>
        <v>1194.5742725593575</v>
      </c>
      <c r="AH68" s="204">
        <f t="shared" si="98"/>
        <v>1276.958705149658</v>
      </c>
      <c r="AI68" s="204">
        <f t="shared" si="98"/>
        <v>1359.3431377399586</v>
      </c>
      <c r="AJ68" s="204">
        <f t="shared" si="98"/>
        <v>1441.7275703302591</v>
      </c>
      <c r="AK68" s="204">
        <f t="shared" si="98"/>
        <v>1524.1120029205597</v>
      </c>
      <c r="AL68" s="204">
        <f t="shared" si="98"/>
        <v>1606.4964355108602</v>
      </c>
      <c r="AM68" s="204">
        <f t="shared" si="98"/>
        <v>1688.8808681011606</v>
      </c>
      <c r="AN68" s="204">
        <f t="shared" si="98"/>
        <v>1771.2653006914611</v>
      </c>
      <c r="AO68" s="204">
        <f t="shared" si="98"/>
        <v>1853.6497332817617</v>
      </c>
      <c r="AP68" s="204">
        <f t="shared" si="98"/>
        <v>1936.0341658720622</v>
      </c>
      <c r="AQ68" s="204">
        <f t="shared" si="98"/>
        <v>2018.4185984623628</v>
      </c>
      <c r="AR68" s="204">
        <f t="shared" si="98"/>
        <v>2100.8030310526633</v>
      </c>
      <c r="AS68" s="204">
        <f t="shared" si="98"/>
        <v>2183.1874636429638</v>
      </c>
      <c r="AT68" s="204">
        <f t="shared" si="98"/>
        <v>2265.5718962332644</v>
      </c>
      <c r="AU68" s="204">
        <f t="shared" si="98"/>
        <v>2347.9563288235649</v>
      </c>
      <c r="AV68" s="204">
        <f t="shared" si="98"/>
        <v>2430.3407614138655</v>
      </c>
      <c r="AW68" s="204">
        <f t="shared" si="98"/>
        <v>2512.725194004166</v>
      </c>
      <c r="AX68" s="204">
        <f t="shared" si="98"/>
        <v>2595.1096265944666</v>
      </c>
      <c r="AY68" s="204">
        <f t="shared" si="98"/>
        <v>2677.4940591847667</v>
      </c>
      <c r="AZ68" s="204">
        <f t="shared" si="98"/>
        <v>2759.8784917750672</v>
      </c>
      <c r="BA68" s="204">
        <f t="shared" si="98"/>
        <v>5496.1958682541117</v>
      </c>
      <c r="BB68" s="204">
        <f t="shared" si="98"/>
        <v>10886.4461886219</v>
      </c>
      <c r="BC68" s="204">
        <f t="shared" si="98"/>
        <v>16276.696508989688</v>
      </c>
      <c r="BD68" s="204">
        <f t="shared" si="98"/>
        <v>21666.946829357476</v>
      </c>
      <c r="BE68" s="204">
        <f t="shared" si="98"/>
        <v>27057.197149725267</v>
      </c>
      <c r="BF68" s="204">
        <f t="shared" si="98"/>
        <v>32447.447470093051</v>
      </c>
      <c r="BG68" s="204">
        <f t="shared" si="98"/>
        <v>37837.697790460843</v>
      </c>
      <c r="BH68" s="204">
        <f t="shared" si="98"/>
        <v>43227.948110828627</v>
      </c>
      <c r="BI68" s="204">
        <f t="shared" si="98"/>
        <v>48618.198431196419</v>
      </c>
      <c r="BJ68" s="204">
        <f t="shared" si="98"/>
        <v>54008.448751564203</v>
      </c>
      <c r="BK68" s="204">
        <f t="shared" si="98"/>
        <v>59398.699071931995</v>
      </c>
      <c r="BL68" s="204">
        <f t="shared" si="98"/>
        <v>64788.949392299779</v>
      </c>
      <c r="BM68" s="204">
        <f t="shared" si="98"/>
        <v>70179.199712667556</v>
      </c>
      <c r="BN68" s="204">
        <f t="shared" si="98"/>
        <v>75569.450033035348</v>
      </c>
      <c r="BO68" s="204">
        <f t="shared" si="98"/>
        <v>80959.700353403139</v>
      </c>
      <c r="BP68" s="204">
        <f t="shared" si="98"/>
        <v>86349.950673770931</v>
      </c>
      <c r="BQ68" s="204">
        <f t="shared" si="98"/>
        <v>91740.200994138708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97130.451314506499</v>
      </c>
      <c r="BS68" s="204">
        <f t="shared" si="99"/>
        <v>102520.70163487429</v>
      </c>
      <c r="BT68" s="204">
        <f t="shared" si="99"/>
        <v>107910.95195524208</v>
      </c>
      <c r="BU68" s="204">
        <f t="shared" si="99"/>
        <v>113301.20227560986</v>
      </c>
      <c r="BV68" s="204">
        <f t="shared" si="99"/>
        <v>118691.45259597765</v>
      </c>
      <c r="BW68" s="204">
        <f t="shared" si="99"/>
        <v>124081.70291634544</v>
      </c>
      <c r="BX68" s="204">
        <f t="shared" si="99"/>
        <v>129471.95323671323</v>
      </c>
      <c r="BY68" s="204">
        <f t="shared" si="99"/>
        <v>134862.20355708103</v>
      </c>
      <c r="BZ68" s="204">
        <f t="shared" si="99"/>
        <v>140252.4538774488</v>
      </c>
      <c r="CA68" s="204">
        <f t="shared" si="99"/>
        <v>145642.70419781658</v>
      </c>
      <c r="CB68" s="204">
        <f t="shared" si="99"/>
        <v>151032.95451818439</v>
      </c>
      <c r="CC68" s="204">
        <f t="shared" si="99"/>
        <v>156423.20483855216</v>
      </c>
      <c r="CD68" s="204">
        <f t="shared" si="99"/>
        <v>161813.45515891997</v>
      </c>
      <c r="CE68" s="204">
        <f t="shared" si="99"/>
        <v>167203.70547928775</v>
      </c>
      <c r="CF68" s="204">
        <f t="shared" si="99"/>
        <v>172593.95579965552</v>
      </c>
      <c r="CG68" s="204">
        <f t="shared" si="99"/>
        <v>177984.20612002333</v>
      </c>
      <c r="CH68" s="204">
        <f t="shared" si="99"/>
        <v>179365.66080286872</v>
      </c>
      <c r="CI68" s="204">
        <f t="shared" si="99"/>
        <v>176738.31984819178</v>
      </c>
      <c r="CJ68" s="204">
        <f t="shared" si="99"/>
        <v>174110.97889351484</v>
      </c>
      <c r="CK68" s="204">
        <f t="shared" si="99"/>
        <v>171483.6379388379</v>
      </c>
      <c r="CL68" s="204">
        <f t="shared" si="99"/>
        <v>168856.29698416093</v>
      </c>
      <c r="CM68" s="204">
        <f t="shared" si="99"/>
        <v>166228.95602948399</v>
      </c>
      <c r="CN68" s="204">
        <f t="shared" si="99"/>
        <v>163601.61507480705</v>
      </c>
      <c r="CO68" s="204">
        <f t="shared" si="99"/>
        <v>160974.27412013011</v>
      </c>
      <c r="CP68" s="204">
        <f t="shared" si="99"/>
        <v>158346.93316545314</v>
      </c>
      <c r="CQ68" s="204">
        <f t="shared" si="99"/>
        <v>155719.5922107762</v>
      </c>
      <c r="CR68" s="204">
        <f t="shared" si="99"/>
        <v>153092.25125609926</v>
      </c>
      <c r="CS68" s="204">
        <f t="shared" si="99"/>
        <v>150464.91030142232</v>
      </c>
      <c r="CT68" s="204">
        <f t="shared" si="99"/>
        <v>147837.56934674538</v>
      </c>
      <c r="CU68" s="204">
        <f t="shared" si="99"/>
        <v>145210.22839206841</v>
      </c>
      <c r="CV68" s="204">
        <f t="shared" si="99"/>
        <v>142582.88743739147</v>
      </c>
      <c r="CW68" s="204">
        <f t="shared" si="99"/>
        <v>139955.54648271453</v>
      </c>
      <c r="CX68" s="204">
        <f t="shared" si="99"/>
        <v>141743.62600537605</v>
      </c>
      <c r="CY68" s="204">
        <f t="shared" si="99"/>
        <v>147947.12600537605</v>
      </c>
      <c r="CZ68" s="204">
        <f t="shared" si="99"/>
        <v>154150.62600537605</v>
      </c>
      <c r="DA68" s="204">
        <f t="shared" si="99"/>
        <v>160354.12600537605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1034.7394985118858</v>
      </c>
      <c r="G69" s="204">
        <f t="shared" si="100"/>
        <v>1034.7394985118858</v>
      </c>
      <c r="H69" s="204">
        <f t="shared" si="100"/>
        <v>1034.7394985118858</v>
      </c>
      <c r="I69" s="204">
        <f t="shared" si="100"/>
        <v>1034.7394985118858</v>
      </c>
      <c r="J69" s="204">
        <f t="shared" si="100"/>
        <v>1034.7394985118858</v>
      </c>
      <c r="K69" s="204">
        <f t="shared" si="100"/>
        <v>1034.7394985118858</v>
      </c>
      <c r="L69" s="204">
        <f t="shared" si="88"/>
        <v>1034.7394985118858</v>
      </c>
      <c r="M69" s="204">
        <f t="shared" si="100"/>
        <v>1034.7394985118858</v>
      </c>
      <c r="N69" s="204">
        <f t="shared" si="100"/>
        <v>1034.7394985118858</v>
      </c>
      <c r="O69" s="204">
        <f t="shared" si="100"/>
        <v>1034.7394985118858</v>
      </c>
      <c r="P69" s="204">
        <f t="shared" si="100"/>
        <v>1034.7394985118858</v>
      </c>
      <c r="Q69" s="204">
        <f t="shared" si="100"/>
        <v>1034.7394985118858</v>
      </c>
      <c r="R69" s="204">
        <f t="shared" si="100"/>
        <v>1034.7394985118858</v>
      </c>
      <c r="S69" s="204">
        <f t="shared" si="100"/>
        <v>1034.134381929324</v>
      </c>
      <c r="T69" s="204">
        <f t="shared" si="100"/>
        <v>1032.9241487642005</v>
      </c>
      <c r="U69" s="204">
        <f t="shared" si="100"/>
        <v>1031.7139155990772</v>
      </c>
      <c r="V69" s="204">
        <f t="shared" si="100"/>
        <v>1030.5036824339536</v>
      </c>
      <c r="W69" s="204">
        <f t="shared" si="100"/>
        <v>1029.29344926883</v>
      </c>
      <c r="X69" s="204">
        <f t="shared" si="100"/>
        <v>1028.0832161037065</v>
      </c>
      <c r="Y69" s="204">
        <f t="shared" si="100"/>
        <v>1026.8729829385832</v>
      </c>
      <c r="Z69" s="204">
        <f t="shared" si="100"/>
        <v>1025.6627497734596</v>
      </c>
      <c r="AA69" s="204">
        <f t="shared" si="100"/>
        <v>1024.4525166083361</v>
      </c>
      <c r="AB69" s="204">
        <f t="shared" si="100"/>
        <v>1023.2422834432126</v>
      </c>
      <c r="AC69" s="204">
        <f t="shared" si="100"/>
        <v>1022.0320502780891</v>
      </c>
      <c r="AD69" s="204">
        <f t="shared" si="100"/>
        <v>1020.8218171129656</v>
      </c>
      <c r="AE69" s="204">
        <f t="shared" si="100"/>
        <v>1019.6115839478421</v>
      </c>
      <c r="AF69" s="204">
        <f t="shared" si="100"/>
        <v>1018.4013507827186</v>
      </c>
      <c r="AG69" s="204">
        <f t="shared" si="100"/>
        <v>1017.1911176175951</v>
      </c>
      <c r="AH69" s="204">
        <f t="shared" si="100"/>
        <v>1015.9808844524716</v>
      </c>
      <c r="AI69" s="204">
        <f t="shared" si="100"/>
        <v>1014.7706512873481</v>
      </c>
      <c r="AJ69" s="204">
        <f t="shared" si="100"/>
        <v>1013.5604181222246</v>
      </c>
      <c r="AK69" s="204">
        <f t="shared" si="100"/>
        <v>1012.3501849571011</v>
      </c>
      <c r="AL69" s="204">
        <f t="shared" si="100"/>
        <v>1011.1399517919776</v>
      </c>
      <c r="AM69" s="204">
        <f t="shared" si="100"/>
        <v>1009.9297186268541</v>
      </c>
      <c r="AN69" s="204">
        <f t="shared" si="100"/>
        <v>1008.7194854617306</v>
      </c>
      <c r="AO69" s="204">
        <f t="shared" si="100"/>
        <v>1007.5092522966071</v>
      </c>
      <c r="AP69" s="204">
        <f t="shared" si="100"/>
        <v>1006.2990191314836</v>
      </c>
      <c r="AQ69" s="204">
        <f t="shared" si="100"/>
        <v>1005.0887859663601</v>
      </c>
      <c r="AR69" s="204">
        <f t="shared" si="100"/>
        <v>1003.8785528012367</v>
      </c>
      <c r="AS69" s="204">
        <f t="shared" si="100"/>
        <v>1002.6683196361131</v>
      </c>
      <c r="AT69" s="204">
        <f t="shared" si="100"/>
        <v>1001.4580864709897</v>
      </c>
      <c r="AU69" s="204">
        <f t="shared" si="100"/>
        <v>1000.2478533058661</v>
      </c>
      <c r="AV69" s="204">
        <f t="shared" si="100"/>
        <v>999.03762014074266</v>
      </c>
      <c r="AW69" s="204">
        <f t="shared" si="100"/>
        <v>997.82738697561911</v>
      </c>
      <c r="AX69" s="204">
        <f t="shared" si="100"/>
        <v>996.61715381049567</v>
      </c>
      <c r="AY69" s="204">
        <f t="shared" si="100"/>
        <v>995.40692064537211</v>
      </c>
      <c r="AZ69" s="204">
        <f t="shared" si="100"/>
        <v>994.19668748024867</v>
      </c>
      <c r="BA69" s="204">
        <f t="shared" si="100"/>
        <v>978.53715315681279</v>
      </c>
      <c r="BB69" s="204">
        <f t="shared" si="100"/>
        <v>948.42831767506482</v>
      </c>
      <c r="BC69" s="204">
        <f t="shared" si="100"/>
        <v>918.31948219331662</v>
      </c>
      <c r="BD69" s="204">
        <f t="shared" si="100"/>
        <v>888.21064671156864</v>
      </c>
      <c r="BE69" s="204">
        <f t="shared" si="100"/>
        <v>858.10181122982044</v>
      </c>
      <c r="BF69" s="204">
        <f t="shared" si="100"/>
        <v>827.99297574807247</v>
      </c>
      <c r="BG69" s="204">
        <f t="shared" si="100"/>
        <v>797.88414026632427</v>
      </c>
      <c r="BH69" s="204">
        <f t="shared" si="100"/>
        <v>767.77530478457629</v>
      </c>
      <c r="BI69" s="204">
        <f t="shared" si="100"/>
        <v>737.66646930282809</v>
      </c>
      <c r="BJ69" s="204">
        <f t="shared" si="100"/>
        <v>707.55763382108012</v>
      </c>
      <c r="BK69" s="204">
        <f t="shared" si="100"/>
        <v>677.44879833933192</v>
      </c>
      <c r="BL69" s="204">
        <f t="shared" si="100"/>
        <v>647.33996285758394</v>
      </c>
      <c r="BM69" s="204">
        <f t="shared" si="100"/>
        <v>617.23112737583574</v>
      </c>
      <c r="BN69" s="204">
        <f t="shared" si="100"/>
        <v>587.12229189408777</v>
      </c>
      <c r="BO69" s="204">
        <f t="shared" si="100"/>
        <v>557.01345641233956</v>
      </c>
      <c r="BP69" s="204">
        <f t="shared" si="100"/>
        <v>526.90462093059159</v>
      </c>
      <c r="BQ69" s="204">
        <f t="shared" si="100"/>
        <v>496.79578544884345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466.6869499670953</v>
      </c>
      <c r="BS69" s="204">
        <f t="shared" si="101"/>
        <v>436.57811448534733</v>
      </c>
      <c r="BT69" s="204">
        <f t="shared" si="101"/>
        <v>406.46927900359913</v>
      </c>
      <c r="BU69" s="204">
        <f t="shared" si="101"/>
        <v>376.36044352185115</v>
      </c>
      <c r="BV69" s="204">
        <f t="shared" si="101"/>
        <v>346.25160804010295</v>
      </c>
      <c r="BW69" s="204">
        <f t="shared" si="101"/>
        <v>316.14277255835498</v>
      </c>
      <c r="BX69" s="204">
        <f t="shared" si="101"/>
        <v>286.03393707660678</v>
      </c>
      <c r="BY69" s="204">
        <f t="shared" si="101"/>
        <v>255.9251015948588</v>
      </c>
      <c r="BZ69" s="204">
        <f t="shared" si="101"/>
        <v>225.8162661131106</v>
      </c>
      <c r="CA69" s="204">
        <f t="shared" si="101"/>
        <v>195.70743063136263</v>
      </c>
      <c r="CB69" s="204">
        <f t="shared" si="101"/>
        <v>165.59859514961443</v>
      </c>
      <c r="CC69" s="204">
        <f t="shared" si="101"/>
        <v>135.48975966786645</v>
      </c>
      <c r="CD69" s="204">
        <f t="shared" si="101"/>
        <v>105.38092418611825</v>
      </c>
      <c r="CE69" s="204">
        <f t="shared" si="101"/>
        <v>75.272088704370276</v>
      </c>
      <c r="CF69" s="204">
        <f t="shared" si="101"/>
        <v>45.163253222622075</v>
      </c>
      <c r="CG69" s="204">
        <f t="shared" si="101"/>
        <v>15.054417740874101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7.365000000000002</v>
      </c>
      <c r="CY69" s="204">
        <f t="shared" si="101"/>
        <v>22.095000000000006</v>
      </c>
      <c r="CZ69" s="204">
        <f t="shared" si="101"/>
        <v>36.82500000000001</v>
      </c>
      <c r="DA69" s="204">
        <f t="shared" si="101"/>
        <v>51.555000000000014</v>
      </c>
    </row>
    <row r="70" spans="1:105" s="204" customFormat="1">
      <c r="A70" s="204" t="str">
        <f>Income!A85</f>
        <v>Cash transfer - official</v>
      </c>
      <c r="F70" s="204">
        <f t="shared" si="100"/>
        <v>24245.154366342569</v>
      </c>
      <c r="G70" s="204">
        <f t="shared" si="100"/>
        <v>24245.154366342569</v>
      </c>
      <c r="H70" s="204">
        <f t="shared" si="100"/>
        <v>24245.154366342569</v>
      </c>
      <c r="I70" s="204">
        <f t="shared" si="100"/>
        <v>24245.154366342569</v>
      </c>
      <c r="J70" s="204">
        <f t="shared" si="100"/>
        <v>24245.154366342569</v>
      </c>
      <c r="K70" s="204">
        <f t="shared" si="100"/>
        <v>24245.154366342569</v>
      </c>
      <c r="L70" s="204">
        <f t="shared" si="100"/>
        <v>24245.154366342569</v>
      </c>
      <c r="M70" s="204">
        <f t="shared" si="100"/>
        <v>24245.154366342569</v>
      </c>
      <c r="N70" s="204">
        <f t="shared" si="100"/>
        <v>24245.154366342569</v>
      </c>
      <c r="O70" s="204">
        <f t="shared" si="100"/>
        <v>24245.154366342569</v>
      </c>
      <c r="P70" s="204">
        <f t="shared" si="100"/>
        <v>24245.154366342569</v>
      </c>
      <c r="Q70" s="204">
        <f t="shared" si="100"/>
        <v>24245.154366342569</v>
      </c>
      <c r="R70" s="204">
        <f t="shared" si="100"/>
        <v>24245.154366342569</v>
      </c>
      <c r="S70" s="204">
        <f t="shared" si="100"/>
        <v>24245.178100907131</v>
      </c>
      <c r="T70" s="204">
        <f t="shared" si="100"/>
        <v>24245.225570036258</v>
      </c>
      <c r="U70" s="204">
        <f t="shared" si="100"/>
        <v>24245.273039165382</v>
      </c>
      <c r="V70" s="204">
        <f t="shared" si="100"/>
        <v>24245.320508294506</v>
      </c>
      <c r="W70" s="204">
        <f t="shared" si="100"/>
        <v>24245.367977423633</v>
      </c>
      <c r="X70" s="204">
        <f t="shared" si="100"/>
        <v>24245.415446552757</v>
      </c>
      <c r="Y70" s="204">
        <f t="shared" si="100"/>
        <v>24245.462915681881</v>
      </c>
      <c r="Z70" s="204">
        <f t="shared" si="100"/>
        <v>24245.510384811008</v>
      </c>
      <c r="AA70" s="204">
        <f t="shared" si="100"/>
        <v>24245.557853940132</v>
      </c>
      <c r="AB70" s="204">
        <f t="shared" si="100"/>
        <v>24245.605323069256</v>
      </c>
      <c r="AC70" s="204">
        <f t="shared" si="100"/>
        <v>24245.652792198383</v>
      </c>
      <c r="AD70" s="204">
        <f t="shared" si="100"/>
        <v>24245.700261327507</v>
      </c>
      <c r="AE70" s="204">
        <f t="shared" si="100"/>
        <v>24245.747730456631</v>
      </c>
      <c r="AF70" s="204">
        <f t="shared" si="100"/>
        <v>24245.795199585758</v>
      </c>
      <c r="AG70" s="204">
        <f t="shared" si="100"/>
        <v>24245.842668714882</v>
      </c>
      <c r="AH70" s="204">
        <f t="shared" si="100"/>
        <v>24245.890137844006</v>
      </c>
      <c r="AI70" s="204">
        <f t="shared" si="100"/>
        <v>24245.937606973133</v>
      </c>
      <c r="AJ70" s="204">
        <f t="shared" si="100"/>
        <v>24245.985076102257</v>
      </c>
      <c r="AK70" s="204">
        <f t="shared" si="100"/>
        <v>24246.032545231385</v>
      </c>
      <c r="AL70" s="204">
        <f t="shared" si="100"/>
        <v>24246.080014360508</v>
      </c>
      <c r="AM70" s="204">
        <f t="shared" si="100"/>
        <v>24246.127483489632</v>
      </c>
      <c r="AN70" s="204">
        <f t="shared" si="100"/>
        <v>24246.17495261876</v>
      </c>
      <c r="AO70" s="204">
        <f t="shared" si="100"/>
        <v>24246.222421747883</v>
      </c>
      <c r="AP70" s="204">
        <f t="shared" si="100"/>
        <v>24246.269890877007</v>
      </c>
      <c r="AQ70" s="204">
        <f t="shared" si="100"/>
        <v>24246.317360006135</v>
      </c>
      <c r="AR70" s="204">
        <f t="shared" si="100"/>
        <v>24246.364829135258</v>
      </c>
      <c r="AS70" s="204">
        <f t="shared" si="100"/>
        <v>24246.412298264382</v>
      </c>
      <c r="AT70" s="204">
        <f t="shared" si="100"/>
        <v>24246.45976739351</v>
      </c>
      <c r="AU70" s="204">
        <f t="shared" si="100"/>
        <v>24246.507236522633</v>
      </c>
      <c r="AV70" s="204">
        <f t="shared" si="100"/>
        <v>24246.554705651757</v>
      </c>
      <c r="AW70" s="204">
        <f t="shared" si="100"/>
        <v>24246.602174780885</v>
      </c>
      <c r="AX70" s="204">
        <f t="shared" si="100"/>
        <v>24246.649643910008</v>
      </c>
      <c r="AY70" s="204">
        <f t="shared" si="100"/>
        <v>24246.697113039132</v>
      </c>
      <c r="AZ70" s="204">
        <f t="shared" si="100"/>
        <v>24246.74458216826</v>
      </c>
      <c r="BA70" s="204">
        <f t="shared" si="100"/>
        <v>24081.527245272337</v>
      </c>
      <c r="BB70" s="204">
        <f t="shared" si="100"/>
        <v>23751.045102351371</v>
      </c>
      <c r="BC70" s="204">
        <f t="shared" si="100"/>
        <v>23420.562959430401</v>
      </c>
      <c r="BD70" s="204">
        <f t="shared" si="100"/>
        <v>23090.080816509435</v>
      </c>
      <c r="BE70" s="204">
        <f t="shared" si="100"/>
        <v>22759.598673588465</v>
      </c>
      <c r="BF70" s="204">
        <f t="shared" si="100"/>
        <v>22429.116530667496</v>
      </c>
      <c r="BG70" s="204">
        <f t="shared" si="100"/>
        <v>22098.63438774653</v>
      </c>
      <c r="BH70" s="204">
        <f t="shared" si="100"/>
        <v>21768.15224482556</v>
      </c>
      <c r="BI70" s="204">
        <f t="shared" si="100"/>
        <v>21437.670101904594</v>
      </c>
      <c r="BJ70" s="204">
        <f t="shared" si="100"/>
        <v>21107.187958983624</v>
      </c>
      <c r="BK70" s="204">
        <f t="shared" si="100"/>
        <v>20776.705816062658</v>
      </c>
      <c r="BL70" s="204">
        <f t="shared" si="100"/>
        <v>20446.223673141689</v>
      </c>
      <c r="BM70" s="204">
        <f t="shared" si="100"/>
        <v>20115.741530220723</v>
      </c>
      <c r="BN70" s="204">
        <f t="shared" si="100"/>
        <v>19785.259387299753</v>
      </c>
      <c r="BO70" s="204">
        <f t="shared" si="100"/>
        <v>19454.777244378784</v>
      </c>
      <c r="BP70" s="204">
        <f t="shared" si="100"/>
        <v>19124.295101457818</v>
      </c>
      <c r="BQ70" s="204">
        <f t="shared" si="100"/>
        <v>18793.812958536852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18463.330815615882</v>
      </c>
      <c r="BS70" s="204">
        <f t="shared" si="102"/>
        <v>18132.848672694912</v>
      </c>
      <c r="BT70" s="204">
        <f t="shared" si="102"/>
        <v>17802.366529773946</v>
      </c>
      <c r="BU70" s="204">
        <f t="shared" si="102"/>
        <v>17471.884386852977</v>
      </c>
      <c r="BV70" s="204">
        <f t="shared" si="102"/>
        <v>17141.402243932011</v>
      </c>
      <c r="BW70" s="204">
        <f t="shared" si="102"/>
        <v>16810.920101011041</v>
      </c>
      <c r="BX70" s="204">
        <f t="shared" si="102"/>
        <v>16480.437958090075</v>
      </c>
      <c r="BY70" s="204">
        <f t="shared" si="102"/>
        <v>16149.955815169105</v>
      </c>
      <c r="BZ70" s="204">
        <f t="shared" si="102"/>
        <v>15819.473672248138</v>
      </c>
      <c r="CA70" s="204">
        <f t="shared" si="102"/>
        <v>15488.99152932717</v>
      </c>
      <c r="CB70" s="204">
        <f t="shared" si="102"/>
        <v>15158.509386406202</v>
      </c>
      <c r="CC70" s="204">
        <f t="shared" si="102"/>
        <v>14828.027243485234</v>
      </c>
      <c r="CD70" s="204">
        <f t="shared" si="102"/>
        <v>14497.545100564266</v>
      </c>
      <c r="CE70" s="204">
        <f t="shared" si="102"/>
        <v>14167.062957643298</v>
      </c>
      <c r="CF70" s="204">
        <f t="shared" si="102"/>
        <v>13836.580814722331</v>
      </c>
      <c r="CG70" s="204">
        <f t="shared" si="102"/>
        <v>13506.098671801361</v>
      </c>
      <c r="CH70" s="204">
        <f t="shared" si="102"/>
        <v>13340.800455933511</v>
      </c>
      <c r="CI70" s="204">
        <f t="shared" si="102"/>
        <v>13340.686167118776</v>
      </c>
      <c r="CJ70" s="204">
        <f t="shared" si="102"/>
        <v>13340.571878304041</v>
      </c>
      <c r="CK70" s="204">
        <f t="shared" si="102"/>
        <v>13340.457589489306</v>
      </c>
      <c r="CL70" s="204">
        <f t="shared" si="102"/>
        <v>13340.343300674571</v>
      </c>
      <c r="CM70" s="204">
        <f t="shared" si="102"/>
        <v>13340.229011859836</v>
      </c>
      <c r="CN70" s="204">
        <f t="shared" si="102"/>
        <v>13340.114723045101</v>
      </c>
      <c r="CO70" s="204">
        <f t="shared" si="102"/>
        <v>13340.000434230365</v>
      </c>
      <c r="CP70" s="204">
        <f t="shared" si="102"/>
        <v>13339.886145415632</v>
      </c>
      <c r="CQ70" s="204">
        <f t="shared" si="102"/>
        <v>13339.771856600897</v>
      </c>
      <c r="CR70" s="204">
        <f t="shared" si="102"/>
        <v>13339.657567786162</v>
      </c>
      <c r="CS70" s="204">
        <f t="shared" si="102"/>
        <v>13339.543278971427</v>
      </c>
      <c r="CT70" s="204">
        <f t="shared" si="102"/>
        <v>13339.428990156692</v>
      </c>
      <c r="CU70" s="204">
        <f t="shared" si="102"/>
        <v>13339.314701341957</v>
      </c>
      <c r="CV70" s="204">
        <f t="shared" si="102"/>
        <v>13339.200412527221</v>
      </c>
      <c r="CW70" s="204">
        <f t="shared" si="102"/>
        <v>13339.086123712486</v>
      </c>
      <c r="CX70" s="204">
        <f t="shared" si="102"/>
        <v>12775.113979305119</v>
      </c>
      <c r="CY70" s="204">
        <f t="shared" si="102"/>
        <v>11647.283979305121</v>
      </c>
      <c r="CZ70" s="204">
        <f t="shared" si="102"/>
        <v>10519.453979305119</v>
      </c>
      <c r="DA70" s="204">
        <f t="shared" si="102"/>
        <v>9391.6239793051209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32.181418980586137</v>
      </c>
      <c r="T71" s="204">
        <f t="shared" si="103"/>
        <v>96.54425694175842</v>
      </c>
      <c r="U71" s="204">
        <f t="shared" si="103"/>
        <v>160.90709490293068</v>
      </c>
      <c r="V71" s="204">
        <f t="shared" si="103"/>
        <v>225.26993286410297</v>
      </c>
      <c r="W71" s="204">
        <f t="shared" si="103"/>
        <v>289.63277082527526</v>
      </c>
      <c r="X71" s="204">
        <f t="shared" si="103"/>
        <v>353.99560878644752</v>
      </c>
      <c r="Y71" s="204">
        <f t="shared" si="103"/>
        <v>418.35844674761978</v>
      </c>
      <c r="Z71" s="204">
        <f t="shared" si="103"/>
        <v>482.72128470879204</v>
      </c>
      <c r="AA71" s="204">
        <f t="shared" si="103"/>
        <v>547.08412266996436</v>
      </c>
      <c r="AB71" s="204">
        <f t="shared" si="103"/>
        <v>611.44696063113656</v>
      </c>
      <c r="AC71" s="204">
        <f t="shared" si="103"/>
        <v>675.80979859230888</v>
      </c>
      <c r="AD71" s="204">
        <f t="shared" si="103"/>
        <v>740.1726365534812</v>
      </c>
      <c r="AE71" s="204">
        <f t="shared" si="103"/>
        <v>804.5354745146534</v>
      </c>
      <c r="AF71" s="204">
        <f t="shared" si="103"/>
        <v>868.89831247582572</v>
      </c>
      <c r="AG71" s="204">
        <f t="shared" si="103"/>
        <v>933.26115043699804</v>
      </c>
      <c r="AH71" s="204">
        <f t="shared" si="103"/>
        <v>997.62398839817024</v>
      </c>
      <c r="AI71" s="204">
        <f t="shared" si="103"/>
        <v>1061.9868263593426</v>
      </c>
      <c r="AJ71" s="204">
        <f t="shared" si="103"/>
        <v>1126.3496643205149</v>
      </c>
      <c r="AK71" s="204">
        <f t="shared" si="103"/>
        <v>1190.7125022816872</v>
      </c>
      <c r="AL71" s="204">
        <f t="shared" si="103"/>
        <v>1255.0753402428593</v>
      </c>
      <c r="AM71" s="204">
        <f t="shared" si="103"/>
        <v>1319.4381782040316</v>
      </c>
      <c r="AN71" s="204">
        <f t="shared" si="103"/>
        <v>1383.8010161652039</v>
      </c>
      <c r="AO71" s="204">
        <f t="shared" si="103"/>
        <v>1448.1638541263762</v>
      </c>
      <c r="AP71" s="204">
        <f t="shared" si="103"/>
        <v>1512.5266920875486</v>
      </c>
      <c r="AQ71" s="204">
        <f t="shared" si="103"/>
        <v>1576.8895300487206</v>
      </c>
      <c r="AR71" s="204">
        <f t="shared" si="103"/>
        <v>1641.252368009893</v>
      </c>
      <c r="AS71" s="204">
        <f t="shared" si="103"/>
        <v>1705.6152059710653</v>
      </c>
      <c r="AT71" s="204">
        <f t="shared" si="103"/>
        <v>1769.9780439322376</v>
      </c>
      <c r="AU71" s="204">
        <f t="shared" si="103"/>
        <v>1834.3408818934099</v>
      </c>
      <c r="AV71" s="204">
        <f t="shared" si="103"/>
        <v>1898.703719854582</v>
      </c>
      <c r="AW71" s="204">
        <f t="shared" si="103"/>
        <v>1963.0665578157543</v>
      </c>
      <c r="AX71" s="204">
        <f t="shared" si="103"/>
        <v>2027.4293957769266</v>
      </c>
      <c r="AY71" s="204">
        <f t="shared" si="103"/>
        <v>2091.7922337380987</v>
      </c>
      <c r="AZ71" s="204">
        <f t="shared" si="103"/>
        <v>2156.155071699271</v>
      </c>
      <c r="BA71" s="204">
        <f t="shared" si="103"/>
        <v>2155.1798771847079</v>
      </c>
      <c r="BB71" s="204">
        <f t="shared" si="103"/>
        <v>2088.8666501944094</v>
      </c>
      <c r="BC71" s="204">
        <f t="shared" si="103"/>
        <v>2022.5534232041107</v>
      </c>
      <c r="BD71" s="204">
        <f t="shared" si="103"/>
        <v>1956.2401962138119</v>
      </c>
      <c r="BE71" s="204">
        <f t="shared" si="103"/>
        <v>1889.9269692235132</v>
      </c>
      <c r="BF71" s="204">
        <f t="shared" si="103"/>
        <v>1823.6137422332145</v>
      </c>
      <c r="BG71" s="204">
        <f t="shared" si="103"/>
        <v>1757.3005152429157</v>
      </c>
      <c r="BH71" s="204">
        <f t="shared" si="103"/>
        <v>1690.987288252617</v>
      </c>
      <c r="BI71" s="204">
        <f t="shared" si="103"/>
        <v>1624.6740612623184</v>
      </c>
      <c r="BJ71" s="204">
        <f t="shared" si="103"/>
        <v>1558.3608342720195</v>
      </c>
      <c r="BK71" s="204">
        <f t="shared" si="103"/>
        <v>1492.047607281721</v>
      </c>
      <c r="BL71" s="204">
        <f t="shared" si="103"/>
        <v>1425.7343802914222</v>
      </c>
      <c r="BM71" s="204">
        <f t="shared" si="103"/>
        <v>1359.4211533011235</v>
      </c>
      <c r="BN71" s="204">
        <f t="shared" si="103"/>
        <v>1293.1079263108247</v>
      </c>
      <c r="BO71" s="204">
        <f t="shared" si="103"/>
        <v>1226.794699320526</v>
      </c>
      <c r="BP71" s="204">
        <f t="shared" si="103"/>
        <v>1160.4814723302272</v>
      </c>
      <c r="BQ71" s="204">
        <f t="shared" si="103"/>
        <v>1094.1682453399287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1027.85501834963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961.54179135933123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895.22856436903248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828.91533737873374</v>
      </c>
      <c r="BV71" s="204">
        <f t="shared" si="104"/>
        <v>762.60211038843499</v>
      </c>
      <c r="BW71" s="204">
        <f t="shared" si="104"/>
        <v>696.28888339813625</v>
      </c>
      <c r="BX71" s="204">
        <f t="shared" si="104"/>
        <v>629.9756564078375</v>
      </c>
      <c r="BY71" s="204">
        <f t="shared" si="104"/>
        <v>563.66242941753899</v>
      </c>
      <c r="BZ71" s="204">
        <f t="shared" si="104"/>
        <v>497.34920242724024</v>
      </c>
      <c r="CA71" s="204">
        <f t="shared" si="104"/>
        <v>431.0359754369415</v>
      </c>
      <c r="CB71" s="204">
        <f t="shared" si="104"/>
        <v>364.72274844664275</v>
      </c>
      <c r="CC71" s="204">
        <f t="shared" si="104"/>
        <v>298.40952145634401</v>
      </c>
      <c r="CD71" s="204">
        <f t="shared" si="104"/>
        <v>232.09629446604526</v>
      </c>
      <c r="CE71" s="204">
        <f t="shared" si="104"/>
        <v>165.78306747574652</v>
      </c>
      <c r="CF71" s="204">
        <f t="shared" si="104"/>
        <v>99.469840485448003</v>
      </c>
      <c r="CG71" s="204">
        <f t="shared" si="104"/>
        <v>33.156613495149031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148.16499999999999</v>
      </c>
      <c r="CY71" s="204">
        <f t="shared" si="104"/>
        <v>444.495</v>
      </c>
      <c r="CZ71" s="204">
        <f t="shared" si="104"/>
        <v>740.82499999999993</v>
      </c>
      <c r="DA71" s="204">
        <f t="shared" si="104"/>
        <v>1037.155</v>
      </c>
    </row>
    <row r="72" spans="1:105" s="204" customFormat="1">
      <c r="A72" s="204" t="str">
        <f>Income!A88</f>
        <v>TOTAL</v>
      </c>
      <c r="F72" s="204">
        <f>SUM(F59:F71)</f>
        <v>41416.994528759853</v>
      </c>
      <c r="G72" s="204">
        <f t="shared" ref="G72:BR72" si="105">SUM(G59:G71)</f>
        <v>41416.994528759853</v>
      </c>
      <c r="H72" s="204">
        <f t="shared" si="105"/>
        <v>41416.994528759853</v>
      </c>
      <c r="I72" s="204">
        <f t="shared" si="105"/>
        <v>41416.994528759853</v>
      </c>
      <c r="J72" s="204">
        <f t="shared" si="105"/>
        <v>41416.994528759853</v>
      </c>
      <c r="K72" s="204">
        <f t="shared" si="105"/>
        <v>41416.994528759853</v>
      </c>
      <c r="L72" s="204">
        <f t="shared" si="105"/>
        <v>41416.994528759853</v>
      </c>
      <c r="M72" s="204">
        <f t="shared" si="105"/>
        <v>41416.994528759853</v>
      </c>
      <c r="N72" s="204">
        <f t="shared" si="105"/>
        <v>41416.994528759853</v>
      </c>
      <c r="O72" s="204">
        <f t="shared" si="105"/>
        <v>41416.994528759853</v>
      </c>
      <c r="P72" s="204">
        <f t="shared" si="105"/>
        <v>41416.994528759853</v>
      </c>
      <c r="Q72" s="204">
        <f t="shared" si="105"/>
        <v>41416.994528759853</v>
      </c>
      <c r="R72" s="204">
        <f t="shared" si="105"/>
        <v>41416.994528759853</v>
      </c>
      <c r="S72" s="204">
        <f t="shared" si="105"/>
        <v>42072.645289735548</v>
      </c>
      <c r="T72" s="204">
        <f t="shared" si="105"/>
        <v>43383.946811686954</v>
      </c>
      <c r="U72" s="204">
        <f t="shared" si="105"/>
        <v>44695.248333638367</v>
      </c>
      <c r="V72" s="204">
        <f t="shared" si="105"/>
        <v>46006.549855589765</v>
      </c>
      <c r="W72" s="204">
        <f t="shared" si="105"/>
        <v>47317.851377541163</v>
      </c>
      <c r="X72" s="204">
        <f t="shared" si="105"/>
        <v>48629.152899492568</v>
      </c>
      <c r="Y72" s="204">
        <f t="shared" si="105"/>
        <v>49940.454421443974</v>
      </c>
      <c r="Z72" s="204">
        <f t="shared" si="105"/>
        <v>51251.755943395379</v>
      </c>
      <c r="AA72" s="204">
        <f t="shared" si="105"/>
        <v>52563.057465346785</v>
      </c>
      <c r="AB72" s="204">
        <f t="shared" si="105"/>
        <v>53874.35898729819</v>
      </c>
      <c r="AC72" s="204">
        <f t="shared" si="105"/>
        <v>55185.660509249588</v>
      </c>
      <c r="AD72" s="204">
        <f t="shared" si="105"/>
        <v>56496.962031200987</v>
      </c>
      <c r="AE72" s="204">
        <f t="shared" si="105"/>
        <v>57808.263553152392</v>
      </c>
      <c r="AF72" s="204">
        <f t="shared" si="105"/>
        <v>59119.565075103797</v>
      </c>
      <c r="AG72" s="204">
        <f t="shared" si="105"/>
        <v>60430.866597055203</v>
      </c>
      <c r="AH72" s="204">
        <f t="shared" si="105"/>
        <v>61742.168119006608</v>
      </c>
      <c r="AI72" s="204">
        <f t="shared" si="105"/>
        <v>63053.469640958028</v>
      </c>
      <c r="AJ72" s="204">
        <f t="shared" si="105"/>
        <v>64364.771162909426</v>
      </c>
      <c r="AK72" s="204">
        <f t="shared" si="105"/>
        <v>65676.072684860832</v>
      </c>
      <c r="AL72" s="204">
        <f t="shared" si="105"/>
        <v>66987.374206812223</v>
      </c>
      <c r="AM72" s="204">
        <f t="shared" si="105"/>
        <v>68298.675728763628</v>
      </c>
      <c r="AN72" s="204">
        <f t="shared" si="105"/>
        <v>69609.977250715048</v>
      </c>
      <c r="AO72" s="204">
        <f t="shared" si="105"/>
        <v>70921.278772666454</v>
      </c>
      <c r="AP72" s="204">
        <f t="shared" si="105"/>
        <v>72232.580294617845</v>
      </c>
      <c r="AQ72" s="204">
        <f t="shared" si="105"/>
        <v>73543.881816569265</v>
      </c>
      <c r="AR72" s="204">
        <f t="shared" si="105"/>
        <v>74855.183338520656</v>
      </c>
      <c r="AS72" s="204">
        <f t="shared" si="105"/>
        <v>76166.484860472046</v>
      </c>
      <c r="AT72" s="204">
        <f t="shared" si="105"/>
        <v>77477.786382423452</v>
      </c>
      <c r="AU72" s="204">
        <f t="shared" si="105"/>
        <v>78789.087904374857</v>
      </c>
      <c r="AV72" s="204">
        <f t="shared" si="105"/>
        <v>80100.389426326263</v>
      </c>
      <c r="AW72" s="204">
        <f t="shared" si="105"/>
        <v>81411.690948277668</v>
      </c>
      <c r="AX72" s="204">
        <f t="shared" si="105"/>
        <v>82722.992470229088</v>
      </c>
      <c r="AY72" s="204">
        <f t="shared" si="105"/>
        <v>84034.293992180479</v>
      </c>
      <c r="AZ72" s="204">
        <f t="shared" si="105"/>
        <v>85345.59551413187</v>
      </c>
      <c r="BA72" s="204">
        <f t="shared" si="105"/>
        <v>88009.497914921318</v>
      </c>
      <c r="BB72" s="204">
        <f t="shared" si="105"/>
        <v>92026.001194548793</v>
      </c>
      <c r="BC72" s="204">
        <f t="shared" si="105"/>
        <v>96042.504474176239</v>
      </c>
      <c r="BD72" s="204">
        <f t="shared" si="105"/>
        <v>100059.00775380369</v>
      </c>
      <c r="BE72" s="204">
        <f t="shared" si="105"/>
        <v>104075.51103343116</v>
      </c>
      <c r="BF72" s="204">
        <f t="shared" si="105"/>
        <v>108092.01431305861</v>
      </c>
      <c r="BG72" s="204">
        <f t="shared" si="105"/>
        <v>112108.51759268605</v>
      </c>
      <c r="BH72" s="204">
        <f t="shared" si="105"/>
        <v>116125.02087231351</v>
      </c>
      <c r="BI72" s="204">
        <f t="shared" si="105"/>
        <v>120141.52415194099</v>
      </c>
      <c r="BJ72" s="204">
        <f t="shared" si="105"/>
        <v>124158.02743156845</v>
      </c>
      <c r="BK72" s="204">
        <f t="shared" si="105"/>
        <v>128174.53071119591</v>
      </c>
      <c r="BL72" s="204">
        <f t="shared" si="105"/>
        <v>132191.03399082334</v>
      </c>
      <c r="BM72" s="204">
        <f t="shared" si="105"/>
        <v>136207.53727045079</v>
      </c>
      <c r="BN72" s="204">
        <f t="shared" si="105"/>
        <v>140224.04055007827</v>
      </c>
      <c r="BO72" s="204">
        <f t="shared" si="105"/>
        <v>144240.54382970574</v>
      </c>
      <c r="BP72" s="204">
        <f t="shared" si="105"/>
        <v>148257.04710933319</v>
      </c>
      <c r="BQ72" s="204">
        <f t="shared" si="105"/>
        <v>152273.55038896063</v>
      </c>
      <c r="BR72" s="204">
        <f t="shared" si="105"/>
        <v>156290.05366858808</v>
      </c>
      <c r="BS72" s="204">
        <f t="shared" ref="BS72:DA72" si="106">SUM(BS59:BS71)</f>
        <v>160306.55694821556</v>
      </c>
      <c r="BT72" s="204">
        <f t="shared" si="106"/>
        <v>164323.060227843</v>
      </c>
      <c r="BU72" s="204">
        <f t="shared" si="106"/>
        <v>168339.56350747045</v>
      </c>
      <c r="BV72" s="204">
        <f t="shared" si="106"/>
        <v>172356.06678709792</v>
      </c>
      <c r="BW72" s="204">
        <f t="shared" si="106"/>
        <v>176372.5700667254</v>
      </c>
      <c r="BX72" s="204">
        <f t="shared" si="106"/>
        <v>180389.07334635284</v>
      </c>
      <c r="BY72" s="204">
        <f t="shared" si="106"/>
        <v>184405.57662598032</v>
      </c>
      <c r="BZ72" s="204">
        <f t="shared" si="106"/>
        <v>188422.07990560774</v>
      </c>
      <c r="CA72" s="204">
        <f t="shared" si="106"/>
        <v>192438.58318523521</v>
      </c>
      <c r="CB72" s="204">
        <f t="shared" si="106"/>
        <v>196455.08646486269</v>
      </c>
      <c r="CC72" s="204">
        <f t="shared" si="106"/>
        <v>200471.58974449013</v>
      </c>
      <c r="CD72" s="204">
        <f t="shared" si="106"/>
        <v>204488.09302411761</v>
      </c>
      <c r="CE72" s="204">
        <f t="shared" si="106"/>
        <v>208504.59630374506</v>
      </c>
      <c r="CF72" s="204">
        <f t="shared" si="106"/>
        <v>212521.09958337253</v>
      </c>
      <c r="CG72" s="204">
        <f t="shared" si="106"/>
        <v>216537.60286299995</v>
      </c>
      <c r="CH72" s="204">
        <f t="shared" si="106"/>
        <v>226830.04149758391</v>
      </c>
      <c r="CI72" s="204">
        <f t="shared" si="106"/>
        <v>243398.41548712435</v>
      </c>
      <c r="CJ72" s="204">
        <f t="shared" si="106"/>
        <v>259966.78947666482</v>
      </c>
      <c r="CK72" s="204">
        <f t="shared" si="106"/>
        <v>276535.16346620524</v>
      </c>
      <c r="CL72" s="204">
        <f t="shared" si="106"/>
        <v>293103.53745574574</v>
      </c>
      <c r="CM72" s="204">
        <f t="shared" si="106"/>
        <v>309671.91144528618</v>
      </c>
      <c r="CN72" s="204">
        <f t="shared" si="106"/>
        <v>326240.28543482663</v>
      </c>
      <c r="CO72" s="204">
        <f t="shared" si="106"/>
        <v>342808.65942436713</v>
      </c>
      <c r="CP72" s="204">
        <f t="shared" si="106"/>
        <v>359377.03341390757</v>
      </c>
      <c r="CQ72" s="204">
        <f t="shared" si="106"/>
        <v>375945.40740344801</v>
      </c>
      <c r="CR72" s="204">
        <f t="shared" si="106"/>
        <v>392513.78139298846</v>
      </c>
      <c r="CS72" s="204">
        <f t="shared" si="106"/>
        <v>409082.1553825289</v>
      </c>
      <c r="CT72" s="204">
        <f t="shared" si="106"/>
        <v>425650.52937206934</v>
      </c>
      <c r="CU72" s="204">
        <f t="shared" si="106"/>
        <v>442218.90336160979</v>
      </c>
      <c r="CV72" s="204">
        <f t="shared" si="106"/>
        <v>458787.27735115017</v>
      </c>
      <c r="CW72" s="204">
        <f t="shared" si="106"/>
        <v>475355.65134069073</v>
      </c>
      <c r="CX72" s="204">
        <f t="shared" si="106"/>
        <v>488529.73883546091</v>
      </c>
      <c r="CY72" s="204">
        <f t="shared" si="106"/>
        <v>498309.53983546089</v>
      </c>
      <c r="CZ72" s="204">
        <f t="shared" si="106"/>
        <v>508089.34083546099</v>
      </c>
      <c r="DA72" s="204">
        <f t="shared" si="106"/>
        <v>517869.1418354609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25</v>
      </c>
      <c r="D107" s="214">
        <f>C23</f>
        <v>68</v>
      </c>
      <c r="E107" s="214">
        <f>D23</f>
        <v>91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57.25234911937774</v>
      </c>
      <c r="D108" s="212">
        <f>BU42</f>
        <v>12.501616368461933</v>
      </c>
      <c r="E108" s="212">
        <f>CR42</f>
        <v>81.058093243487804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17.163423456312607</v>
      </c>
      <c r="D109" s="212">
        <f t="shared" ref="D109:D120" si="108">BU43</f>
        <v>131.07875989141155</v>
      </c>
      <c r="E109" s="212">
        <f t="shared" ref="E109:E120" si="109">CR43</f>
        <v>590.32376081812777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2.3044924743256145</v>
      </c>
      <c r="D110" s="212">
        <f t="shared" si="108"/>
        <v>11.712903678372843</v>
      </c>
      <c r="E110" s="212">
        <f t="shared" si="109"/>
        <v>12.734967901635351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238226.07365335053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5.6041899277747324E-2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159.98456089215392</v>
      </c>
      <c r="D112" s="212">
        <f t="shared" si="108"/>
        <v>291.4283596873949</v>
      </c>
      <c r="E112" s="212">
        <f t="shared" si="109"/>
        <v>131.16066793191101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242.554522074304</v>
      </c>
      <c r="D114" s="212">
        <f t="shared" si="108"/>
        <v>-584.98519387124747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514.9027036893782</v>
      </c>
      <c r="D115" s="212">
        <f t="shared" si="108"/>
        <v>-530.50581592238973</v>
      </c>
      <c r="E115" s="212">
        <f t="shared" si="109"/>
        <v>18380.551743136974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171.55496373007762</v>
      </c>
      <c r="D116" s="212">
        <f t="shared" si="108"/>
        <v>-278.07346517931927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82.38443259030052</v>
      </c>
      <c r="D117" s="212">
        <f t="shared" si="108"/>
        <v>5390.2503203677879</v>
      </c>
      <c r="E117" s="212">
        <f t="shared" si="109"/>
        <v>-2627.3409546769471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-1.2102331651234977</v>
      </c>
      <c r="D118" s="212">
        <f t="shared" si="108"/>
        <v>-30.108835481748088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4.7469129125067198E-2</v>
      </c>
      <c r="D119" s="212">
        <f t="shared" si="108"/>
        <v>-330.48214292096799</v>
      </c>
      <c r="E119" s="212">
        <f t="shared" si="109"/>
        <v>-0.11428881473489128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64.362837961172275</v>
      </c>
      <c r="D120" s="212">
        <f t="shared" si="108"/>
        <v>-66.313226990298716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2016-06-02T08:11:29Z</dcterms:modified>
  <cp:category/>
</cp:coreProperties>
</file>