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<sst xmlns="http://schemas.openxmlformats.org/spreadsheetml/2006/main" count="790" uniqueCount="145">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</sst>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0.0201417367382369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0.317577982655754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0.353539634143627</c:v>
                </c:pt>
                <c:pt idx="2" formatCode="0.0%">
                  <c:v>0.54323266155839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73592"/>
        <c:axId val="-2118277368"/>
      </c:barChart>
      <c:catAx>
        <c:axId val="-211827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7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0.203844998498047</c:v>
                </c:pt>
                <c:pt idx="2">
                  <c:v>0.204295442134546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819096"/>
        <c:axId val="-2102816040"/>
      </c:barChart>
      <c:catAx>
        <c:axId val="-21028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0.179718309859155</c:v>
                </c:pt>
                <c:pt idx="2">
                  <c:v>0.178653857014868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74776"/>
        <c:axId val="-2102671720"/>
      </c:barChart>
      <c:catAx>
        <c:axId val="-210267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7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0.141729323308271</c:v>
                </c:pt>
                <c:pt idx="2">
                  <c:v>0.170075187969925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31912"/>
        <c:axId val="-2102528856"/>
      </c:barChart>
      <c:catAx>
        <c:axId val="-21025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2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3257.28</c:v>
                </c:pt>
                <c:pt idx="5">
                  <c:v>6550.515388311382</c:v>
                </c:pt>
                <c:pt idx="6">
                  <c:v>8161.194322390852</c:v>
                </c:pt>
                <c:pt idx="7">
                  <c:v>10959.34220472006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44712"/>
        <c:axId val="-210304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4712"/>
        <c:axId val="-2103048104"/>
      </c:lineChart>
      <c:catAx>
        <c:axId val="-21030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4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163720"/>
        <c:axId val="-2103166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3720"/>
        <c:axId val="-2103166968"/>
      </c:lineChart>
      <c:catAx>
        <c:axId val="-21031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6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256424"/>
        <c:axId val="-2103259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56424"/>
        <c:axId val="-2103259720"/>
      </c:lineChart>
      <c:catAx>
        <c:axId val="-2103256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5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0.338715722790624</c:v>
                </c:pt>
                <c:pt idx="2">
                  <c:v>0.274078650743809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0.134090057063861</c:v>
                </c:pt>
                <c:pt idx="2">
                  <c:v>0.206036584169019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25560"/>
        <c:axId val="-2103328920"/>
      </c:barChart>
      <c:catAx>
        <c:axId val="-210332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0.105352241958892</c:v>
                </c:pt>
                <c:pt idx="2">
                  <c:v>0.11365850688729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0.0711778552415102</c:v>
                </c:pt>
                <c:pt idx="2">
                  <c:v>0.0633220339496115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0.105352241958892</c:v>
                </c:pt>
                <c:pt idx="2">
                  <c:v>0.11365850688729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87048"/>
        <c:axId val="-2103390472"/>
      </c:barChart>
      <c:catAx>
        <c:axId val="-21033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8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0.0754809229035362</c:v>
                </c:pt>
                <c:pt idx="2">
                  <c:v>0.0499873167139459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0.408232958208906</c:v>
                </c:pt>
                <c:pt idx="2">
                  <c:v>0.43266211155421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0.0754809229035362</c:v>
                </c:pt>
                <c:pt idx="2">
                  <c:v>0.0499873167139459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42456"/>
        <c:axId val="-2101989688"/>
      </c:barChart>
      <c:catAx>
        <c:axId val="-210344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8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8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44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0.18403314118357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-0.238005410434274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32616"/>
        <c:axId val="-2101929240"/>
      </c:barChart>
      <c:catAx>
        <c:axId val="-21019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2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0.0262199912181586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0.451334931117438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0.37391681300144</c:v>
                </c:pt>
                <c:pt idx="2" formatCode="0.0%">
                  <c:v>0.403397458616784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26008"/>
        <c:axId val="-2118432536"/>
      </c:barChart>
      <c:catAx>
        <c:axId val="-21184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3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3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752632"/>
        <c:axId val="-21017492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632"/>
        <c:axId val="-21017492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2632"/>
        <c:axId val="-2101749208"/>
      </c:scatterChart>
      <c:catAx>
        <c:axId val="-2101752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49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749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52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651496"/>
        <c:axId val="-21016481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51496"/>
        <c:axId val="-2101648120"/>
      </c:lineChart>
      <c:catAx>
        <c:axId val="-2101651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4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64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51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71352"/>
        <c:axId val="-2101468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64392"/>
        <c:axId val="-2101461496"/>
      </c:scatterChart>
      <c:valAx>
        <c:axId val="-2101471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8008"/>
        <c:crosses val="autoZero"/>
        <c:crossBetween val="midCat"/>
      </c:valAx>
      <c:valAx>
        <c:axId val="-210146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71352"/>
        <c:crosses val="autoZero"/>
        <c:crossBetween val="midCat"/>
      </c:valAx>
      <c:valAx>
        <c:axId val="-21014643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1461496"/>
        <c:crosses val="autoZero"/>
        <c:crossBetween val="midCat"/>
      </c:valAx>
      <c:valAx>
        <c:axId val="-21014614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43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74744"/>
        <c:axId val="-21008690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74744"/>
        <c:axId val="-2100869000"/>
      </c:lineChart>
      <c:catAx>
        <c:axId val="-21008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69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869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747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0.068245226207225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0.540268902140864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0.411382168370353</c:v>
                </c:pt>
                <c:pt idx="2" formatCode="0.0%">
                  <c:v>0.272438252604292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90824"/>
        <c:axId val="-2118594808"/>
      </c:barChart>
      <c:catAx>
        <c:axId val="-21185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5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0.313145620455579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97896"/>
        <c:axId val="-2118794600"/>
      </c:barChart>
      <c:catAx>
        <c:axId val="-21187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9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0.317577982655754</c:v>
                </c:pt>
                <c:pt idx="1">
                  <c:v>0.317577982655754</c:v>
                </c:pt>
                <c:pt idx="2">
                  <c:v>0.317577982655754</c:v>
                </c:pt>
                <c:pt idx="3">
                  <c:v>0.317577982655754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862920"/>
        <c:axId val="-2118859608"/>
      </c:barChart>
      <c:catAx>
        <c:axId val="-2118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5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8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000552"/>
        <c:axId val="-2119012184"/>
      </c:barChart>
      <c:catAx>
        <c:axId val="-211900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12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01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0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0.451334931117438</c:v>
                </c:pt>
                <c:pt idx="1">
                  <c:v>0.451334931117438</c:v>
                </c:pt>
                <c:pt idx="2">
                  <c:v>0.451334931117438</c:v>
                </c:pt>
                <c:pt idx="3">
                  <c:v>0.451334931117438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150056"/>
        <c:axId val="-2119159704"/>
      </c:barChart>
      <c:catAx>
        <c:axId val="-211915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9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15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0.540268902140864</c:v>
                </c:pt>
                <c:pt idx="1">
                  <c:v>0.540268902140864</c:v>
                </c:pt>
                <c:pt idx="2">
                  <c:v>0.540268902140864</c:v>
                </c:pt>
                <c:pt idx="3">
                  <c:v>0.540268902140864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888"/>
        <c:axId val="-2119520184"/>
      </c:barChart>
      <c:catAx>
        <c:axId val="214644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2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52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4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0.213424989890821</c:v>
                </c:pt>
                <c:pt idx="2">
                  <c:v>0.220734444949164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64120"/>
        <c:axId val="-2102961064"/>
      </c:barChart>
      <c:catAx>
        <c:axId val="-21029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4402.8</v>
      </c>
      <c r="T13" s="222">
        <f>IF($B$81=0,0,(SUMIF($N$6:$N$28,$U13,M$6:M$28)+SUMIF($N$91:$N$118,$U13,M$91:M$118))*$I$83*'Q2'!$B$81/$B$81)</f>
        <v>4402.8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2714.4</v>
      </c>
      <c r="T16" s="222">
        <f>IF($B$81=0,0,(SUMIF($N$6:$N$28,$U16,M$6:M$28)+SUMIF($N$91:$N$118,$U16,M$91:M$118))*$I$83*'Q2'!$B$81/$B$81)</f>
        <v>3257.2799999999997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23291.777506672115</v>
      </c>
      <c r="T23" s="179">
        <f>SUM(T7:T22)</f>
        <v>23834.657506672113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1.0679493843166088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0.31314562045557898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0.20514248169854543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5101.1596206372196</v>
      </c>
      <c r="T31" s="234">
        <f>IF(T25&gt;T$23,T25-T$23,0)</f>
        <v>4558.2796206372223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1.4116337773062249</v>
      </c>
      <c r="J32" s="17"/>
      <c r="L32" s="22">
        <f>SUM(L6:L30)</f>
        <v>0.79485751830145457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21470.119620637219</v>
      </c>
      <c r="T32" s="234">
        <f t="shared" si="24"/>
        <v>20927.239620637221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0.43034123234213406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4558.2796206372241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1.1599999999999999</v>
      </c>
      <c r="G41" s="75">
        <f>'Q2'!G41</f>
        <v>1.65</v>
      </c>
      <c r="H41" s="24">
        <f t="shared" si="30"/>
        <v>1.1599999999999999</v>
      </c>
      <c r="I41" s="39">
        <f t="shared" si="31"/>
        <v>3257.2799999999997</v>
      </c>
      <c r="J41" s="38">
        <f t="shared" si="32"/>
        <v>3257.2799999999997</v>
      </c>
      <c r="K41" s="40">
        <f t="shared" si="33"/>
        <v>0.12218045112781954</v>
      </c>
      <c r="L41" s="22">
        <f t="shared" si="34"/>
        <v>0.14172932330827065</v>
      </c>
      <c r="M41" s="24">
        <f t="shared" si="35"/>
        <v>0.1700751879699248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3257.2799999999997</v>
      </c>
      <c r="AH41" s="123">
        <f t="shared" si="37"/>
        <v>1</v>
      </c>
      <c r="AI41" s="112">
        <f t="shared" si="37"/>
        <v>3257.2799999999997</v>
      </c>
      <c r="AJ41" s="148">
        <f t="shared" si="38"/>
        <v>0</v>
      </c>
      <c r="AK41" s="147">
        <f t="shared" si="39"/>
        <v>3257.2799999999997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22494.720000000001</v>
      </c>
      <c r="J65" s="39">
        <f>SUM(J37:J64)</f>
        <v>22494.720000000001</v>
      </c>
      <c r="K65" s="40">
        <f>SUM(K37:K64)</f>
        <v>1</v>
      </c>
      <c r="L65" s="22">
        <f>SUM(L37:L64)</f>
        <v>1.1461904761904762</v>
      </c>
      <c r="M65" s="24">
        <f>SUM(M37:M64)</f>
        <v>1.1745363408521303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12020.277656295018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0.1840331411835705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22494.719999999998</v>
      </c>
      <c r="J76" s="51">
        <f t="shared" si="44"/>
        <v>22494.719999999998</v>
      </c>
      <c r="K76" s="40">
        <f>SUM(K70:K75)</f>
        <v>1.7388212946888948</v>
      </c>
      <c r="L76" s="22">
        <f>SUM(L70:L75)</f>
        <v>1.2108635336772164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4558.2796206372241</v>
      </c>
      <c r="K77" s="40"/>
      <c r="L77" s="22">
        <f>-(L131*G$37*F$9/F$7)/B$130</f>
        <v>-0.47991924255082147</v>
      </c>
      <c r="M77" s="24">
        <f>-J77/B$76</f>
        <v>-0.23800541043427445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7">
        <f t="shared" si="49"/>
        <v>0.20118209038042345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7">
        <f t="shared" si="49"/>
        <v>0.14201088732735775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0.70303030303030301</v>
      </c>
      <c r="I95" s="22">
        <f t="shared" si="54"/>
        <v>0.28939515958061546</v>
      </c>
      <c r="J95" s="24">
        <f t="shared" si="55"/>
        <v>0.28939515958061546</v>
      </c>
      <c r="K95" s="22">
        <f t="shared" si="56"/>
        <v>0.34303305553736746</v>
      </c>
      <c r="L95" s="22">
        <f t="shared" si="57"/>
        <v>0.24116263298384621</v>
      </c>
      <c r="M95" s="228">
        <f t="shared" si="49"/>
        <v>0.28939515958061546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8">
        <f t="shared" si="49"/>
        <v>4.7976651124107338E-2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1.9985580251379254</v>
      </c>
      <c r="J119" s="24">
        <f>SUM(J91:J118)</f>
        <v>1.9985580251379254</v>
      </c>
      <c r="K119" s="22">
        <f>SUM(K91:K118)</f>
        <v>2.8075936237827617</v>
      </c>
      <c r="L119" s="22">
        <f>SUM(L91:L118)</f>
        <v>1.9503254985411562</v>
      </c>
      <c r="M119" s="57">
        <f t="shared" si="49"/>
        <v>1.9985580251379254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1.0679493843166088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0.31314562045557898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1.9985580251379254</v>
      </c>
      <c r="J130" s="228">
        <f>(J119)</f>
        <v>1.9985580251379254</v>
      </c>
      <c r="K130" s="29">
        <f>(B130)</f>
        <v>2.8075936237827617</v>
      </c>
      <c r="L130" s="29">
        <f>(L119)</f>
        <v>1.9503254985411562</v>
      </c>
      <c r="M130" s="240">
        <f t="shared" si="66"/>
        <v>1.9985580251379254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7">
        <f>IF(SUMPRODUCT($B124:$B125,$H124:$H125)&gt;(J119-J128),SUMPRODUCT($B124:$B125,$H124:$H125)+J128-J119,0)</f>
        <v>0.40498331682488975</v>
      </c>
      <c r="K131" s="29"/>
      <c r="L131" s="29">
        <f>IF(I131&lt;SUM(L126:L127),0,I131-(SUM(L126:L127)))</f>
        <v>0.81661709413111461</v>
      </c>
      <c r="M131" s="237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3" sqref="F7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10259.4</v>
      </c>
      <c r="T13" s="222">
        <f>IF($B$81=0,0,(SUMIF($N$6:$N$28,$U13,M$6:M$28)+SUMIF($N$91:$N$118,$U13,M$91:M$118))*$I$83*'Q2'!$B$81/$B$81)</f>
        <v>10259.4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6333.5999999999995</v>
      </c>
      <c r="T16" s="222">
        <f>IF($B$81=0,0,(SUMIF($N$6:$N$28,$U16,M$6:M$28)+SUMIF($N$91:$N$118,$U16,M$91:M$118))*$I$83*'Q2'!$B$81/$B$81)</f>
        <v>6550.5153883113817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35036.777506672115</v>
      </c>
      <c r="T23" s="179">
        <f>SUM(T7:T22)</f>
        <v>35253.692894983498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2.0141736738236854E-2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2.0141736738236854E-2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8.0566946952947416E-2</v>
      </c>
      <c r="Z27" s="116">
        <v>0.25</v>
      </c>
      <c r="AA27" s="121">
        <f t="shared" si="16"/>
        <v>2.0141736738236854E-2</v>
      </c>
      <c r="AB27" s="116">
        <v>0.25</v>
      </c>
      <c r="AC27" s="121">
        <f t="shared" si="7"/>
        <v>2.0141736738236854E-2</v>
      </c>
      <c r="AD27" s="116">
        <v>0.25</v>
      </c>
      <c r="AE27" s="121">
        <f t="shared" si="8"/>
        <v>2.0141736738236854E-2</v>
      </c>
      <c r="AF27" s="122">
        <f t="shared" si="10"/>
        <v>0.25</v>
      </c>
      <c r="AG27" s="121">
        <f t="shared" si="11"/>
        <v>2.0141736738236854E-2</v>
      </c>
      <c r="AH27" s="123">
        <f t="shared" si="12"/>
        <v>1</v>
      </c>
      <c r="AI27" s="183">
        <f t="shared" si="13"/>
        <v>2.0141736738236854E-2</v>
      </c>
      <c r="AJ27" s="120">
        <f t="shared" si="14"/>
        <v>2.0141736738236854E-2</v>
      </c>
      <c r="AK27" s="119">
        <f t="shared" si="15"/>
        <v>2.0141736738236854E-2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0.31757798265575393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0.31757798265575393</v>
      </c>
      <c r="N29" s="229"/>
      <c r="P29" s="22"/>
      <c r="V29" s="56"/>
      <c r="W29" s="110"/>
      <c r="X29" s="118"/>
      <c r="Y29" s="183">
        <f t="shared" si="9"/>
        <v>1.2703119306230157</v>
      </c>
      <c r="Z29" s="116">
        <v>0.25</v>
      </c>
      <c r="AA29" s="121">
        <f t="shared" si="16"/>
        <v>0.31757798265575393</v>
      </c>
      <c r="AB29" s="116">
        <v>0.25</v>
      </c>
      <c r="AC29" s="121">
        <f t="shared" si="7"/>
        <v>0.31757798265575393</v>
      </c>
      <c r="AD29" s="116">
        <v>0.25</v>
      </c>
      <c r="AE29" s="121">
        <f t="shared" si="8"/>
        <v>0.31757798265575393</v>
      </c>
      <c r="AF29" s="122">
        <f t="shared" si="10"/>
        <v>0.25</v>
      </c>
      <c r="AG29" s="121">
        <f t="shared" si="11"/>
        <v>0.31757798265575393</v>
      </c>
      <c r="AH29" s="123">
        <f t="shared" si="12"/>
        <v>1</v>
      </c>
      <c r="AI29" s="183">
        <f t="shared" si="13"/>
        <v>0.31757798265575393</v>
      </c>
      <c r="AJ29" s="120">
        <f t="shared" si="14"/>
        <v>0.31757798265575393</v>
      </c>
      <c r="AK29" s="119">
        <f t="shared" si="15"/>
        <v>0.31757798265575393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2.1757515817283029</v>
      </c>
      <c r="J30" s="231">
        <f>IF(I$32&lt;=1,I30,1-SUM(J6:J29))</f>
        <v>0.54323266155839023</v>
      </c>
      <c r="K30" s="22">
        <f t="shared" si="4"/>
        <v>0.55751374053549196</v>
      </c>
      <c r="L30" s="22">
        <f>IF(L124=L119,0,IF(K30="",0,(L119-L124)/(B119-B124)*K30))</f>
        <v>0.35353963414362716</v>
      </c>
      <c r="M30" s="175">
        <f t="shared" si="6"/>
        <v>0.54323266155839023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2.1729306462335609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0.16632731654723454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2.5194359747179189</v>
      </c>
      <c r="J32" s="17"/>
      <c r="L32" s="22">
        <f>SUM(L6:L30)</f>
        <v>0.83367268345276546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9725.1196206372188</v>
      </c>
      <c r="T32" s="234">
        <f t="shared" si="50"/>
        <v>9508.2042323258356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0.17124178059190914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1.1599999999999999</v>
      </c>
      <c r="G41" s="22">
        <f t="shared" si="59"/>
        <v>1.65</v>
      </c>
      <c r="H41" s="24">
        <f t="shared" si="51"/>
        <v>1.1599999999999999</v>
      </c>
      <c r="I41" s="39">
        <f t="shared" si="52"/>
        <v>7600.32</v>
      </c>
      <c r="J41" s="38">
        <f t="shared" si="53"/>
        <v>6550.5153883113817</v>
      </c>
      <c r="K41" s="40">
        <f t="shared" si="54"/>
        <v>0.18398706025070763</v>
      </c>
      <c r="L41" s="22">
        <f t="shared" si="55"/>
        <v>0.21342498989082084</v>
      </c>
      <c r="M41" s="24">
        <f t="shared" si="56"/>
        <v>0.22073444494916369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6550.5153883113817</v>
      </c>
      <c r="AH41" s="123">
        <f t="shared" si="61"/>
        <v>1</v>
      </c>
      <c r="AI41" s="112">
        <f t="shared" si="61"/>
        <v>6550.5153883113817</v>
      </c>
      <c r="AJ41" s="148">
        <f t="shared" si="62"/>
        <v>0</v>
      </c>
      <c r="AK41" s="147">
        <f t="shared" si="63"/>
        <v>6550.5153883113817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34963.56</v>
      </c>
      <c r="J65" s="39">
        <f>SUM(J37:J64)</f>
        <v>33913.75538831138</v>
      </c>
      <c r="K65" s="40">
        <f>SUM(K37:K64)</f>
        <v>1</v>
      </c>
      <c r="L65" s="22">
        <f>SUM(L37:L64)</f>
        <v>1.1354913061059442</v>
      </c>
      <c r="M65" s="24">
        <f>SUM(M37:M64)</f>
        <v>1.142800761164287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8133.5580394732624</v>
      </c>
      <c r="K72" s="40">
        <f t="shared" si="78"/>
        <v>0.46744844318641326</v>
      </c>
      <c r="L72" s="22">
        <f t="shared" si="76"/>
        <v>0.33871572279062362</v>
      </c>
      <c r="M72" s="24">
        <f t="shared" si="79"/>
        <v>0.27407865074380855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24489.117656295024</v>
      </c>
      <c r="J74" s="51">
        <f t="shared" si="75"/>
        <v>6114.3416717998107</v>
      </c>
      <c r="K74" s="40">
        <f>B74/B$76</f>
        <v>0.12815338994473646</v>
      </c>
      <c r="L74" s="22">
        <f t="shared" si="76"/>
        <v>0.13409005706386101</v>
      </c>
      <c r="M74" s="24">
        <f>J74/B$76</f>
        <v>0.2060365841690191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34963.56</v>
      </c>
      <c r="J76" s="51">
        <f t="shared" si="75"/>
        <v>33913.75538831138</v>
      </c>
      <c r="K76" s="40">
        <f>SUM(K70:K75)</f>
        <v>1.1495200790049596</v>
      </c>
      <c r="L76" s="22">
        <f>SUM(L70:L75)</f>
        <v>1.135491306105944</v>
      </c>
      <c r="M76" s="24">
        <f>SUM(M70:M75)</f>
        <v>1.1428007611642872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7">
        <f t="shared" si="80"/>
        <v>0.35502721831839434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7">
        <f t="shared" ref="M92:M118" si="92">(J92)</f>
        <v>0.40828130106615346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0.70303030303030301</v>
      </c>
      <c r="I95" s="22">
        <f t="shared" si="88"/>
        <v>0.6752553723547694</v>
      </c>
      <c r="J95" s="24">
        <f t="shared" si="89"/>
        <v>0.58198479901502165</v>
      </c>
      <c r="K95" s="22">
        <f t="shared" si="90"/>
        <v>0.80041046292052409</v>
      </c>
      <c r="L95" s="22">
        <f t="shared" si="91"/>
        <v>0.56271281029564113</v>
      </c>
      <c r="M95" s="227">
        <f t="shared" si="92"/>
        <v>0.58198479901502165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7">
        <f t="shared" si="92"/>
        <v>0.14819454458335379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3.1063602225496192</v>
      </c>
      <c r="J119" s="24">
        <f>SUM(J91:J118)</f>
        <v>3.0130896492098715</v>
      </c>
      <c r="K119" s="22">
        <f>SUM(K91:K118)</f>
        <v>4.35036280176364</v>
      </c>
      <c r="L119" s="22">
        <f>SUM(L91:L118)</f>
        <v>2.9938176604904907</v>
      </c>
      <c r="M119" s="57">
        <f t="shared" si="80"/>
        <v>3.0130896492098715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0.72263125269905037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0.89305229139443254</v>
      </c>
      <c r="M126" s="240">
        <f t="shared" si="93"/>
        <v>0.72263125269905037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2.1757515817283029</v>
      </c>
      <c r="J128" s="228">
        <f>(J30)</f>
        <v>0.54323266155839023</v>
      </c>
      <c r="K128" s="29">
        <f>(B128)</f>
        <v>0.55751374053549196</v>
      </c>
      <c r="L128" s="29">
        <f>IF(L124=L119,0,(L119-L124)/(B119-B124)*K128)</f>
        <v>0.35353963414362716</v>
      </c>
      <c r="M128" s="240">
        <f t="shared" si="93"/>
        <v>0.54323266155839023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3.1063602225496192</v>
      </c>
      <c r="J130" s="228">
        <f>(J119)</f>
        <v>3.0130896492098715</v>
      </c>
      <c r="K130" s="29">
        <f>(B130)</f>
        <v>4.35036280176364</v>
      </c>
      <c r="L130" s="29">
        <f>(L119)</f>
        <v>2.9938176604904907</v>
      </c>
      <c r="M130" s="240">
        <f t="shared" si="93"/>
        <v>3.0130896492098715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9.3985841432064454E-2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15120.600000000002</v>
      </c>
      <c r="T13" s="222">
        <f>IF($B$81=0,0,(SUMIF($N$6:$N$28,$U13,M$6:M$28)+SUMIF($N$91:$N$118,$U13,M$91:M$118))*$I$83*'Q2'!$B$81/$B$81)</f>
        <v>15120.600000000002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10440</v>
      </c>
      <c r="T14" s="222">
        <f>IF($B$81=0,0,(SUMIF($N$6:$N$28,$U14,M$6:M$28)+SUMIF($N$91:$N$118,$U14,M$91:M$118))*$I$83*'Q2'!$B$81/$B$81)</f>
        <v>10440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8143.199999999998</v>
      </c>
      <c r="T16" s="222">
        <f>IF($B$81=0,0,(SUMIF($N$6:$N$28,$U16,M$6:M$28)+SUMIF($N$91:$N$118,$U16,M$91:M$118))*$I$83*'Q2'!$B$81/$B$81)</f>
        <v>8161.194322390852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46409.177506672117</v>
      </c>
      <c r="T23" s="179">
        <f>SUM(T7:T22)</f>
        <v>46427.171829062965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2.621999121815859E-2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2.621999121815859E-2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0.10487996487263436</v>
      </c>
      <c r="Z27" s="156">
        <f>'Q2'!Z27</f>
        <v>0.25</v>
      </c>
      <c r="AA27" s="121">
        <f t="shared" si="16"/>
        <v>2.621999121815859E-2</v>
      </c>
      <c r="AB27" s="156">
        <f>'Q2'!AB27</f>
        <v>0.25</v>
      </c>
      <c r="AC27" s="121">
        <f t="shared" si="7"/>
        <v>2.621999121815859E-2</v>
      </c>
      <c r="AD27" s="156">
        <f>'Q2'!AD27</f>
        <v>0.25</v>
      </c>
      <c r="AE27" s="121">
        <f t="shared" si="8"/>
        <v>2.621999121815859E-2</v>
      </c>
      <c r="AF27" s="122">
        <f t="shared" si="10"/>
        <v>0.25</v>
      </c>
      <c r="AG27" s="121">
        <f t="shared" si="11"/>
        <v>2.621999121815859E-2</v>
      </c>
      <c r="AH27" s="123">
        <f t="shared" si="12"/>
        <v>1</v>
      </c>
      <c r="AI27" s="183">
        <f t="shared" si="13"/>
        <v>2.621999121815859E-2</v>
      </c>
      <c r="AJ27" s="120">
        <f t="shared" si="14"/>
        <v>2.621999121815859E-2</v>
      </c>
      <c r="AK27" s="119">
        <f t="shared" si="15"/>
        <v>2.621999121815859E-2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0.45133493111743833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0.45133493111743833</v>
      </c>
      <c r="N29" s="229"/>
      <c r="P29" s="22"/>
      <c r="V29" s="56"/>
      <c r="W29" s="110"/>
      <c r="X29" s="118"/>
      <c r="Y29" s="183">
        <f t="shared" si="9"/>
        <v>1.8053397244697533</v>
      </c>
      <c r="Z29" s="156">
        <f>'Q2'!Z29</f>
        <v>0.25</v>
      </c>
      <c r="AA29" s="121">
        <f t="shared" si="16"/>
        <v>0.45133493111743833</v>
      </c>
      <c r="AB29" s="156">
        <f>'Q2'!AB29</f>
        <v>0.25</v>
      </c>
      <c r="AC29" s="121">
        <f t="shared" si="7"/>
        <v>0.45133493111743833</v>
      </c>
      <c r="AD29" s="156">
        <f>'Q2'!AD29</f>
        <v>0.25</v>
      </c>
      <c r="AE29" s="121">
        <f t="shared" si="8"/>
        <v>0.45133493111743833</v>
      </c>
      <c r="AF29" s="122">
        <f t="shared" si="10"/>
        <v>0.25</v>
      </c>
      <c r="AG29" s="121">
        <f t="shared" si="11"/>
        <v>0.45133493111743833</v>
      </c>
      <c r="AH29" s="123">
        <f t="shared" si="12"/>
        <v>1</v>
      </c>
      <c r="AI29" s="183">
        <f t="shared" si="13"/>
        <v>0.45133493111743833</v>
      </c>
      <c r="AJ29" s="120">
        <f t="shared" si="14"/>
        <v>0.45133493111743833</v>
      </c>
      <c r="AK29" s="119">
        <f t="shared" si="15"/>
        <v>0.45133493111743833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3.2182948721331828</v>
      </c>
      <c r="J30" s="231">
        <f>IF(I$32&lt;=1,I30,1-SUM(J6:J29))</f>
        <v>0.403397458616784</v>
      </c>
      <c r="K30" s="22">
        <f t="shared" si="4"/>
        <v>0.57900237422166878</v>
      </c>
      <c r="L30" s="22">
        <f>IF(L124=L119,0,IF(K30="",0,(L119-L124)/(B119-B124)*K30))</f>
        <v>0.37391681300144014</v>
      </c>
      <c r="M30" s="175">
        <f t="shared" si="6"/>
        <v>0.403397458616784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1.613589834467136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2.6655014401750332E-2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3.5619792651227988</v>
      </c>
      <c r="J32" s="17"/>
      <c r="L32" s="22">
        <f>SUM(L6:L30)</f>
        <v>0.97334498559824967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1.1048680120132772E-2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1.1599999999999999</v>
      </c>
      <c r="G41" s="75">
        <f>'Q2'!G41</f>
        <v>1.65</v>
      </c>
      <c r="H41" s="24">
        <f t="shared" si="30"/>
        <v>1.1599999999999999</v>
      </c>
      <c r="I41" s="39">
        <f t="shared" si="31"/>
        <v>9771.84</v>
      </c>
      <c r="J41" s="38">
        <f t="shared" si="32"/>
        <v>8161.194322390852</v>
      </c>
      <c r="K41" s="40">
        <f t="shared" si="33"/>
        <v>0.1757284469810754</v>
      </c>
      <c r="L41" s="22">
        <f t="shared" si="34"/>
        <v>0.20384499849804744</v>
      </c>
      <c r="M41" s="24">
        <f t="shared" si="35"/>
        <v>0.2042954421345462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8161.194322390852</v>
      </c>
      <c r="AH41" s="123">
        <f t="shared" si="37"/>
        <v>1</v>
      </c>
      <c r="AI41" s="112">
        <f t="shared" si="37"/>
        <v>8161.194322390852</v>
      </c>
      <c r="AJ41" s="148">
        <f t="shared" si="38"/>
        <v>0</v>
      </c>
      <c r="AK41" s="147">
        <f t="shared" si="39"/>
        <v>8161.194322390852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46697.880000000005</v>
      </c>
      <c r="J65" s="39">
        <f>SUM(J37:J64)</f>
        <v>45087.234322390854</v>
      </c>
      <c r="K65" s="40">
        <f>SUM(K37:K64)</f>
        <v>1</v>
      </c>
      <c r="L65" s="22">
        <f>SUM(L37:L64)</f>
        <v>1.1281976569540402</v>
      </c>
      <c r="M65" s="24">
        <f>SUM(M37:M64)</f>
        <v>1.1286481005905389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36223.43765629502</v>
      </c>
      <c r="J74" s="51">
        <f t="shared" si="44"/>
        <v>4540.4300331334643</v>
      </c>
      <c r="K74" s="40">
        <f>B74/B$76</f>
        <v>9.8870149079307149E-2</v>
      </c>
      <c r="L74" s="22">
        <f t="shared" si="45"/>
        <v>0.10535224195889248</v>
      </c>
      <c r="M74" s="24">
        <f>J74/B$76</f>
        <v>0.11365850688729008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2529.58861221908</v>
      </c>
      <c r="K75" s="40">
        <f>B75/B$76</f>
        <v>0.12954985030611454</v>
      </c>
      <c r="L75" s="22">
        <f t="shared" si="45"/>
        <v>7.1177855241510241E-2</v>
      </c>
      <c r="M75" s="24">
        <f>J75/B$76</f>
        <v>6.33220339496115E-2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46697.88</v>
      </c>
      <c r="J76" s="51">
        <f t="shared" si="44"/>
        <v>45087.234322390861</v>
      </c>
      <c r="K76" s="40">
        <f>SUM(K70:K75)</f>
        <v>1</v>
      </c>
      <c r="L76" s="22">
        <f>SUM(L70:L75)</f>
        <v>1.1281976569540404</v>
      </c>
      <c r="M76" s="24">
        <f>SUM(M70:M75)</f>
        <v>1.1286481005905391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7">
        <f t="shared" si="49"/>
        <v>0.56212642900412435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7">
        <f t="shared" ref="M92:M118" si="62">(J92)</f>
        <v>0.56804354930943102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7">
        <f t="shared" si="62"/>
        <v>0.30918286279980284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0.70303030303030301</v>
      </c>
      <c r="I95" s="22">
        <f t="shared" si="58"/>
        <v>0.86818547874184626</v>
      </c>
      <c r="J95" s="24">
        <f t="shared" si="59"/>
        <v>0.72508661622479909</v>
      </c>
      <c r="K95" s="22">
        <f t="shared" si="60"/>
        <v>1.0290991666121023</v>
      </c>
      <c r="L95" s="22">
        <f t="shared" si="61"/>
        <v>0.72348789895153853</v>
      </c>
      <c r="M95" s="227">
        <f t="shared" si="62"/>
        <v>0.72508661622479909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7">
        <f t="shared" si="62"/>
        <v>0.21322956055158815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4.1489035129544991</v>
      </c>
      <c r="J119" s="24">
        <f>SUM(J91:J118)</f>
        <v>4.0058046504374527</v>
      </c>
      <c r="K119" s="22">
        <f>SUM(K91:K118)</f>
        <v>5.8561899583789554</v>
      </c>
      <c r="L119" s="22">
        <f>SUM(L91:L118)</f>
        <v>4.0042059331641919</v>
      </c>
      <c r="M119" s="57">
        <f t="shared" si="49"/>
        <v>4.0058046504374527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3.2182948721331828</v>
      </c>
      <c r="J128" s="228">
        <f>(J30)</f>
        <v>0.403397458616784</v>
      </c>
      <c r="K128" s="22">
        <f>(B128)</f>
        <v>0.57900237422166878</v>
      </c>
      <c r="L128" s="22">
        <f>IF(L124=L119,0,(L119-L124)/(B119-B124)*K128)</f>
        <v>0.37391681300144014</v>
      </c>
      <c r="M128" s="57">
        <f t="shared" si="63"/>
        <v>0.403397458616784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0.22474294506657344</v>
      </c>
      <c r="K129" s="29">
        <f>(B129)</f>
        <v>0.7586685324721647</v>
      </c>
      <c r="L129" s="60">
        <f>IF(SUM(L124:L128)&gt;L130,0,L130-SUM(L124:L128))</f>
        <v>0.25262487340865647</v>
      </c>
      <c r="M129" s="57">
        <f t="shared" si="63"/>
        <v>0.22474294506657344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4.1489035129544991</v>
      </c>
      <c r="J130" s="228">
        <f>(J119)</f>
        <v>4.0058046504374527</v>
      </c>
      <c r="K130" s="22">
        <f>(B130)</f>
        <v>5.8561899583789554</v>
      </c>
      <c r="L130" s="22">
        <f>(L119)</f>
        <v>4.0042059331641919</v>
      </c>
      <c r="M130" s="57">
        <f t="shared" si="63"/>
        <v>4.0058046504374527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21555.600000000002</v>
      </c>
      <c r="T13" s="222">
        <f>IF($B$81=0,0,(SUMIF($N$6:$N$28,$U13,M$6:M$28)+SUMIF($N$91:$N$118,$U13,M$91:M$118))*$I$83*'Q2'!$B$81/$B$81)</f>
        <v>21555.600000000002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26795.999999999996</v>
      </c>
      <c r="T14" s="222">
        <f>IF($B$81=0,0,(SUMIF($N$6:$N$28,$U14,M$6:M$28)+SUMIF($N$91:$N$118,$U14,M$91:M$118))*$I$83*'Q2'!$B$81/$B$81)</f>
        <v>26795.999999999996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11024.64</v>
      </c>
      <c r="T16" s="222">
        <f>IF($B$81=0,0,(SUMIF($N$6:$N$28,$U16,M$6:M$28)+SUMIF($N$91:$N$118,$U16,M$91:M$118))*$I$83*'Q2'!$B$81/$B$81)</f>
        <v>10959.34220472006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70606.577506672111</v>
      </c>
      <c r="T23" s="179">
        <f>SUM(T7:T22)</f>
        <v>70541.27971139217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6.8245226207224965E-2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6.8245226207224965E-2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0.27298090482889986</v>
      </c>
      <c r="Z27" s="156">
        <f>'Q2'!Z27</f>
        <v>0.25</v>
      </c>
      <c r="AA27" s="121">
        <f t="shared" si="16"/>
        <v>6.8245226207224965E-2</v>
      </c>
      <c r="AB27" s="156">
        <f>'Q2'!AB27</f>
        <v>0.25</v>
      </c>
      <c r="AC27" s="121">
        <f t="shared" si="7"/>
        <v>6.8245226207224965E-2</v>
      </c>
      <c r="AD27" s="156">
        <f>'Q2'!AD27</f>
        <v>0.25</v>
      </c>
      <c r="AE27" s="121">
        <f t="shared" si="8"/>
        <v>6.8245226207224965E-2</v>
      </c>
      <c r="AF27" s="122">
        <f t="shared" si="10"/>
        <v>0.25</v>
      </c>
      <c r="AG27" s="121">
        <f t="shared" si="11"/>
        <v>6.8245226207224965E-2</v>
      </c>
      <c r="AH27" s="123">
        <f t="shared" si="12"/>
        <v>1</v>
      </c>
      <c r="AI27" s="183">
        <f t="shared" si="13"/>
        <v>6.8245226207224965E-2</v>
      </c>
      <c r="AJ27" s="120">
        <f t="shared" si="14"/>
        <v>6.8245226207224965E-2</v>
      </c>
      <c r="AK27" s="119">
        <f t="shared" si="15"/>
        <v>6.8245226207224965E-2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0.5402689021408642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0.5402689021408642</v>
      </c>
      <c r="N29" s="229"/>
      <c r="P29" s="22"/>
      <c r="V29" s="56"/>
      <c r="W29" s="110"/>
      <c r="X29" s="118"/>
      <c r="Y29" s="183">
        <f t="shared" si="9"/>
        <v>2.1610756085634568</v>
      </c>
      <c r="Z29" s="156">
        <f>'Q2'!Z29</f>
        <v>0.25</v>
      </c>
      <c r="AA29" s="121">
        <f t="shared" si="16"/>
        <v>0.5402689021408642</v>
      </c>
      <c r="AB29" s="156">
        <f>'Q2'!AB29</f>
        <v>0.25</v>
      </c>
      <c r="AC29" s="121">
        <f t="shared" si="7"/>
        <v>0.5402689021408642</v>
      </c>
      <c r="AD29" s="156">
        <f>'Q2'!AD29</f>
        <v>0.25</v>
      </c>
      <c r="AE29" s="121">
        <f t="shared" si="8"/>
        <v>0.5402689021408642</v>
      </c>
      <c r="AF29" s="122">
        <f t="shared" si="10"/>
        <v>0.25</v>
      </c>
      <c r="AG29" s="121">
        <f t="shared" si="11"/>
        <v>0.5402689021408642</v>
      </c>
      <c r="AH29" s="123">
        <f t="shared" si="12"/>
        <v>1</v>
      </c>
      <c r="AI29" s="183">
        <f t="shared" si="13"/>
        <v>0.5402689021408642</v>
      </c>
      <c r="AJ29" s="120">
        <f t="shared" si="14"/>
        <v>0.5402689021408642</v>
      </c>
      <c r="AK29" s="119">
        <f t="shared" si="15"/>
        <v>0.5402689021408642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5.4193292910840798</v>
      </c>
      <c r="J30" s="231">
        <f>IF(I$32&lt;=1,I30,1-SUM(J6:J29))</f>
        <v>0.27243825260429178</v>
      </c>
      <c r="K30" s="22">
        <f t="shared" si="4"/>
        <v>0.62186232777085926</v>
      </c>
      <c r="L30" s="22">
        <f>IF(L124=L119,0,IF(K30="",0,(L119-L124)/(B119-B124)*K30))</f>
        <v>0.41138216837035291</v>
      </c>
      <c r="M30" s="175">
        <f t="shared" si="6"/>
        <v>0.27243825260429178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1.0897530104171671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-0.1279025713532147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5.7630136840736963</v>
      </c>
      <c r="J32" s="17"/>
      <c r="L32" s="22">
        <f>SUM(L6:L30)</f>
        <v>1.1279025713532147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-2.9614479602027736E-2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1.1599999999999999</v>
      </c>
      <c r="G41" s="22">
        <f t="shared" si="32"/>
        <v>1.65</v>
      </c>
      <c r="H41" s="24">
        <f t="shared" si="26"/>
        <v>1.1599999999999999</v>
      </c>
      <c r="I41" s="39">
        <f t="shared" si="27"/>
        <v>13229.567999999997</v>
      </c>
      <c r="J41" s="38">
        <f t="shared" si="33"/>
        <v>10959.34220472006</v>
      </c>
      <c r="K41" s="40">
        <f t="shared" si="28"/>
        <v>0.15492957746478872</v>
      </c>
      <c r="L41" s="22">
        <f t="shared" si="29"/>
        <v>0.17971830985915491</v>
      </c>
      <c r="M41" s="24">
        <f t="shared" si="30"/>
        <v>0.17865385701486797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10959.34220472006</v>
      </c>
      <c r="AH41" s="123">
        <f t="shared" si="35"/>
        <v>1</v>
      </c>
      <c r="AI41" s="112">
        <f t="shared" si="35"/>
        <v>10959.34220472006</v>
      </c>
      <c r="AJ41" s="148">
        <f t="shared" si="36"/>
        <v>0</v>
      </c>
      <c r="AK41" s="147">
        <f t="shared" si="37"/>
        <v>10959.34220472006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71471.567999999999</v>
      </c>
      <c r="J65" s="39">
        <f>SUM(J37:J64)</f>
        <v>69201.342204720058</v>
      </c>
      <c r="K65" s="40">
        <f>SUM(K37:K64)</f>
        <v>1.0000000000000002</v>
      </c>
      <c r="L65" s="22">
        <f>SUM(L37:L64)</f>
        <v>1.1291510172143975</v>
      </c>
      <c r="M65" s="24">
        <f>SUM(M37:M64)</f>
        <v>1.1280865643701106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60997.125656295022</v>
      </c>
      <c r="J74" s="51">
        <f>J128*I$83</f>
        <v>3066.4219565003004</v>
      </c>
      <c r="K74" s="40">
        <f>B74/B$76</f>
        <v>6.915156967285789E-2</v>
      </c>
      <c r="L74" s="22">
        <f>(L128*G$37*F$9/F$7)/B$130</f>
        <v>7.5480922903536196E-2</v>
      </c>
      <c r="M74" s="24">
        <f>J74/B$76</f>
        <v>4.9987316713945948E-2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26541.224571181439</v>
      </c>
      <c r="K75" s="40">
        <f>B75/B$76</f>
        <v>0.40660681151273192</v>
      </c>
      <c r="L75" s="22">
        <f>(L129*G$37*F$9/F$7)/B$130</f>
        <v>0.40823295820890648</v>
      </c>
      <c r="M75" s="24">
        <f>J75/B$76</f>
        <v>0.43266211155420969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71471.567999999999</v>
      </c>
      <c r="J76" s="51">
        <f>J130*I$83</f>
        <v>69201.342204720058</v>
      </c>
      <c r="K76" s="40">
        <f>SUM(K70:K75)</f>
        <v>0.64688749782646493</v>
      </c>
      <c r="L76" s="22">
        <f>SUM(L70:L75)</f>
        <v>0.71247826464962605</v>
      </c>
      <c r="M76" s="24">
        <f>SUM(M70:M75)</f>
        <v>0.71141381180533902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7">
        <f t="shared" si="50"/>
        <v>0.8875680457959858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7">
        <f t="shared" ref="M92:M118" si="63">(J92)</f>
        <v>0.68638595541556235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7">
        <f t="shared" si="63"/>
        <v>0.77295715699950696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0.70303030303030301</v>
      </c>
      <c r="I95" s="22">
        <f t="shared" si="59"/>
        <v>1.1753895712197302</v>
      </c>
      <c r="J95" s="24">
        <f t="shared" si="60"/>
        <v>0.97368988426955494</v>
      </c>
      <c r="K95" s="22">
        <f t="shared" si="61"/>
        <v>1.393241948644077</v>
      </c>
      <c r="L95" s="22">
        <f t="shared" si="62"/>
        <v>0.97949130934977535</v>
      </c>
      <c r="M95" s="227">
        <f t="shared" si="63"/>
        <v>0.97368988426955494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7">
        <f t="shared" si="63"/>
        <v>0.34116729688254105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6.3499379319053961</v>
      </c>
      <c r="J119" s="24">
        <f>SUM(J91:J118)</f>
        <v>6.1482382449552206</v>
      </c>
      <c r="K119" s="22">
        <f>SUM(K91:K118)</f>
        <v>8.992743486702679</v>
      </c>
      <c r="L119" s="22">
        <f>SUM(L91:L118)</f>
        <v>6.1540396700354414</v>
      </c>
      <c r="M119" s="57">
        <f t="shared" si="50"/>
        <v>6.1482382449552206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5.4193292910840798</v>
      </c>
      <c r="J128" s="228">
        <f>(J30)</f>
        <v>0.27243825260429178</v>
      </c>
      <c r="K128" s="22">
        <f>(B128)</f>
        <v>0.62186232777085926</v>
      </c>
      <c r="L128" s="22">
        <f>IF(L124=L119,0,(L119-L124)/(B119-B124)*K128)</f>
        <v>0.41138216837035291</v>
      </c>
      <c r="M128" s="57">
        <f t="shared" si="90"/>
        <v>0.27243825260429178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2.3580723549225135</v>
      </c>
      <c r="K129" s="29">
        <f>(B129)</f>
        <v>3.6565107558800642</v>
      </c>
      <c r="L129" s="60">
        <f>IF(SUM(L124:L128)&gt;L130,0,L130-SUM(L124:L128))</f>
        <v>2.2249298642366733</v>
      </c>
      <c r="M129" s="57">
        <f t="shared" si="90"/>
        <v>2.3580723549225135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6.3499379319053961</v>
      </c>
      <c r="J130" s="228">
        <f>(J119)</f>
        <v>6.1482382449552206</v>
      </c>
      <c r="K130" s="22">
        <f>(B130)</f>
        <v>8.992743486702679</v>
      </c>
      <c r="L130" s="22">
        <f>(L119)</f>
        <v>6.1540396700354414</v>
      </c>
      <c r="M130" s="57">
        <f t="shared" si="90"/>
        <v>6.1482382449552206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3257.2799999999997</v>
      </c>
      <c r="G81" s="109">
        <f>'Q2'!T16</f>
        <v>6550.5153883113817</v>
      </c>
      <c r="H81" s="109">
        <f>'Q3'!T16</f>
        <v>8161.194322390852</v>
      </c>
      <c r="I81" s="109">
        <f>'Q4'!T16</f>
        <v>10959.34220472006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23834.657506672113</v>
      </c>
      <c r="G88" s="109">
        <f>'Q2'!T23</f>
        <v>35253.692894983498</v>
      </c>
      <c r="H88" s="109">
        <f>'Q3'!T23</f>
        <v>46427.171829062965</v>
      </c>
      <c r="I88" s="109">
        <f>'Q4'!T23</f>
        <v>70541.27971139217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4558.2796206372223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20927.239620637221</v>
      </c>
      <c r="G100" s="239">
        <f t="shared" si="0"/>
        <v>9508.2042323258356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2016-06-02T06:22:45Z</dcterms:modified>
  <cp:category/>
</cp:coreProperties>
</file>