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<sst xmlns="http://schemas.openxmlformats.org/spreadsheetml/2006/main" count="790" uniqueCount="145">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</sst>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0.271854835349224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0.0526608000752518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0.0243120156686873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0.0253566502541518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0.0209576528878677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0.0220956430391103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0.107419914298729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0.33405416601114</c:v>
                </c:pt>
                <c:pt idx="2" formatCode="0.0%">
                  <c:v>0.240050469569123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54664"/>
        <c:axId val="-2034958024"/>
      </c:barChart>
      <c:catAx>
        <c:axId val="-2034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0.0613073934810615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0.00788975671605544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0.00511829333292703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0.00170609777764234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0.00156522731893793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0.0104348487929195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0.00469568195681379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0.000913049269380458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0.0106909727838809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36136"/>
        <c:axId val="-2033233112"/>
      </c:barChart>
      <c:catAx>
        <c:axId val="-2033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0.00924946909536928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0.020110637376892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0.0020110637376892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0.0147601008270767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0.0246001680451279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0.00738005041353836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0.00107625735197434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48024"/>
        <c:axId val="-2033951160"/>
      </c:barChart>
      <c:catAx>
        <c:axId val="-20339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5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5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4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93128"/>
        <c:axId val="-2034096264"/>
      </c:barChart>
      <c:catAx>
        <c:axId val="-20340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3352.189574610766</c:v>
                </c:pt>
                <c:pt idx="5">
                  <c:v>5855.157491427395</c:v>
                </c:pt>
                <c:pt idx="6">
                  <c:v>9465.509963026898</c:v>
                </c:pt>
                <c:pt idx="7">
                  <c:v>4070.556869357156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3501.383107511603</c:v>
                </c:pt>
                <c:pt idx="6">
                  <c:v>3587.630877318486</c:v>
                </c:pt>
                <c:pt idx="7">
                  <c:v>19715.33036820446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9631.766184157825</c:v>
                </c:pt>
                <c:pt idx="7">
                  <c:v>27143.9357708588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2547.203522135911</c:v>
                </c:pt>
                <c:pt idx="5">
                  <c:v>2967.039146311678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5221.824109292801</c:v>
                </c:pt>
                <c:pt idx="6">
                  <c:v>1079.734796308052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15784"/>
        <c:axId val="-2034219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784"/>
        <c:axId val="-2034219176"/>
      </c:lineChart>
      <c:catAx>
        <c:axId val="-203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2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688952"/>
        <c:axId val="-203268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8952"/>
        <c:axId val="-2032685720"/>
      </c:lineChart>
      <c:catAx>
        <c:axId val="-20326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596248"/>
        <c:axId val="-2032592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96248"/>
        <c:axId val="-2032592968"/>
      </c:lineChart>
      <c:catAx>
        <c:axId val="-20325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9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0.279425341705096</c:v>
                </c:pt>
                <c:pt idx="2">
                  <c:v>0.296919142975955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0.0629910686286857</c:v>
                </c:pt>
                <c:pt idx="2">
                  <c:v>0.0452652208578433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-0.0191580530020277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28520"/>
        <c:axId val="-2032525144"/>
      </c:barChart>
      <c:catAx>
        <c:axId val="-2032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2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0.127089530484173</c:v>
                </c:pt>
                <c:pt idx="2">
                  <c:v>0.144590847903028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66216"/>
        <c:axId val="-2032462808"/>
      </c:barChart>
      <c:catAx>
        <c:axId val="-20324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0.247736376425274</c:v>
                </c:pt>
                <c:pt idx="2">
                  <c:v>0.253659871954755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0968"/>
        <c:axId val="-2032407464"/>
      </c:barChart>
      <c:catAx>
        <c:axId val="-20324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0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0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0.186375989148976</c:v>
                </c:pt>
                <c:pt idx="2">
                  <c:v>0.166002639728773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0.0926311823058646</c:v>
                </c:pt>
                <c:pt idx="2">
                  <c:v>0.114147404996249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-0.627507546508399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49896"/>
        <c:axId val="-2032346520"/>
      </c:barChart>
      <c:catAx>
        <c:axId val="-203234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0.45106812016918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0.0805148033269413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0.0103337225222849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0.076492307523961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0.0774094360085112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0.0224362382359024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0.014479855443048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0.217090475101283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0.337809080574924</c:v>
                </c:pt>
                <c:pt idx="2" formatCode="0.0%">
                  <c:v>-0.00681789754344031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6920"/>
        <c:axId val="-2035733608"/>
      </c:barChart>
      <c:catAx>
        <c:axId val="-2035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170680"/>
        <c:axId val="-203216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70680"/>
        <c:axId val="-203216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0680"/>
        <c:axId val="-2032167256"/>
      </c:scatterChart>
      <c:catAx>
        <c:axId val="-20321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6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16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72744"/>
        <c:axId val="-2032876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2744"/>
        <c:axId val="-2032876136"/>
      </c:lineChart>
      <c:catAx>
        <c:axId val="-203287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6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87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2904"/>
        <c:axId val="-203305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9864"/>
        <c:axId val="-2033062760"/>
      </c:scatterChart>
      <c:valAx>
        <c:axId val="-2033052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6248"/>
        <c:crosses val="autoZero"/>
        <c:crossBetween val="midCat"/>
      </c:valAx>
      <c:valAx>
        <c:axId val="-203305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2904"/>
        <c:crosses val="autoZero"/>
        <c:crossBetween val="midCat"/>
      </c:valAx>
      <c:valAx>
        <c:axId val="-2033059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062760"/>
        <c:crosses val="autoZero"/>
        <c:crossBetween val="midCat"/>
      </c:valAx>
      <c:valAx>
        <c:axId val="-203306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98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37720"/>
        <c:axId val="-2035043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37720"/>
        <c:axId val="-2035043480"/>
      </c:lineChart>
      <c:catAx>
        <c:axId val="-20350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4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4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37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0.110106899405711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0.0544811036587707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-0.00199944670200935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0.0396548466280329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0.0508235787619295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0.0236488862704799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0.0215221092966732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0.284960800219486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0.368849556358734</c:v>
                </c:pt>
                <c:pt idx="2" formatCode="0.0%">
                  <c:v>0.26647332262104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72760"/>
        <c:axId val="-2035569416"/>
      </c:barChart>
      <c:catAx>
        <c:axId val="-20355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0.0058563646390607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-0.00150733628264197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0.215903172680014</c:v>
                </c:pt>
                <c:pt idx="2" formatCode="0.0%">
                  <c:v>0.266052815892001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4712"/>
        <c:axId val="-2057181432"/>
      </c:barChart>
      <c:catAx>
        <c:axId val="-2057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1.087419341396898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0.210643200301007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0.0243120156686873</c:v>
                </c:pt>
                <c:pt idx="1">
                  <c:v>0.0243120156686873</c:v>
                </c:pt>
                <c:pt idx="2">
                  <c:v>0.0243120156686873</c:v>
                </c:pt>
                <c:pt idx="3">
                  <c:v>0.0243120156686873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0.101426601016607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0.0246545828572875</c:v>
                </c:pt>
                <c:pt idx="1">
                  <c:v>0.0147961029388346</c:v>
                </c:pt>
                <c:pt idx="2">
                  <c:v>0.0197253428980611</c:v>
                </c:pt>
                <c:pt idx="3">
                  <c:v>0.0246545828572875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0.107419914298729</c:v>
                </c:pt>
                <c:pt idx="1">
                  <c:v>0.107419914298729</c:v>
                </c:pt>
                <c:pt idx="2">
                  <c:v>0.107419914298729</c:v>
                </c:pt>
                <c:pt idx="3">
                  <c:v>0.107419914298729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-0.11236279522829</c:v>
                </c:pt>
                <c:pt idx="1">
                  <c:v>-0.077564790153672</c:v>
                </c:pt>
                <c:pt idx="2">
                  <c:v>-0.0687100793036832</c:v>
                </c:pt>
                <c:pt idx="3">
                  <c:v>1.218839542962138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2936"/>
        <c:axId val="-2057079624"/>
      </c:barChart>
      <c:catAx>
        <c:axId val="-2057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-1.476866547647936</c:v>
                </c:pt>
                <c:pt idx="1">
                  <c:v>-1.476866547647936</c:v>
                </c:pt>
                <c:pt idx="2">
                  <c:v>-1.476866547647936</c:v>
                </c:pt>
                <c:pt idx="3">
                  <c:v>-1.476866547647936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0328"/>
        <c:axId val="-2056487016"/>
      </c:barChart>
      <c:catAx>
        <c:axId val="-2056490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8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8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0.00339574758168972</c:v>
                </c:pt>
                <c:pt idx="1">
                  <c:v>0.00343561866862843</c:v>
                </c:pt>
                <c:pt idx="2">
                  <c:v>0.00345584707288651</c:v>
                </c:pt>
                <c:pt idx="3">
                  <c:v>0.00152563692586133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0.518660084889481</c:v>
                </c:pt>
                <c:pt idx="1">
                  <c:v>0.524749919554393</c:v>
                </c:pt>
                <c:pt idx="2">
                  <c:v>0.527839567891697</c:v>
                </c:pt>
                <c:pt idx="3">
                  <c:v>0.233022908341149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0.0925798407405706</c:v>
                </c:pt>
                <c:pt idx="1">
                  <c:v>0.0936668646698057</c:v>
                </c:pt>
                <c:pt idx="2">
                  <c:v>0.0942183610338895</c:v>
                </c:pt>
                <c:pt idx="3">
                  <c:v>0.0415941468634995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0.0413348900891396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0.076492307523961</c:v>
                </c:pt>
                <c:pt idx="1">
                  <c:v>0.076492307523961</c:v>
                </c:pt>
                <c:pt idx="2">
                  <c:v>0.076492307523961</c:v>
                </c:pt>
                <c:pt idx="3">
                  <c:v>0.076492307523961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0.309637744034045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0.0263939906607155</c:v>
                </c:pt>
                <c:pt idx="1">
                  <c:v>0.0158399841945471</c:v>
                </c:pt>
                <c:pt idx="2">
                  <c:v>0.0211169874276313</c:v>
                </c:pt>
                <c:pt idx="3">
                  <c:v>0.0263939906607155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0.217090475101283</c:v>
                </c:pt>
                <c:pt idx="1">
                  <c:v>0.217090475101283</c:v>
                </c:pt>
                <c:pt idx="2">
                  <c:v>0.217090475101283</c:v>
                </c:pt>
                <c:pt idx="3">
                  <c:v>0.217090475101283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0.0104773911462882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80520"/>
        <c:axId val="-2033677144"/>
      </c:barChart>
      <c:catAx>
        <c:axId val="-203368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6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8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0.0890857206757579</c:v>
                </c:pt>
                <c:pt idx="1">
                  <c:v>0.0254349162215913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0.342609079050903</c:v>
                </c:pt>
                <c:pt idx="1">
                  <c:v>0.0978185185719397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0.169523625231064</c:v>
                </c:pt>
                <c:pt idx="1">
                  <c:v>0.0484007894040183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-0.00799778680803739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0.0396548466280329</c:v>
                </c:pt>
                <c:pt idx="1">
                  <c:v>0.0396548466280329</c:v>
                </c:pt>
                <c:pt idx="2">
                  <c:v>0.0396548466280329</c:v>
                </c:pt>
                <c:pt idx="3">
                  <c:v>0.0396548466280329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0.203294315047718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0.0278205498085926</c:v>
                </c:pt>
                <c:pt idx="1">
                  <c:v>0.0166961137069588</c:v>
                </c:pt>
                <c:pt idx="2">
                  <c:v>0.0222583317577757</c:v>
                </c:pt>
                <c:pt idx="3">
                  <c:v>0.0278205498085926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0.284960800219486</c:v>
                </c:pt>
                <c:pt idx="1">
                  <c:v>0.284960800219486</c:v>
                </c:pt>
                <c:pt idx="2">
                  <c:v>0.284960800219486</c:v>
                </c:pt>
                <c:pt idx="3">
                  <c:v>0.284960800219486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0.381636945054662</c:v>
                </c:pt>
                <c:pt idx="2">
                  <c:v>0.491537910888283</c:v>
                </c:pt>
                <c:pt idx="3">
                  <c:v>0.192718434541216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4472"/>
        <c:axId val="-2033571096"/>
      </c:barChart>
      <c:catAx>
        <c:axId val="-2033574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57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0.0188986284935177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0.017008765644166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0.0033072599863656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0.0245399857972827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0.0191636398664628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0.0769159538855914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83048"/>
        <c:axId val="-2033379992"/>
      </c:barChart>
      <c:catAx>
        <c:axId val="-20333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7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3352.1895746107657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2547.2035221359106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5.8563646390607012E-3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5.8563646390607012E-3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-1.5073362826419721E-3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-1.5073362826419721E-3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40977.706815366953</v>
      </c>
      <c r="T23" s="179">
        <f>SUM(T7:T22)</f>
        <v>40871.542786001868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0.38691610857729897</v>
      </c>
      <c r="J30" s="230">
        <f>IF(I$32&lt;=1,I30,1-SUM(J6:J29))</f>
        <v>0.26605281589200103</v>
      </c>
      <c r="K30" s="22">
        <f t="shared" si="4"/>
        <v>0.56623471980074724</v>
      </c>
      <c r="L30" s="22">
        <f>IF(L124=L119,0,IF(K30="",0,(L119-L124)/(B119-B124)*K30))</f>
        <v>0.21590317268001422</v>
      </c>
      <c r="M30" s="175">
        <f t="shared" si="6"/>
        <v>0.26605281589200103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1.0642112635680041</v>
      </c>
      <c r="Z30" s="122">
        <f>IF($Y30=0,0,AA30/($Y$30))</f>
        <v>-1.3877569221513537</v>
      </c>
      <c r="AA30" s="187">
        <f>IF(AA79*4/$I$83+SUM(AA6:AA29)&lt;1,AA79*4/$I$83,1-SUM(AA6:AA29))</f>
        <v>-1.4768665476479363</v>
      </c>
      <c r="AB30" s="122">
        <f>IF($Y30=0,0,AC30/($Y$30))</f>
        <v>-1.3877569221513537</v>
      </c>
      <c r="AC30" s="187">
        <f>IF(AC79*4/$I$83+SUM(AC6:AC29)&lt;1,AC79*4/$I$83,1-SUM(AC6:AC29))</f>
        <v>-1.4768665476479363</v>
      </c>
      <c r="AD30" s="122">
        <f>IF($Y30=0,0,AE30/($Y$30))</f>
        <v>-1.3877569221513537</v>
      </c>
      <c r="AE30" s="187">
        <f>IF(AE79*4/$I$83+SUM(AE6:AE29)&lt;1,AE79*4/$I$83,1-SUM(AE6:AE29))</f>
        <v>-1.4768665476479363</v>
      </c>
      <c r="AF30" s="122">
        <f>IF($Y30=0,0,AG30/($Y$30))</f>
        <v>-1.3877569221513537</v>
      </c>
      <c r="AG30" s="187">
        <f>IF(AG79*4/$I$83+SUM(AG6:AG29)&lt;1,AG79*4/$I$83,1-SUM(AG6:AG29))</f>
        <v>-1.4768665476479363</v>
      </c>
      <c r="AH30" s="123">
        <f t="shared" si="12"/>
        <v>-5.5510276886054148</v>
      </c>
      <c r="AI30" s="183">
        <f t="shared" si="13"/>
        <v>-1.4768665476479363</v>
      </c>
      <c r="AJ30" s="120">
        <f t="shared" si="14"/>
        <v>-1.4768665476479363</v>
      </c>
      <c r="AK30" s="119">
        <f t="shared" si="15"/>
        <v>-1.4768665476479363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0.20066347897864678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10945.076551611397</v>
      </c>
      <c r="S31" s="233">
        <f t="shared" si="24"/>
        <v>18617.406143352513</v>
      </c>
      <c r="T31" s="233">
        <f>IF(T25&gt;T$23,T25-T$23,0)</f>
        <v>18723.570172717598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1.4768665476479361</v>
      </c>
      <c r="AB31" s="131"/>
      <c r="AC31" s="133">
        <f>1-AC32+IF($Y32&lt;0,$Y32/4,0)</f>
        <v>1.9507519459289189</v>
      </c>
      <c r="AD31" s="134"/>
      <c r="AE31" s="133">
        <f>1-AE32+IF($Y32&lt;0,$Y32/4,0)</f>
        <v>2.1083383851985564</v>
      </c>
      <c r="AF31" s="134"/>
      <c r="AG31" s="133">
        <f>1-AG32+IF($Y32&lt;0,$Y32/4,0)</f>
        <v>2.1105986315248328</v>
      </c>
      <c r="AH31" s="123"/>
      <c r="AI31" s="182">
        <f>SUM(AA31,AC31,AE31,AG31)/4</f>
        <v>1.911638877575061</v>
      </c>
      <c r="AJ31" s="135">
        <f t="shared" si="14"/>
        <v>1.7138092467884274</v>
      </c>
      <c r="AK31" s="136">
        <f t="shared" si="15"/>
        <v>2.1094685083616946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1.1216967830088294</v>
      </c>
      <c r="J32" s="17"/>
      <c r="L32" s="22">
        <f>SUM(L6:L30)</f>
        <v>0.79933652102135322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51355.326143352519</v>
      </c>
      <c r="T32" s="233">
        <f t="shared" si="24"/>
        <v>51461.490172717604</v>
      </c>
      <c r="V32" s="56"/>
      <c r="W32" s="110"/>
      <c r="X32" s="118"/>
      <c r="Y32" s="115">
        <f>SUM(Y6:Y31)</f>
        <v>3.3251219438595054</v>
      </c>
      <c r="Z32" s="137"/>
      <c r="AA32" s="138">
        <f>SUM(AA6:AA30)</f>
        <v>-0.47686654764793612</v>
      </c>
      <c r="AB32" s="137"/>
      <c r="AC32" s="139">
        <f>SUM(AC6:AC30)</f>
        <v>-0.95075194592891887</v>
      </c>
      <c r="AD32" s="137"/>
      <c r="AE32" s="139">
        <f>SUM(AE6:AE30)</f>
        <v>-1.1083383851985562</v>
      </c>
      <c r="AF32" s="137"/>
      <c r="AG32" s="139">
        <f>SUM(AG6:AG30)</f>
        <v>-1.1105986315248328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1.1300228712570684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18723.570172717598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34351.5</v>
      </c>
      <c r="J65" s="39">
        <f>SUM(J37:J64)</f>
        <v>34351.5</v>
      </c>
      <c r="K65" s="40">
        <f>SUM(K37:K64)</f>
        <v>1</v>
      </c>
      <c r="L65" s="22">
        <f>SUM(L37:L64)</f>
        <v>1.1716401903612841</v>
      </c>
      <c r="M65" s="24">
        <f>SUM(M37:M64)</f>
        <v>1.1512668409410818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4953.1867642271327</v>
      </c>
      <c r="J71" s="51">
        <f t="shared" si="44"/>
        <v>4953.1867642271327</v>
      </c>
      <c r="K71" s="40">
        <f t="shared" ref="K71:K72" si="47">B71/B$76</f>
        <v>0.57573117054315526</v>
      </c>
      <c r="L71" s="22">
        <f t="shared" si="45"/>
        <v>0.18637598914897555</v>
      </c>
      <c r="M71" s="24">
        <f t="shared" ref="M71:M72" si="48">J71/B$76</f>
        <v>0.16600263972877313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4953.1867642271327</v>
      </c>
      <c r="J74" s="51">
        <f t="shared" si="44"/>
        <v>3405.9302702780665</v>
      </c>
      <c r="K74" s="40">
        <f>B74/B$76</f>
        <v>0.14723488931353881</v>
      </c>
      <c r="L74" s="22">
        <f t="shared" si="45"/>
        <v>9.2631182305864618E-2</v>
      </c>
      <c r="M74" s="24">
        <f>J74/B$76</f>
        <v>0.11414740499624862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-4726.6033089432176</v>
      </c>
      <c r="AB74" s="156"/>
      <c r="AC74" s="147">
        <f>AC30*$I$83/4</f>
        <v>-4726.6033089432176</v>
      </c>
      <c r="AD74" s="156"/>
      <c r="AE74" s="147">
        <f>AE30*$I$83/4</f>
        <v>-4726.6033089432176</v>
      </c>
      <c r="AF74" s="156"/>
      <c r="AG74" s="147">
        <f>AG30*$I$83/4</f>
        <v>-4726.6033089432176</v>
      </c>
      <c r="AH74" s="155"/>
      <c r="AI74" s="147">
        <f>SUM(AA74,AC74,AE74,AG74)</f>
        <v>-18906.41323577287</v>
      </c>
      <c r="AJ74" s="148">
        <f>(AA74+AC74)</f>
        <v>-9453.2066178864352</v>
      </c>
      <c r="AK74" s="147">
        <f>(AE74+AG74)</f>
        <v>-9453.2066178864352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34351.5</v>
      </c>
      <c r="J76" s="51">
        <f t="shared" si="44"/>
        <v>34351.5</v>
      </c>
      <c r="K76" s="40">
        <f>SUM(K70:K75)</f>
        <v>2.4160351384949807</v>
      </c>
      <c r="L76" s="22">
        <f>SUM(L70:L75)</f>
        <v>1.2642713726671488</v>
      </c>
      <c r="M76" s="24">
        <f>SUM(M70:M75)</f>
        <v>1.2654142459373303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44"/>
        <v>18723.570172717598</v>
      </c>
      <c r="K77" s="40"/>
      <c r="L77" s="22">
        <f>-(L131*G$37*F$9/F$7)/B$130</f>
        <v>-0.67936278124092286</v>
      </c>
      <c r="M77" s="24">
        <f>-J77/B$76</f>
        <v>-0.62750754650839868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4726.6033089432167</v>
      </c>
      <c r="AB77" s="112"/>
      <c r="AC77" s="111">
        <f>AC31*$I$83/4</f>
        <v>6243.2388473010942</v>
      </c>
      <c r="AD77" s="112"/>
      <c r="AE77" s="111">
        <f>AE31*$I$83/4</f>
        <v>6747.5827140388819</v>
      </c>
      <c r="AF77" s="112"/>
      <c r="AG77" s="111">
        <f>AG31*$I$83/4</f>
        <v>6754.8164670017477</v>
      </c>
      <c r="AH77" s="110"/>
      <c r="AI77" s="154">
        <f>SUM(AA77,AC77,AE77,AG77)</f>
        <v>24472.241337284941</v>
      </c>
      <c r="AJ77" s="153">
        <f>SUM(AA77,AC77)</f>
        <v>10969.842156244311</v>
      </c>
      <c r="AK77" s="160">
        <f>SUM(AE77,AG77)</f>
        <v>13502.39918104063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-4726.6033089432176</v>
      </c>
      <c r="AB79" s="112"/>
      <c r="AC79" s="112">
        <f>AA79-AA74+AC65-AC70</f>
        <v>-4726.6033089432176</v>
      </c>
      <c r="AD79" s="112"/>
      <c r="AE79" s="112">
        <f>AC79-AC74+AE65-AE70</f>
        <v>-4726.6033089432176</v>
      </c>
      <c r="AF79" s="112"/>
      <c r="AG79" s="112">
        <f>AE79-AE74+AG65-AG70</f>
        <v>-4726.6033089432176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2.6833530283542544</v>
      </c>
      <c r="J119" s="24">
        <f>SUM(J91:J118)</f>
        <v>2.6833530283542544</v>
      </c>
      <c r="K119" s="22">
        <f>SUM(K91:K118)</f>
        <v>3.8457917307557601</v>
      </c>
      <c r="L119" s="22">
        <f>SUM(L91:L118)</f>
        <v>2.7308388821288072</v>
      </c>
      <c r="M119" s="57">
        <f t="shared" si="49"/>
        <v>2.6833530283542544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0.38691610857729897</v>
      </c>
      <c r="J125" s="236">
        <f>IF(SUMPRODUCT($B$124:$B125,$H$124:$H125)&lt;J$119,($B125*$H125),IF(SUMPRODUCT($B$124:$B124,$H$124:$H124)&lt;J$119,J$119-SUMPRODUCT($B$124:$B124,$H$124:$H124),0))</f>
        <v>0.38691610857729897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0.4344019623518518</v>
      </c>
      <c r="M125" s="239">
        <f t="shared" si="66"/>
        <v>0.38691610857729897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0.38691610857729897</v>
      </c>
      <c r="J128" s="227">
        <f>(J30)</f>
        <v>0.26605281589200103</v>
      </c>
      <c r="K128" s="29">
        <f>(B128)</f>
        <v>0.56623471980074724</v>
      </c>
      <c r="L128" s="29">
        <f>IF(L124=L119,0,(L119-L124)/(B119-B124)*K128)</f>
        <v>0.21590317268001422</v>
      </c>
      <c r="M128" s="239">
        <f t="shared" si="66"/>
        <v>0.26605281589200103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2.6833530283542544</v>
      </c>
      <c r="J130" s="227">
        <f>(J119)</f>
        <v>2.6833530283542544</v>
      </c>
      <c r="K130" s="29">
        <f>(B130)</f>
        <v>3.8457917307557601</v>
      </c>
      <c r="L130" s="29">
        <f>(L119)</f>
        <v>2.7308388821288072</v>
      </c>
      <c r="M130" s="239">
        <f t="shared" si="66"/>
        <v>2.6833530283542544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1.4625838383932335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5855.1574914273951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3501.3831075116036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0.27185483534922439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0.27185483534922439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1.0874193413968976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1.0874193413968976</v>
      </c>
      <c r="AH10" s="123">
        <f t="shared" si="12"/>
        <v>1</v>
      </c>
      <c r="AI10" s="183">
        <f t="shared" si="13"/>
        <v>0.27185483534922439</v>
      </c>
      <c r="AJ10" s="120">
        <f t="shared" si="14"/>
        <v>0</v>
      </c>
      <c r="AK10" s="119">
        <f t="shared" si="15"/>
        <v>0.54370967069844878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5.2660800075251826E-2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5.2660800075251826E-2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0.21064320030100731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0.21064320030100731</v>
      </c>
      <c r="AH11" s="123">
        <f t="shared" si="12"/>
        <v>1</v>
      </c>
      <c r="AI11" s="183">
        <f t="shared" si="13"/>
        <v>5.2660800075251826E-2</v>
      </c>
      <c r="AJ11" s="120">
        <f t="shared" si="14"/>
        <v>0</v>
      </c>
      <c r="AK11" s="119">
        <f t="shared" si="15"/>
        <v>0.10532160015050365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2967.0391463116785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2.4312015668687355E-2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2.4312015668687355E-2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9.7248062674749419E-2</v>
      </c>
      <c r="Z15" s="116">
        <v>0.25</v>
      </c>
      <c r="AA15" s="121">
        <f t="shared" si="16"/>
        <v>2.4312015668687355E-2</v>
      </c>
      <c r="AB15" s="116">
        <v>0.25</v>
      </c>
      <c r="AC15" s="121">
        <f t="shared" si="7"/>
        <v>2.4312015668687355E-2</v>
      </c>
      <c r="AD15" s="116">
        <v>0.25</v>
      </c>
      <c r="AE15" s="121">
        <f t="shared" si="8"/>
        <v>2.4312015668687355E-2</v>
      </c>
      <c r="AF15" s="122">
        <f t="shared" si="10"/>
        <v>0.25</v>
      </c>
      <c r="AG15" s="121">
        <f t="shared" si="11"/>
        <v>2.4312015668687355E-2</v>
      </c>
      <c r="AH15" s="123">
        <f t="shared" si="12"/>
        <v>1</v>
      </c>
      <c r="AI15" s="183">
        <f t="shared" si="13"/>
        <v>2.4312015668687355E-2</v>
      </c>
      <c r="AJ15" s="120">
        <f t="shared" si="14"/>
        <v>2.4312015668687355E-2</v>
      </c>
      <c r="AK15" s="119">
        <f t="shared" si="15"/>
        <v>2.4312015668687355E-2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2.5356650254151777E-2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2.5356650254151777E-2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5221.8241092928019</v>
      </c>
      <c r="U16" s="222">
        <v>10</v>
      </c>
      <c r="V16" s="56"/>
      <c r="W16" s="110"/>
      <c r="X16" s="118"/>
      <c r="Y16" s="183">
        <f t="shared" si="9"/>
        <v>0.10142660101660711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0.10142660101660711</v>
      </c>
      <c r="AH16" s="123">
        <f t="shared" si="12"/>
        <v>1</v>
      </c>
      <c r="AI16" s="183">
        <f t="shared" si="13"/>
        <v>2.5356650254151777E-2</v>
      </c>
      <c r="AJ16" s="120">
        <f t="shared" si="14"/>
        <v>0</v>
      </c>
      <c r="AK16" s="119">
        <f t="shared" si="15"/>
        <v>5.0713300508303555E-2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2.0957652887867675E-2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2.0957652887867675E-2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8.3830611551470702E-2</v>
      </c>
      <c r="Z17" s="116">
        <v>0.29409999999999997</v>
      </c>
      <c r="AA17" s="121">
        <f t="shared" si="16"/>
        <v>2.465458285728753E-2</v>
      </c>
      <c r="AB17" s="116">
        <v>0.17649999999999999</v>
      </c>
      <c r="AC17" s="121">
        <f t="shared" si="7"/>
        <v>1.4796102938834578E-2</v>
      </c>
      <c r="AD17" s="116">
        <v>0.23530000000000001</v>
      </c>
      <c r="AE17" s="121">
        <f t="shared" si="8"/>
        <v>1.9725342898061056E-2</v>
      </c>
      <c r="AF17" s="122">
        <f t="shared" si="10"/>
        <v>0.29410000000000003</v>
      </c>
      <c r="AG17" s="121">
        <f t="shared" si="11"/>
        <v>2.4654582857287537E-2</v>
      </c>
      <c r="AH17" s="123">
        <f t="shared" si="12"/>
        <v>1</v>
      </c>
      <c r="AI17" s="183">
        <f t="shared" si="13"/>
        <v>2.0957652887867675E-2</v>
      </c>
      <c r="AJ17" s="120">
        <f t="shared" si="14"/>
        <v>1.9725342898061056E-2</v>
      </c>
      <c r="AK17" s="119">
        <f t="shared" si="15"/>
        <v>2.2189962877674295E-2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80787.342941655108</v>
      </c>
      <c r="T23" s="179">
        <f>SUM(T7:T22)</f>
        <v>80970.667546515644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2.2095643039110286E-2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2.2095643039110286E-2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8.8382572156441144E-2</v>
      </c>
      <c r="Z27" s="116">
        <v>0.25</v>
      </c>
      <c r="AA27" s="121">
        <f t="shared" si="16"/>
        <v>2.2095643039110286E-2</v>
      </c>
      <c r="AB27" s="116">
        <v>0.25</v>
      </c>
      <c r="AC27" s="121">
        <f t="shared" si="7"/>
        <v>2.2095643039110286E-2</v>
      </c>
      <c r="AD27" s="116">
        <v>0.25</v>
      </c>
      <c r="AE27" s="121">
        <f t="shared" si="8"/>
        <v>2.2095643039110286E-2</v>
      </c>
      <c r="AF27" s="122">
        <f t="shared" si="10"/>
        <v>0.25</v>
      </c>
      <c r="AG27" s="121">
        <f t="shared" si="11"/>
        <v>2.2095643039110286E-2</v>
      </c>
      <c r="AH27" s="123">
        <f t="shared" si="12"/>
        <v>1</v>
      </c>
      <c r="AI27" s="183">
        <f t="shared" si="13"/>
        <v>2.2095643039110286E-2</v>
      </c>
      <c r="AJ27" s="120">
        <f t="shared" si="14"/>
        <v>2.2095643039110286E-2</v>
      </c>
      <c r="AK27" s="119">
        <f t="shared" si="15"/>
        <v>2.2095643039110286E-2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0.10741991429872905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0.10741991429872905</v>
      </c>
      <c r="N29" s="228"/>
      <c r="P29" s="22"/>
      <c r="V29" s="56"/>
      <c r="W29" s="110"/>
      <c r="X29" s="118"/>
      <c r="Y29" s="183">
        <f t="shared" si="9"/>
        <v>0.42967965719491619</v>
      </c>
      <c r="Z29" s="116">
        <v>0.25</v>
      </c>
      <c r="AA29" s="121">
        <f t="shared" si="16"/>
        <v>0.10741991429872905</v>
      </c>
      <c r="AB29" s="116">
        <v>0.25</v>
      </c>
      <c r="AC29" s="121">
        <f t="shared" si="7"/>
        <v>0.10741991429872905</v>
      </c>
      <c r="AD29" s="116">
        <v>0.25</v>
      </c>
      <c r="AE29" s="121">
        <f t="shared" si="8"/>
        <v>0.10741991429872905</v>
      </c>
      <c r="AF29" s="122">
        <f t="shared" si="10"/>
        <v>0.25</v>
      </c>
      <c r="AG29" s="121">
        <f t="shared" si="11"/>
        <v>0.10741991429872905</v>
      </c>
      <c r="AH29" s="123">
        <f t="shared" si="12"/>
        <v>1</v>
      </c>
      <c r="AI29" s="183">
        <f t="shared" si="13"/>
        <v>0.10741991429872905</v>
      </c>
      <c r="AJ29" s="120">
        <f t="shared" si="14"/>
        <v>0.10741991429872905</v>
      </c>
      <c r="AK29" s="119">
        <f t="shared" si="15"/>
        <v>0.10741991429872905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3.3846209582733962</v>
      </c>
      <c r="J30" s="230">
        <f>IF(I$32&lt;=1,I30,1-SUM(J6:J29))</f>
        <v>0.24005046956912324</v>
      </c>
      <c r="K30" s="22">
        <f t="shared" si="4"/>
        <v>0.59392078206724785</v>
      </c>
      <c r="L30" s="22">
        <f>IF(L124=L119,0,IF(K30="",0,(L119-L124)/(B119-B124)*K30))</f>
        <v>0.33405416601113957</v>
      </c>
      <c r="M30" s="175">
        <f t="shared" si="6"/>
        <v>0.24005046956912324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0.96020187827649295</v>
      </c>
      <c r="Z30" s="122">
        <f>IF($Y30=0,0,AA30/($Y$30))</f>
        <v>-0.11701997024831305</v>
      </c>
      <c r="AA30" s="187">
        <f>IF(AA79*4/$I$83+SUM(AA6:AA29)&lt;1,AA79*4/$I$83,1-SUM(AA6:AA29))</f>
        <v>-0.11236279522828951</v>
      </c>
      <c r="AB30" s="122">
        <f>IF($Y30=0,0,AC30/($Y$30))</f>
        <v>-8.0779669263818091E-2</v>
      </c>
      <c r="AC30" s="187">
        <f>IF(AC79*4/$I$83+SUM(AC6:AC29)&lt;1,AC79*4/$I$83,1-SUM(AC6:AC29))</f>
        <v>-7.7564790153672014E-2</v>
      </c>
      <c r="AD30" s="122">
        <f>IF($Y30=0,0,AE30/($Y$30))</f>
        <v>-7.1557951362284211E-2</v>
      </c>
      <c r="AE30" s="187">
        <f>IF(AE79*4/$I$83+SUM(AE6:AE29)&lt;1,AE79*4/$I$83,1-SUM(AE6:AE29))</f>
        <v>-6.8710079303683225E-2</v>
      </c>
      <c r="AF30" s="122">
        <f>IF($Y30=0,0,AG30/($Y$30))</f>
        <v>1.2693575908744157</v>
      </c>
      <c r="AG30" s="187">
        <f>IF(AG79*4/$I$83+SUM(AG6:AG29)&lt;1,AG79*4/$I$83,1-SUM(AG6:AG29))</f>
        <v>1.2188395429621379</v>
      </c>
      <c r="AH30" s="123">
        <f t="shared" si="12"/>
        <v>1.0000000000000004</v>
      </c>
      <c r="AI30" s="183">
        <f t="shared" si="13"/>
        <v>0.24005046956912329</v>
      </c>
      <c r="AJ30" s="120">
        <f t="shared" si="14"/>
        <v>-9.4963792690980764E-2</v>
      </c>
      <c r="AK30" s="119">
        <f t="shared" si="15"/>
        <v>0.57506473182922735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-6.9780695936864312E-2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4.4102644628571825</v>
      </c>
      <c r="J32" s="17"/>
      <c r="L32" s="22">
        <f>SUM(L6:L30)</f>
        <v>1.0697806959368643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11545.690017064364</v>
      </c>
      <c r="T32" s="233">
        <f t="shared" si="50"/>
        <v>11362.365412203828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8.3551508267914937E-2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1887.9999999999998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0</v>
      </c>
      <c r="AK37" s="147">
        <f>(AE37+AG37)</f>
        <v>1887.9999999999998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419.55011951494845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6.1798515173802984E-3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419.55011951494845</v>
      </c>
      <c r="AH40" s="123">
        <f t="shared" si="61"/>
        <v>1</v>
      </c>
      <c r="AI40" s="112">
        <f t="shared" si="61"/>
        <v>419.55011951494845</v>
      </c>
      <c r="AJ40" s="148">
        <f t="shared" si="62"/>
        <v>0</v>
      </c>
      <c r="AK40" s="147">
        <f t="shared" si="63"/>
        <v>419.55011951494845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419.55011951494845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6.1798515173802984E-3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419.55011951494845</v>
      </c>
      <c r="AH41" s="123">
        <f t="shared" si="61"/>
        <v>1</v>
      </c>
      <c r="AI41" s="112">
        <f t="shared" si="61"/>
        <v>419.55011951494845</v>
      </c>
      <c r="AJ41" s="148">
        <f t="shared" si="62"/>
        <v>0</v>
      </c>
      <c r="AK41" s="147">
        <f t="shared" si="63"/>
        <v>419.55011951494845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1283.0278884249187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1.8898628493517731E-2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320.75697210622968</v>
      </c>
      <c r="AB43" s="116">
        <v>0.25</v>
      </c>
      <c r="AC43" s="147">
        <f t="shared" si="65"/>
        <v>320.75697210622968</v>
      </c>
      <c r="AD43" s="116">
        <v>0.25</v>
      </c>
      <c r="AE43" s="147">
        <f t="shared" si="66"/>
        <v>320.75697210622968</v>
      </c>
      <c r="AF43" s="122">
        <f t="shared" si="57"/>
        <v>0.25</v>
      </c>
      <c r="AG43" s="147">
        <f t="shared" si="60"/>
        <v>320.75697210622968</v>
      </c>
      <c r="AH43" s="123">
        <f t="shared" si="61"/>
        <v>1</v>
      </c>
      <c r="AI43" s="112">
        <f t="shared" si="61"/>
        <v>1283.0278884249187</v>
      </c>
      <c r="AJ43" s="148">
        <f t="shared" si="62"/>
        <v>641.51394421245936</v>
      </c>
      <c r="AK43" s="147">
        <f t="shared" si="63"/>
        <v>641.51394421245936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1154.7250995824272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1.7008765644165962E-2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288.6812748956068</v>
      </c>
      <c r="AB44" s="116">
        <v>0.25</v>
      </c>
      <c r="AC44" s="147">
        <f t="shared" si="65"/>
        <v>288.6812748956068</v>
      </c>
      <c r="AD44" s="116">
        <v>0.25</v>
      </c>
      <c r="AE44" s="147">
        <f t="shared" si="66"/>
        <v>288.6812748956068</v>
      </c>
      <c r="AF44" s="122">
        <f t="shared" si="57"/>
        <v>0.25</v>
      </c>
      <c r="AG44" s="147">
        <f t="shared" si="60"/>
        <v>288.6812748956068</v>
      </c>
      <c r="AH44" s="123">
        <f t="shared" si="61"/>
        <v>1</v>
      </c>
      <c r="AI44" s="112">
        <f t="shared" si="61"/>
        <v>1154.7250995824272</v>
      </c>
      <c r="AJ44" s="148">
        <f t="shared" si="62"/>
        <v>577.36254979121361</v>
      </c>
      <c r="AK44" s="147">
        <f t="shared" si="63"/>
        <v>577.36254979121361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224.52988047436082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3.3072599863656037E-3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56.132470118590206</v>
      </c>
      <c r="AB45" s="116">
        <v>0.25</v>
      </c>
      <c r="AC45" s="147">
        <f t="shared" si="65"/>
        <v>56.132470118590206</v>
      </c>
      <c r="AD45" s="116">
        <v>0.25</v>
      </c>
      <c r="AE45" s="147">
        <f t="shared" si="66"/>
        <v>56.132470118590206</v>
      </c>
      <c r="AF45" s="122">
        <f t="shared" si="57"/>
        <v>0.25</v>
      </c>
      <c r="AG45" s="147">
        <f t="shared" si="60"/>
        <v>56.132470118590206</v>
      </c>
      <c r="AH45" s="123">
        <f t="shared" si="61"/>
        <v>1</v>
      </c>
      <c r="AI45" s="112">
        <f t="shared" si="61"/>
        <v>224.52988047436082</v>
      </c>
      <c r="AJ45" s="148">
        <f t="shared" si="62"/>
        <v>112.26494023718041</v>
      </c>
      <c r="AK45" s="147">
        <f t="shared" si="63"/>
        <v>112.26494023718041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1666.0196357775208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2.4539985797282674E-2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416.50490894438019</v>
      </c>
      <c r="AB47" s="116">
        <v>0.25</v>
      </c>
      <c r="AC47" s="147">
        <f t="shared" si="65"/>
        <v>416.50490894438019</v>
      </c>
      <c r="AD47" s="116">
        <v>0.25</v>
      </c>
      <c r="AE47" s="147">
        <f t="shared" si="66"/>
        <v>416.50490894438019</v>
      </c>
      <c r="AF47" s="122">
        <f t="shared" si="57"/>
        <v>0.25</v>
      </c>
      <c r="AG47" s="147">
        <f t="shared" si="60"/>
        <v>416.50490894438019</v>
      </c>
      <c r="AH47" s="123">
        <f t="shared" si="61"/>
        <v>1</v>
      </c>
      <c r="AI47" s="112">
        <f t="shared" si="61"/>
        <v>1666.0196357775208</v>
      </c>
      <c r="AJ47" s="148">
        <f t="shared" si="62"/>
        <v>833.00981788876038</v>
      </c>
      <c r="AK47" s="147">
        <f t="shared" si="63"/>
        <v>833.00981788876038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1301.0195105341575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1.9163639866462769E-2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325.25487763353937</v>
      </c>
      <c r="AB48" s="116">
        <v>0.25</v>
      </c>
      <c r="AC48" s="147">
        <f t="shared" si="65"/>
        <v>325.25487763353937</v>
      </c>
      <c r="AD48" s="116">
        <v>0.25</v>
      </c>
      <c r="AE48" s="147">
        <f t="shared" si="66"/>
        <v>325.25487763353937</v>
      </c>
      <c r="AF48" s="122">
        <f t="shared" si="57"/>
        <v>0.25</v>
      </c>
      <c r="AG48" s="147">
        <f t="shared" si="60"/>
        <v>325.25487763353937</v>
      </c>
      <c r="AH48" s="123">
        <f t="shared" si="61"/>
        <v>1</v>
      </c>
      <c r="AI48" s="112">
        <f t="shared" si="61"/>
        <v>1301.0195105341575</v>
      </c>
      <c r="AJ48" s="148">
        <f t="shared" si="62"/>
        <v>650.50975526707873</v>
      </c>
      <c r="AK48" s="147">
        <f t="shared" si="63"/>
        <v>650.50975526707873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5221.8241092928019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7.6915953885591429E-2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72727.239999999991</v>
      </c>
      <c r="J65" s="39">
        <f>SUM(J37:J64)</f>
        <v>72900.036363116087</v>
      </c>
      <c r="K65" s="40">
        <f>SUM(K37:K64)</f>
        <v>1</v>
      </c>
      <c r="L65" s="22">
        <f>SUM(L37:L64)</f>
        <v>1.0740284283399617</v>
      </c>
      <c r="M65" s="24">
        <f>SUM(M37:M64)</f>
        <v>1.0737963818399778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9509.3780036983462</v>
      </c>
      <c r="AB65" s="137"/>
      <c r="AC65" s="153">
        <f>SUM(AC37:AC64)</f>
        <v>9509.3780036983462</v>
      </c>
      <c r="AD65" s="137"/>
      <c r="AE65" s="153">
        <f>SUM(AE37:AE64)</f>
        <v>9509.3780036983462</v>
      </c>
      <c r="AF65" s="137"/>
      <c r="AG65" s="153">
        <f>SUM(AG37:AG64)</f>
        <v>12236.478242728244</v>
      </c>
      <c r="AH65" s="137"/>
      <c r="AI65" s="153">
        <f>SUM(AI37:AI64)</f>
        <v>40764.612253823281</v>
      </c>
      <c r="AJ65" s="153">
        <f>SUM(AJ37:AJ64)</f>
        <v>19018.756007396692</v>
      </c>
      <c r="AK65" s="153">
        <f>SUM(AK37:AK64)</f>
        <v>21745.856246426592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20157.840616637575</v>
      </c>
      <c r="K72" s="40">
        <f t="shared" si="78"/>
        <v>0.40866106937693325</v>
      </c>
      <c r="L72" s="22">
        <f t="shared" si="76"/>
        <v>0.27942534170509647</v>
      </c>
      <c r="M72" s="24">
        <f t="shared" si="79"/>
        <v>0.29691914297595484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43328.92676422713</v>
      </c>
      <c r="J74" s="51">
        <f t="shared" si="75"/>
        <v>3073.0558440389805</v>
      </c>
      <c r="K74" s="40">
        <f>B74/B$76</f>
        <v>6.7874502872293421E-2</v>
      </c>
      <c r="L74" s="22">
        <f t="shared" si="76"/>
        <v>6.299106862868574E-2</v>
      </c>
      <c r="M74" s="24">
        <f>J74/B$76</f>
        <v>4.5265220857843284E-2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-359.60890344084601</v>
      </c>
      <c r="AB74" s="156"/>
      <c r="AC74" s="147">
        <f>AC30*$I$83/4</f>
        <v>-248.24043471071218</v>
      </c>
      <c r="AD74" s="156"/>
      <c r="AE74" s="147">
        <f>AE30*$I$83/4</f>
        <v>-219.9015806213246</v>
      </c>
      <c r="AF74" s="156"/>
      <c r="AG74" s="147">
        <f>AG30*$I$83/4</f>
        <v>3900.8067628118638</v>
      </c>
      <c r="AH74" s="155"/>
      <c r="AI74" s="147">
        <f>SUM(AA74,AC74,AE74,AG74)</f>
        <v>3073.0558440389809</v>
      </c>
      <c r="AJ74" s="148">
        <f>(AA74+AC74)</f>
        <v>-607.84933815155819</v>
      </c>
      <c r="AK74" s="147">
        <f>(AE74+AG74)</f>
        <v>3680.9051821905391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3505.5017691691387</v>
      </c>
      <c r="AB75" s="158"/>
      <c r="AC75" s="149">
        <f>AA75+AC65-SUM(AC70,AC74)</f>
        <v>5913.5418986349805</v>
      </c>
      <c r="AD75" s="158"/>
      <c r="AE75" s="149">
        <f>AC75+AE65-SUM(AE70,AE74)</f>
        <v>8293.2431740114353</v>
      </c>
      <c r="AF75" s="158"/>
      <c r="AG75" s="149">
        <f>IF(SUM(AG6:AG29)+((AG65-AG70-$J$75)*4/I$83)&lt;1,0,AG65-AG70-$J$75-(1-SUM(AG6:AG29))*I$83/4)</f>
        <v>986.09317097316352</v>
      </c>
      <c r="AH75" s="134"/>
      <c r="AI75" s="149">
        <f>AI76-SUM(AI70,AI74)</f>
        <v>8293.2431740114407</v>
      </c>
      <c r="AJ75" s="151">
        <f>AJ76-SUM(AJ70,AJ74)</f>
        <v>4927.4487276618165</v>
      </c>
      <c r="AK75" s="149">
        <f>AJ75+AK76-SUM(AK70,AK74)</f>
        <v>8293.2431740114371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72727.239999999991</v>
      </c>
      <c r="J76" s="51">
        <f t="shared" si="75"/>
        <v>72900.036363116087</v>
      </c>
      <c r="K76" s="40">
        <f>SUM(K70:K75)</f>
        <v>1.0946304586106326</v>
      </c>
      <c r="L76" s="22">
        <f>SUM(L70:L75)</f>
        <v>1.0740284283399619</v>
      </c>
      <c r="M76" s="24">
        <f>SUM(M70:M75)</f>
        <v>1.0737963818399776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9509.3780036983462</v>
      </c>
      <c r="AB76" s="137"/>
      <c r="AC76" s="153">
        <f>AC65</f>
        <v>9509.3780036983462</v>
      </c>
      <c r="AD76" s="137"/>
      <c r="AE76" s="153">
        <f>AE65</f>
        <v>9509.3780036983462</v>
      </c>
      <c r="AF76" s="137"/>
      <c r="AG76" s="153">
        <f>AG65</f>
        <v>12236.478242728244</v>
      </c>
      <c r="AH76" s="137"/>
      <c r="AI76" s="153">
        <f>SUM(AA76,AC76,AE76,AG76)</f>
        <v>40764.612253823288</v>
      </c>
      <c r="AJ76" s="154">
        <f>SUM(AA76,AC76)</f>
        <v>19018.756007396692</v>
      </c>
      <c r="AK76" s="154">
        <f>SUM(AE76,AG76)</f>
        <v>21745.856246426592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0</v>
      </c>
      <c r="K77" s="40"/>
      <c r="L77" s="22">
        <f>-(L131*G$37*F$9/F$7)/B$130</f>
        <v>-1.9158053002027726E-2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986.09317097316352</v>
      </c>
      <c r="AB78" s="112"/>
      <c r="AC78" s="112">
        <f>IF(AA75&lt;0,0,AA75)</f>
        <v>3505.5017691691387</v>
      </c>
      <c r="AD78" s="112"/>
      <c r="AE78" s="112">
        <f>AC75</f>
        <v>5913.5418986349805</v>
      </c>
      <c r="AF78" s="112"/>
      <c r="AG78" s="112">
        <f>AE75</f>
        <v>8293.2431740114353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3145.8928657282927</v>
      </c>
      <c r="AB79" s="112"/>
      <c r="AC79" s="112">
        <f>AA79-AA74+AC65-AC70</f>
        <v>5665.3014639242683</v>
      </c>
      <c r="AD79" s="112"/>
      <c r="AE79" s="112">
        <f>AC79-AC74+AE65-AE70</f>
        <v>8073.3415933901106</v>
      </c>
      <c r="AF79" s="112"/>
      <c r="AG79" s="112">
        <f>AE79-AE74+AG65-AG70</f>
        <v>13180.143107796464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3.2772981783818066E-2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3.2772981783818066E-2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3.2772981783818066E-2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3.2772981783818066E-2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0.10022318588323567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0.10022318588323567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9.0200867294912127E-2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9.0200867294912127E-2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1.7539057529566245E-2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1.7539057529566245E-2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0.13014042574447293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0.13014042574447293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0.10162859390535497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0.10162859390535497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0.40790060222127411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0.40790060222127411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5.6810578780503516</v>
      </c>
      <c r="J119" s="24">
        <f>SUM(J91:J118)</f>
        <v>5.6945557935491262</v>
      </c>
      <c r="K119" s="22">
        <f>SUM(K91:K118)</f>
        <v>8.7502781889204542</v>
      </c>
      <c r="L119" s="22">
        <f>SUM(L91:L118)</f>
        <v>5.6957863822931412</v>
      </c>
      <c r="M119" s="57">
        <f t="shared" si="80"/>
        <v>5.6945557935491262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1.5746212731245164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1.4818481654265154</v>
      </c>
      <c r="M126" s="239">
        <f t="shared" si="93"/>
        <v>1.5746212731245164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3.3846209582733962</v>
      </c>
      <c r="J128" s="227">
        <f>(J30)</f>
        <v>0.24005046956912324</v>
      </c>
      <c r="K128" s="29">
        <f>(B128)</f>
        <v>0.59392078206724785</v>
      </c>
      <c r="L128" s="29">
        <f>IF(L124=L119,0,(L119-L124)/(B119-B124)*K128)</f>
        <v>0.33405416601113957</v>
      </c>
      <c r="M128" s="239">
        <f t="shared" si="93"/>
        <v>0.24005046956912324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5.6810578780503516</v>
      </c>
      <c r="J130" s="227">
        <f>(J119)</f>
        <v>5.6945557935491262</v>
      </c>
      <c r="K130" s="29">
        <f>(B130)</f>
        <v>8.7502781889204542</v>
      </c>
      <c r="L130" s="29">
        <f>(L119)</f>
        <v>5.6957863822931412</v>
      </c>
      <c r="M130" s="239">
        <f t="shared" si="93"/>
        <v>5.6945557935491262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0.10159896565201532</v>
      </c>
      <c r="M131" s="236">
        <f>IF(I131&lt;SUM(M126:M127),0,I131-(SUM(M126:M127)))</f>
        <v>8.82585795401436E-3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9465.5099630268978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3587.630877318486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0.28746217128742613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3.3957475816897256E-3</v>
      </c>
      <c r="AB8" s="125">
        <f>IF($Y8=0,0,AC8/$Y8)</f>
        <v>0.29083740132065727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3.4356186686284353E-3</v>
      </c>
      <c r="AD8" s="125">
        <f>IF($Y8=0,0,AE8/$Y8)</f>
        <v>0.2925498080499031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3.4558470728865086E-3</v>
      </c>
      <c r="AF8" s="122">
        <f t="shared" si="10"/>
        <v>0.12915061934201355</v>
      </c>
      <c r="AG8" s="121">
        <f t="shared" si="11"/>
        <v>1.5256369258613333E-3</v>
      </c>
      <c r="AH8" s="123">
        <f t="shared" si="12"/>
        <v>1</v>
      </c>
      <c r="AI8" s="183">
        <f t="shared" si="13"/>
        <v>2.9532125622665009E-3</v>
      </c>
      <c r="AJ8" s="120">
        <f t="shared" si="14"/>
        <v>3.4156831251590802E-3</v>
      </c>
      <c r="AK8" s="119">
        <f t="shared" si="15"/>
        <v>2.4907419993739207E-3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0.45106812016918024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0.45106812016918024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1.804272480676721</v>
      </c>
      <c r="Z10" s="125">
        <f>IF($Y10=0,0,AA10/$Y10)</f>
        <v>0.28746217128742613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0.51866008488948079</v>
      </c>
      <c r="AB10" s="125">
        <f>IF($Y10=0,0,AC10/$Y10)</f>
        <v>0.29083740132065733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0.52474991955439343</v>
      </c>
      <c r="AD10" s="125">
        <f>IF($Y10=0,0,AE10/$Y10)</f>
        <v>0.29254980804990305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0.52783956789169717</v>
      </c>
      <c r="AF10" s="122">
        <f t="shared" si="10"/>
        <v>0.12915061934201344</v>
      </c>
      <c r="AG10" s="121">
        <f t="shared" si="11"/>
        <v>0.2330229083411495</v>
      </c>
      <c r="AH10" s="123">
        <f t="shared" si="12"/>
        <v>1</v>
      </c>
      <c r="AI10" s="183">
        <f t="shared" si="13"/>
        <v>0.45106812016918024</v>
      </c>
      <c r="AJ10" s="120">
        <f t="shared" si="14"/>
        <v>0.52170500222193716</v>
      </c>
      <c r="AK10" s="119">
        <f t="shared" si="15"/>
        <v>0.38043123811642332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8.0514803326941359E-2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8.0514803326941359E-2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9631.7661841578247</v>
      </c>
      <c r="U11" s="222">
        <v>5</v>
      </c>
      <c r="V11" s="56"/>
      <c r="W11" s="115"/>
      <c r="X11" s="118">
        <f>Poor!X11</f>
        <v>1</v>
      </c>
      <c r="Y11" s="183">
        <f t="shared" si="9"/>
        <v>0.32205921330776544</v>
      </c>
      <c r="Z11" s="125">
        <f>IF($Y11=0,0,AA11/$Y11)</f>
        <v>0.28746217128742618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9.2579840740570588E-2</v>
      </c>
      <c r="AB11" s="125">
        <f>IF($Y11=0,0,AC11/$Y11)</f>
        <v>0.29083740132065733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9.3666864669805755E-2</v>
      </c>
      <c r="AD11" s="125">
        <f>IF($Y11=0,0,AE11/$Y11)</f>
        <v>0.2925498080499031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9.4218361033889572E-2</v>
      </c>
      <c r="AF11" s="122">
        <f t="shared" si="10"/>
        <v>0.12915061934201333</v>
      </c>
      <c r="AG11" s="121">
        <f t="shared" si="11"/>
        <v>4.1594146863499486E-2</v>
      </c>
      <c r="AH11" s="123">
        <f t="shared" si="12"/>
        <v>1</v>
      </c>
      <c r="AI11" s="183">
        <f t="shared" si="13"/>
        <v>8.0514803326941359E-2</v>
      </c>
      <c r="AJ11" s="120">
        <f t="shared" si="14"/>
        <v>9.3123352705188178E-2</v>
      </c>
      <c r="AK11" s="119">
        <f t="shared" si="15"/>
        <v>6.7906253948694525E-2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1.0333722522284913E-2</v>
      </c>
      <c r="K13" s="22">
        <f t="shared" si="4"/>
        <v>0</v>
      </c>
      <c r="L13" s="22">
        <f t="shared" si="5"/>
        <v>0</v>
      </c>
      <c r="M13" s="224">
        <f t="shared" si="6"/>
        <v>1.0333722522284913E-2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4.1334890089139653E-2</v>
      </c>
      <c r="Z13" s="156">
        <f>Poor!Z13</f>
        <v>1</v>
      </c>
      <c r="AA13" s="121">
        <f>$M13*Z13*4</f>
        <v>4.1334890089139653E-2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1.0333722522284913E-2</v>
      </c>
      <c r="AJ13" s="120">
        <f t="shared" si="14"/>
        <v>2.0667445044569827E-2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7.6492307523961023E-2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7.6492307523961023E-2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0.30596923009584409</v>
      </c>
      <c r="Z15" s="156">
        <f>Poor!Z15</f>
        <v>0.25</v>
      </c>
      <c r="AA15" s="121">
        <f t="shared" si="16"/>
        <v>7.6492307523961023E-2</v>
      </c>
      <c r="AB15" s="156">
        <f>Poor!AB15</f>
        <v>0.25</v>
      </c>
      <c r="AC15" s="121">
        <f t="shared" si="7"/>
        <v>7.6492307523961023E-2</v>
      </c>
      <c r="AD15" s="156">
        <f>Poor!AD15</f>
        <v>0.25</v>
      </c>
      <c r="AE15" s="121">
        <f t="shared" si="8"/>
        <v>7.6492307523961023E-2</v>
      </c>
      <c r="AF15" s="122">
        <f t="shared" si="10"/>
        <v>0.25</v>
      </c>
      <c r="AG15" s="121">
        <f t="shared" si="11"/>
        <v>7.6492307523961023E-2</v>
      </c>
      <c r="AH15" s="123">
        <f t="shared" si="12"/>
        <v>1</v>
      </c>
      <c r="AI15" s="183">
        <f t="shared" si="13"/>
        <v>7.6492307523961023E-2</v>
      </c>
      <c r="AJ15" s="120">
        <f t="shared" si="14"/>
        <v>7.6492307523961023E-2</v>
      </c>
      <c r="AK15" s="119">
        <f t="shared" si="15"/>
        <v>7.6492307523961023E-2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7.7409436008511218E-2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7.7409436008511218E-2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1079.734796308052</v>
      </c>
      <c r="U16" s="222">
        <v>10</v>
      </c>
      <c r="V16" s="56"/>
      <c r="W16" s="110"/>
      <c r="X16" s="118"/>
      <c r="Y16" s="183">
        <f t="shared" si="9"/>
        <v>0.30963774403404487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0.30963774403404487</v>
      </c>
      <c r="AH16" s="123">
        <f t="shared" si="12"/>
        <v>1</v>
      </c>
      <c r="AI16" s="183">
        <f t="shared" si="13"/>
        <v>7.7409436008511218E-2</v>
      </c>
      <c r="AJ16" s="120">
        <f t="shared" si="14"/>
        <v>0</v>
      </c>
      <c r="AK16" s="119">
        <f t="shared" si="15"/>
        <v>0.15481887201702244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2.2436238235902364E-2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2.2436238235902364E-2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8.9744952943609457E-2</v>
      </c>
      <c r="Z17" s="156">
        <f>Poor!Z17</f>
        <v>0.29409999999999997</v>
      </c>
      <c r="AA17" s="121">
        <f t="shared" si="16"/>
        <v>2.639399066071554E-2</v>
      </c>
      <c r="AB17" s="156">
        <f>Poor!AB17</f>
        <v>0.17649999999999999</v>
      </c>
      <c r="AC17" s="121">
        <f t="shared" si="7"/>
        <v>1.5839984194547067E-2</v>
      </c>
      <c r="AD17" s="156">
        <f>Poor!AD17</f>
        <v>0.23530000000000001</v>
      </c>
      <c r="AE17" s="121">
        <f t="shared" si="8"/>
        <v>2.1116987427631306E-2</v>
      </c>
      <c r="AF17" s="122">
        <f t="shared" si="10"/>
        <v>0.29410000000000003</v>
      </c>
      <c r="AG17" s="121">
        <f t="shared" si="11"/>
        <v>2.6393990660715544E-2</v>
      </c>
      <c r="AH17" s="123">
        <f t="shared" si="12"/>
        <v>1</v>
      </c>
      <c r="AI17" s="183">
        <f t="shared" si="13"/>
        <v>2.2436238235902364E-2</v>
      </c>
      <c r="AJ17" s="120">
        <f t="shared" si="14"/>
        <v>2.1116987427631302E-2</v>
      </c>
      <c r="AK17" s="119">
        <f t="shared" si="15"/>
        <v>2.3755489044173426E-2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106679.0969331583</v>
      </c>
      <c r="T23" s="179">
        <f>SUM(T7:T22)</f>
        <v>106847.22428064798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1.447985544304798E-2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1.447985544304798E-2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5.791942177219192E-2</v>
      </c>
      <c r="Z27" s="156">
        <f>Poor!Z27</f>
        <v>0.25</v>
      </c>
      <c r="AA27" s="121">
        <f t="shared" si="16"/>
        <v>1.447985544304798E-2</v>
      </c>
      <c r="AB27" s="156">
        <f>Poor!AB27</f>
        <v>0.25</v>
      </c>
      <c r="AC27" s="121">
        <f t="shared" si="7"/>
        <v>1.447985544304798E-2</v>
      </c>
      <c r="AD27" s="156">
        <f>Poor!AD27</f>
        <v>0.25</v>
      </c>
      <c r="AE27" s="121">
        <f t="shared" si="8"/>
        <v>1.447985544304798E-2</v>
      </c>
      <c r="AF27" s="122">
        <f t="shared" si="10"/>
        <v>0.25</v>
      </c>
      <c r="AG27" s="121">
        <f t="shared" si="11"/>
        <v>1.447985544304798E-2</v>
      </c>
      <c r="AH27" s="123">
        <f t="shared" si="12"/>
        <v>1</v>
      </c>
      <c r="AI27" s="183">
        <f t="shared" si="13"/>
        <v>1.447985544304798E-2</v>
      </c>
      <c r="AJ27" s="120">
        <f t="shared" si="14"/>
        <v>1.447985544304798E-2</v>
      </c>
      <c r="AK27" s="119">
        <f t="shared" si="15"/>
        <v>1.447985544304798E-2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0.21709047510128254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0.21709047510128254</v>
      </c>
      <c r="N29" s="228"/>
      <c r="P29" s="22"/>
      <c r="V29" s="56"/>
      <c r="W29" s="110"/>
      <c r="X29" s="118"/>
      <c r="Y29" s="183">
        <f t="shared" si="9"/>
        <v>0.86836190040513017</v>
      </c>
      <c r="Z29" s="156">
        <f>Poor!Z29</f>
        <v>0.25</v>
      </c>
      <c r="AA29" s="121">
        <f t="shared" si="16"/>
        <v>0.21709047510128254</v>
      </c>
      <c r="AB29" s="156">
        <f>Poor!AB29</f>
        <v>0.25</v>
      </c>
      <c r="AC29" s="121">
        <f t="shared" si="7"/>
        <v>0.21709047510128254</v>
      </c>
      <c r="AD29" s="156">
        <f>Poor!AD29</f>
        <v>0.25</v>
      </c>
      <c r="AE29" s="121">
        <f t="shared" si="8"/>
        <v>0.21709047510128254</v>
      </c>
      <c r="AF29" s="122">
        <f t="shared" si="10"/>
        <v>0.25</v>
      </c>
      <c r="AG29" s="121">
        <f t="shared" si="11"/>
        <v>0.21709047510128254</v>
      </c>
      <c r="AH29" s="123">
        <f t="shared" si="12"/>
        <v>1</v>
      </c>
      <c r="AI29" s="183">
        <f t="shared" si="13"/>
        <v>0.21709047510128254</v>
      </c>
      <c r="AJ29" s="120">
        <f t="shared" si="14"/>
        <v>0.21709047510128254</v>
      </c>
      <c r="AK29" s="119">
        <f t="shared" si="15"/>
        <v>0.21709047510128254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5.1499761178872019</v>
      </c>
      <c r="J30" s="230">
        <f>IF(I$32&lt;=1,I30,1-SUM(J6:J29))</f>
        <v>-6.81789754344031E-3</v>
      </c>
      <c r="K30" s="22">
        <f t="shared" si="4"/>
        <v>0.63544987546699883</v>
      </c>
      <c r="L30" s="22">
        <f>IF(L124=L119,0,IF(K30="",0,(L119-L124)/(B119-B124)*K30))</f>
        <v>0.33780908057492448</v>
      </c>
      <c r="M30" s="175">
        <f t="shared" si="6"/>
        <v>-6.81789754344031E-3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-2.727159017376124E-2</v>
      </c>
      <c r="Z30" s="122">
        <f>IF($Y30=0,0,AA30/($Y$30))</f>
        <v>-4.0709874912000302E-15</v>
      </c>
      <c r="AA30" s="187">
        <f>IF(AA79*4/$I$84+SUM(AA6:AA29)&lt;1,AA79*4/$I$84,1-SUM(AA6:AA29))</f>
        <v>1.1102230246251565E-16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-0.38418702684850398</v>
      </c>
      <c r="AG30" s="187">
        <f>IF(AG79*4/$I$84+SUM(AG6:AG29)&lt;1,AG79*4/$I$84,1-SUM(AG6:AG29))</f>
        <v>1.0477391146288206E-2</v>
      </c>
      <c r="AH30" s="123">
        <f t="shared" si="12"/>
        <v>-0.38418702684850803</v>
      </c>
      <c r="AI30" s="183">
        <f t="shared" si="13"/>
        <v>2.6193477865720793E-3</v>
      </c>
      <c r="AJ30" s="120">
        <f t="shared" si="14"/>
        <v>5.5511151231257827E-17</v>
      </c>
      <c r="AK30" s="119">
        <f t="shared" si="15"/>
        <v>5.2386955731441032E-3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-0.13642595662567181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6.2824524680356122</v>
      </c>
      <c r="J32" s="17"/>
      <c r="L32" s="22">
        <f>SUM(L6:L30)</f>
        <v>1.1364259566256718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0.6236187307711043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6191.7402046198067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6.1307393481061505E-2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6191.7402046198067</v>
      </c>
      <c r="AH38" s="123">
        <f t="shared" ref="AH38:AI58" si="37">SUM(Z38,AB38,AD38,AF38)</f>
        <v>1</v>
      </c>
      <c r="AI38" s="112">
        <f t="shared" si="37"/>
        <v>6191.7402046198067</v>
      </c>
      <c r="AJ38" s="148">
        <f t="shared" ref="AJ38:AJ64" si="38">(AA38+AC38)</f>
        <v>0</v>
      </c>
      <c r="AK38" s="147">
        <f t="shared" ref="AK38:AK64" si="39">(AE38+AG38)</f>
        <v>6191.7402046198067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796.82597953801928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7.8897567160554419E-3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0.28746217128742613</v>
      </c>
      <c r="AA39" s="147">
        <f t="shared" ref="AA39:AA64" si="40">$J39*Z39</f>
        <v>229.0573262162292</v>
      </c>
      <c r="AB39" s="122">
        <f>AB8</f>
        <v>0.29083740132065727</v>
      </c>
      <c r="AC39" s="147">
        <f t="shared" ref="AC39:AC64" si="41">$J39*AB39</f>
        <v>231.74679719362476</v>
      </c>
      <c r="AD39" s="122">
        <f>AD8</f>
        <v>0.2925498080499031</v>
      </c>
      <c r="AE39" s="147">
        <f t="shared" ref="AE39:AE64" si="42">$J39*AD39</f>
        <v>233.11128736302356</v>
      </c>
      <c r="AF39" s="122">
        <f t="shared" si="29"/>
        <v>0.12915061934201355</v>
      </c>
      <c r="AG39" s="147">
        <f t="shared" si="36"/>
        <v>102.9105687651418</v>
      </c>
      <c r="AH39" s="123">
        <f t="shared" si="37"/>
        <v>1</v>
      </c>
      <c r="AI39" s="112">
        <f t="shared" si="37"/>
        <v>796.82597953801928</v>
      </c>
      <c r="AJ39" s="148">
        <f t="shared" si="38"/>
        <v>460.80412340985396</v>
      </c>
      <c r="AK39" s="147">
        <f t="shared" si="39"/>
        <v>336.02185612816538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516.92203515896529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5.1182933329270291E-3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516.92203515896529</v>
      </c>
      <c r="AH40" s="123">
        <f t="shared" si="37"/>
        <v>1</v>
      </c>
      <c r="AI40" s="112">
        <f t="shared" si="37"/>
        <v>516.92203515896529</v>
      </c>
      <c r="AJ40" s="148">
        <f t="shared" si="38"/>
        <v>0</v>
      </c>
      <c r="AK40" s="147">
        <f t="shared" si="39"/>
        <v>516.92203515896529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172.30734505298844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1.706097777642343E-3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0.28746217128742618</v>
      </c>
      <c r="AA41" s="147">
        <f t="shared" si="40"/>
        <v>49.531843537703807</v>
      </c>
      <c r="AB41" s="122">
        <f>AB11</f>
        <v>0.29083740132065733</v>
      </c>
      <c r="AC41" s="147">
        <f t="shared" si="41"/>
        <v>50.113420463672981</v>
      </c>
      <c r="AD41" s="122">
        <f>AD11</f>
        <v>0.2925498080499031</v>
      </c>
      <c r="AE41" s="147">
        <f t="shared" si="42"/>
        <v>50.408480720840188</v>
      </c>
      <c r="AF41" s="122">
        <f t="shared" si="29"/>
        <v>0.12915061934201333</v>
      </c>
      <c r="AG41" s="147">
        <f t="shared" si="36"/>
        <v>22.253600330771452</v>
      </c>
      <c r="AH41" s="123">
        <f t="shared" si="37"/>
        <v>1</v>
      </c>
      <c r="AI41" s="112">
        <f t="shared" si="37"/>
        <v>172.30734505298844</v>
      </c>
      <c r="AJ41" s="148">
        <f t="shared" si="38"/>
        <v>99.645264001376788</v>
      </c>
      <c r="AK41" s="147">
        <f t="shared" si="39"/>
        <v>72.662081051611636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158.08013307613618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1.5652273189379294E-3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39.520033269034045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79.040066538068089</v>
      </c>
      <c r="AF42" s="122">
        <f t="shared" si="29"/>
        <v>0.25</v>
      </c>
      <c r="AG42" s="147">
        <f t="shared" si="36"/>
        <v>39.520033269034045</v>
      </c>
      <c r="AH42" s="123">
        <f t="shared" si="37"/>
        <v>1</v>
      </c>
      <c r="AI42" s="112">
        <f t="shared" si="37"/>
        <v>158.08013307613618</v>
      </c>
      <c r="AJ42" s="148">
        <f t="shared" si="38"/>
        <v>39.520033269034045</v>
      </c>
      <c r="AK42" s="147">
        <f t="shared" si="39"/>
        <v>118.56009980710213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1053.8675538409077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1.0434848792919527E-2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263.46688846022693</v>
      </c>
      <c r="AB43" s="156">
        <f>Poor!AB43</f>
        <v>0.25</v>
      </c>
      <c r="AC43" s="147">
        <f t="shared" si="41"/>
        <v>263.46688846022693</v>
      </c>
      <c r="AD43" s="156">
        <f>Poor!AD43</f>
        <v>0.25</v>
      </c>
      <c r="AE43" s="147">
        <f t="shared" si="42"/>
        <v>263.46688846022693</v>
      </c>
      <c r="AF43" s="122">
        <f t="shared" si="29"/>
        <v>0.25</v>
      </c>
      <c r="AG43" s="147">
        <f t="shared" si="36"/>
        <v>263.46688846022693</v>
      </c>
      <c r="AH43" s="123">
        <f t="shared" si="37"/>
        <v>1</v>
      </c>
      <c r="AI43" s="112">
        <f t="shared" si="37"/>
        <v>1053.8675538409077</v>
      </c>
      <c r="AJ43" s="148">
        <f t="shared" si="38"/>
        <v>526.93377692045385</v>
      </c>
      <c r="AK43" s="147">
        <f t="shared" si="39"/>
        <v>526.93377692045385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474.24039922840859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4.695681956813789E-3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118.56009980710215</v>
      </c>
      <c r="AB44" s="156">
        <f>Poor!AB44</f>
        <v>0.25</v>
      </c>
      <c r="AC44" s="147">
        <f t="shared" si="41"/>
        <v>118.56009980710215</v>
      </c>
      <c r="AD44" s="156">
        <f>Poor!AD44</f>
        <v>0.25</v>
      </c>
      <c r="AE44" s="147">
        <f t="shared" si="42"/>
        <v>118.56009980710215</v>
      </c>
      <c r="AF44" s="122">
        <f t="shared" si="29"/>
        <v>0.25</v>
      </c>
      <c r="AG44" s="147">
        <f t="shared" si="36"/>
        <v>118.56009980710215</v>
      </c>
      <c r="AH44" s="123">
        <f t="shared" si="37"/>
        <v>1</v>
      </c>
      <c r="AI44" s="112">
        <f t="shared" si="37"/>
        <v>474.24039922840859</v>
      </c>
      <c r="AJ44" s="148">
        <f t="shared" si="38"/>
        <v>237.1201996142043</v>
      </c>
      <c r="AK44" s="147">
        <f t="shared" si="39"/>
        <v>237.1201996142043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92.213410961079433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9.1304926938045878E-4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23.053352740269858</v>
      </c>
      <c r="AB45" s="156">
        <f>Poor!AB45</f>
        <v>0.25</v>
      </c>
      <c r="AC45" s="147">
        <f t="shared" si="41"/>
        <v>23.053352740269858</v>
      </c>
      <c r="AD45" s="156">
        <f>Poor!AD45</f>
        <v>0.25</v>
      </c>
      <c r="AE45" s="147">
        <f t="shared" si="42"/>
        <v>23.053352740269858</v>
      </c>
      <c r="AF45" s="122">
        <f t="shared" si="29"/>
        <v>0.25</v>
      </c>
      <c r="AG45" s="147">
        <f t="shared" si="36"/>
        <v>23.053352740269858</v>
      </c>
      <c r="AH45" s="123">
        <f t="shared" si="37"/>
        <v>1</v>
      </c>
      <c r="AI45" s="112">
        <f t="shared" si="37"/>
        <v>92.213410961079433</v>
      </c>
      <c r="AJ45" s="148">
        <f t="shared" si="38"/>
        <v>46.106705480539716</v>
      </c>
      <c r="AK45" s="147">
        <f t="shared" si="39"/>
        <v>46.106705480539716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1079.734796308052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1.0690972783880905E-2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95326.8</v>
      </c>
      <c r="J65" s="39">
        <f>SUM(J37:J64)</f>
        <v>96922.731857784369</v>
      </c>
      <c r="K65" s="40">
        <f>SUM(K37:K64)</f>
        <v>1</v>
      </c>
      <c r="L65" s="22">
        <f>SUM(L37:L64)</f>
        <v>0.98586068617258271</v>
      </c>
      <c r="M65" s="24">
        <f>SUM(M37:M64)</f>
        <v>0.95967851733040599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10915.189544030565</v>
      </c>
      <c r="AB65" s="137"/>
      <c r="AC65" s="153">
        <f>SUM(AC37:AC64)</f>
        <v>10878.940558664897</v>
      </c>
      <c r="AD65" s="137"/>
      <c r="AE65" s="153">
        <f>SUM(AE37:AE64)</f>
        <v>10959.640175629531</v>
      </c>
      <c r="AF65" s="137"/>
      <c r="AG65" s="153">
        <f>SUM(AG37:AG64)</f>
        <v>20113.626783151318</v>
      </c>
      <c r="AH65" s="137"/>
      <c r="AI65" s="153">
        <f>SUM(AI37:AI64)</f>
        <v>52867.397061476309</v>
      </c>
      <c r="AJ65" s="153">
        <f>SUM(AJ37:AJ64)</f>
        <v>21794.130102695461</v>
      </c>
      <c r="AK65" s="153">
        <f>SUM(AK37:AK64)</f>
        <v>31073.266958780849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14602.952683966325</v>
      </c>
      <c r="K73" s="40">
        <f>B73/B$76</f>
        <v>0.39992078815782961</v>
      </c>
      <c r="L73" s="22">
        <f t="shared" si="45"/>
        <v>0.12708953048417301</v>
      </c>
      <c r="M73" s="24">
        <f>J73/B$76</f>
        <v>0.14459084790302812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65928.486764227113</v>
      </c>
      <c r="J74" s="51">
        <f t="shared" si="44"/>
        <v>-87.280728621508175</v>
      </c>
      <c r="K74" s="40">
        <f>B74/B$76</f>
        <v>4.8816357829535556E-2</v>
      </c>
      <c r="L74" s="22">
        <f t="shared" si="45"/>
        <v>4.2819277848521277E-2</v>
      </c>
      <c r="M74" s="24">
        <f>J74/B$76</f>
        <v>-8.642084125106013E-4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1.091468201709711E-12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103.00398225761417</v>
      </c>
      <c r="AH74" s="155"/>
      <c r="AI74" s="147">
        <f>SUM(AA74,AC74,AE74,AG74)</f>
        <v>103.00398225761526</v>
      </c>
      <c r="AJ74" s="148">
        <f>(AA74+AC74)</f>
        <v>1.091468201709711E-12</v>
      </c>
      <c r="AK74" s="147">
        <f>(AE74+AG74)</f>
        <v>103.00398225761417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16296.127585665176</v>
      </c>
      <c r="AB75" s="158"/>
      <c r="AC75" s="149">
        <f>AA75+AC65-SUM(AC70,AC74)</f>
        <v>19825.489835386852</v>
      </c>
      <c r="AD75" s="158"/>
      <c r="AE75" s="149">
        <f>AC75+AE65-SUM(AE70,AE74)</f>
        <v>23435.551702073164</v>
      </c>
      <c r="AF75" s="158"/>
      <c r="AG75" s="149">
        <f>IF(SUM(AG6:AG29)+((AG65-AG70-$J$75)*4/I$83)&lt;1,0,AG65-AG70-$J$75-(1-SUM(AG6:AG29))*I$83/4)</f>
        <v>12730.516350577831</v>
      </c>
      <c r="AH75" s="134"/>
      <c r="AI75" s="149">
        <f>AI76-SUM(AI70,AI74)</f>
        <v>23366.079843445819</v>
      </c>
      <c r="AJ75" s="151">
        <f>AJ76-SUM(AJ70,AJ74)</f>
        <v>7094.9734848090211</v>
      </c>
      <c r="AK75" s="149">
        <f>AJ75+AK76-SUM(AK70,AK74)</f>
        <v>23366.079843445819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95326.799999999988</v>
      </c>
      <c r="J76" s="51">
        <f t="shared" si="44"/>
        <v>96922.731857784354</v>
      </c>
      <c r="K76" s="40">
        <f>SUM(K70:K75)</f>
        <v>1.1014571998026617</v>
      </c>
      <c r="L76" s="22">
        <f>SUM(L70:L75)</f>
        <v>0.98586068617258293</v>
      </c>
      <c r="M76" s="24">
        <f>SUM(M70:M75)</f>
        <v>0.95967851733040599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10915.189544030565</v>
      </c>
      <c r="AB76" s="137"/>
      <c r="AC76" s="153">
        <f>AC65</f>
        <v>10878.940558664897</v>
      </c>
      <c r="AD76" s="137"/>
      <c r="AE76" s="153">
        <f>AE65</f>
        <v>10959.640175629531</v>
      </c>
      <c r="AF76" s="137"/>
      <c r="AG76" s="153">
        <f>AG65</f>
        <v>20113.626783151318</v>
      </c>
      <c r="AH76" s="137"/>
      <c r="AI76" s="153">
        <f>SUM(AA76,AC76,AE76,AG76)</f>
        <v>52867.397061476309</v>
      </c>
      <c r="AJ76" s="154">
        <f>SUM(AA76,AC76)</f>
        <v>21794.130102695461</v>
      </c>
      <c r="AK76" s="154">
        <f>SUM(AE76,AG76)</f>
        <v>31073.266958780849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12730.516350577831</v>
      </c>
      <c r="AB78" s="112"/>
      <c r="AC78" s="112">
        <f>IF(AA75&lt;0,0,AA75)</f>
        <v>16296.127585665176</v>
      </c>
      <c r="AD78" s="112"/>
      <c r="AE78" s="112">
        <f>AC75</f>
        <v>19825.489835386852</v>
      </c>
      <c r="AF78" s="112"/>
      <c r="AG78" s="112">
        <f>AE75</f>
        <v>23435.551702073164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16296.127585665177</v>
      </c>
      <c r="AB79" s="112"/>
      <c r="AC79" s="112">
        <f>AA79-AA74+AC65-AC70</f>
        <v>19825.489835386852</v>
      </c>
      <c r="AD79" s="112"/>
      <c r="AE79" s="112">
        <f>AC79-AC74+AE65-AE70</f>
        <v>23435.551702073164</v>
      </c>
      <c r="AF79" s="112"/>
      <c r="AG79" s="112">
        <f>AE79-AE74+AG65-AG70</f>
        <v>36199.600176281267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0.48366519158841237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0.48366519158841237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6.2243727501410107E-2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6.2243727501410107E-2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4.0379148173059515E-2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4.0379148173059515E-2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1.3459716057686505E-2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1.3459716057686505E-2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1.2348363355675691E-2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1.2348363355675691E-2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8.2322422371171267E-2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8.2322422371171267E-2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3.7045090067027081E-2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3.7045090067027081E-2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7.2032119574774872E-3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7.2032119574774872E-3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8.4343031177464597E-2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8.4343031177464597E-2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7.4464130376641577</v>
      </c>
      <c r="J119" s="24">
        <f>SUM(J91:J118)</f>
        <v>7.5710785859992438</v>
      </c>
      <c r="K119" s="22">
        <f>SUM(K91:K118)</f>
        <v>13.017150474149673</v>
      </c>
      <c r="L119" s="22">
        <f>SUM(L91:L118)</f>
        <v>7.7776344839133094</v>
      </c>
      <c r="M119" s="57">
        <f t="shared" si="49"/>
        <v>7.5710785859992438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1.1407035299021855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1.0026324496978862</v>
      </c>
      <c r="M127" s="57">
        <f t="shared" si="63"/>
        <v>1.1407035299021855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5.1499761178872019</v>
      </c>
      <c r="J128" s="227">
        <f>(J30)</f>
        <v>-6.81789754344031E-3</v>
      </c>
      <c r="K128" s="22">
        <f>(B128)</f>
        <v>0.63544987546699883</v>
      </c>
      <c r="L128" s="22">
        <f>IF(L124=L119,0,(L119-L124)/(B119-B124)*K128)</f>
        <v>0.33780908057492448</v>
      </c>
      <c r="M128" s="57">
        <f t="shared" si="63"/>
        <v>-6.81789754344031E-3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7.4464130376641577</v>
      </c>
      <c r="J130" s="227">
        <f>(J119)</f>
        <v>7.5710785859992438</v>
      </c>
      <c r="K130" s="22">
        <f>(B130)</f>
        <v>13.017150474149673</v>
      </c>
      <c r="L130" s="22">
        <f>(L119)</f>
        <v>7.7776344839133094</v>
      </c>
      <c r="M130" s="57">
        <f t="shared" si="63"/>
        <v>7.5710785859992438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4070.5568693571563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19715.330368204461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0.77790102368719871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8.9085720675757943E-2</v>
      </c>
      <c r="AB8" s="125">
        <f>IF($Y8=0,0,AC8/$Y8)</f>
        <v>0.22209897631280123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2.5434916221591275E-2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0.11010689940571068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0.11010689940571068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0.44042759762284273</v>
      </c>
      <c r="Z10" s="125">
        <f>IF($Y10=0,0,AA10/$Y10)</f>
        <v>0.77790102368719871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0.34260907905090299</v>
      </c>
      <c r="AB10" s="125">
        <f>IF($Y10=0,0,AC10/$Y10)</f>
        <v>0.22209897631280132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9.7818518571939739E-2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0.11010689940571068</v>
      </c>
      <c r="AJ10" s="120">
        <f t="shared" si="14"/>
        <v>0.22021379881142136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5.4481103658770673E-2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5.4481103658770673E-2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27143.935770858803</v>
      </c>
      <c r="U11" s="222">
        <v>5</v>
      </c>
      <c r="V11" s="56"/>
      <c r="W11" s="115"/>
      <c r="X11" s="118">
        <f>Poor!X11</f>
        <v>1</v>
      </c>
      <c r="Y11" s="183">
        <f t="shared" si="9"/>
        <v>0.21792441463508269</v>
      </c>
      <c r="Z11" s="125">
        <f>IF($Y11=0,0,AA11/$Y11)</f>
        <v>0.77790102368719871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0.16952362523106437</v>
      </c>
      <c r="AB11" s="125">
        <f>IF($Y11=0,0,AC11/$Y11)</f>
        <v>0.22209897631280129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4.8400789404018318E-2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5.4481103658770673E-2</v>
      </c>
      <c r="AJ11" s="120">
        <f t="shared" si="14"/>
        <v>0.10896220731754135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-1.9994467020093476E-3</v>
      </c>
      <c r="K13" s="22">
        <f t="shared" si="4"/>
        <v>0</v>
      </c>
      <c r="L13" s="22">
        <f t="shared" si="5"/>
        <v>0</v>
      </c>
      <c r="M13" s="224">
        <f t="shared" si="6"/>
        <v>-1.9994467020093476E-3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-7.9977868080373903E-3</v>
      </c>
      <c r="Z13" s="156">
        <f>Poor!Z13</f>
        <v>1</v>
      </c>
      <c r="AA13" s="121">
        <f>$M13*Z13*4</f>
        <v>-7.9977868080373903E-3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-1.9994467020093476E-3</v>
      </c>
      <c r="AJ13" s="120">
        <f t="shared" si="14"/>
        <v>-3.9988934040186951E-3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3.965484662803289E-2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3.965484662803289E-2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0.15861938651213156</v>
      </c>
      <c r="Z15" s="156">
        <f>Poor!Z15</f>
        <v>0.25</v>
      </c>
      <c r="AA15" s="121">
        <f t="shared" si="16"/>
        <v>3.965484662803289E-2</v>
      </c>
      <c r="AB15" s="156">
        <f>Poor!AB15</f>
        <v>0.25</v>
      </c>
      <c r="AC15" s="121">
        <f t="shared" si="7"/>
        <v>3.965484662803289E-2</v>
      </c>
      <c r="AD15" s="156">
        <f>Poor!AD15</f>
        <v>0.25</v>
      </c>
      <c r="AE15" s="121">
        <f t="shared" si="8"/>
        <v>3.965484662803289E-2</v>
      </c>
      <c r="AF15" s="122">
        <f t="shared" si="10"/>
        <v>0.25</v>
      </c>
      <c r="AG15" s="121">
        <f t="shared" si="11"/>
        <v>3.965484662803289E-2</v>
      </c>
      <c r="AH15" s="123">
        <f t="shared" si="12"/>
        <v>1</v>
      </c>
      <c r="AI15" s="183">
        <f t="shared" si="13"/>
        <v>3.965484662803289E-2</v>
      </c>
      <c r="AJ15" s="120">
        <f t="shared" si="14"/>
        <v>3.965484662803289E-2</v>
      </c>
      <c r="AK15" s="119">
        <f t="shared" si="15"/>
        <v>3.965484662803289E-2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5.0823578761929535E-2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5.0823578761929535E-2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0.20329431504771814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0.20329431504771814</v>
      </c>
      <c r="AH16" s="123">
        <f t="shared" si="12"/>
        <v>1</v>
      </c>
      <c r="AI16" s="183">
        <f t="shared" si="13"/>
        <v>5.0823578761929535E-2</v>
      </c>
      <c r="AJ16" s="120">
        <f t="shared" si="14"/>
        <v>0</v>
      </c>
      <c r="AK16" s="119">
        <f t="shared" si="15"/>
        <v>0.10164715752385907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2.3648886270479921E-2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2.3648886270479921E-2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9.4595545081919682E-2</v>
      </c>
      <c r="Z17" s="156">
        <f>Poor!Z17</f>
        <v>0.29409999999999997</v>
      </c>
      <c r="AA17" s="121">
        <f t="shared" si="16"/>
        <v>2.7820549808592575E-2</v>
      </c>
      <c r="AB17" s="156">
        <f>Poor!AB17</f>
        <v>0.17649999999999999</v>
      </c>
      <c r="AC17" s="121">
        <f t="shared" si="7"/>
        <v>1.6696113706958823E-2</v>
      </c>
      <c r="AD17" s="156">
        <f>Poor!AD17</f>
        <v>0.23530000000000001</v>
      </c>
      <c r="AE17" s="121">
        <f t="shared" si="8"/>
        <v>2.2258331757775703E-2</v>
      </c>
      <c r="AF17" s="122">
        <f t="shared" si="10"/>
        <v>0.29410000000000003</v>
      </c>
      <c r="AG17" s="121">
        <f t="shared" si="11"/>
        <v>2.7820549808592582E-2</v>
      </c>
      <c r="AH17" s="123">
        <f t="shared" si="12"/>
        <v>1</v>
      </c>
      <c r="AI17" s="183">
        <f t="shared" si="13"/>
        <v>2.3648886270479921E-2</v>
      </c>
      <c r="AJ17" s="120">
        <f t="shared" si="14"/>
        <v>2.2258331757775699E-2</v>
      </c>
      <c r="AK17" s="119">
        <f t="shared" si="15"/>
        <v>2.5039440783184142E-2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263199.12329871819</v>
      </c>
      <c r="T23" s="179">
        <f>SUM(T7:T22)</f>
        <v>263269.69830846938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2.1522109296673236E-2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2.1522109296673236E-2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8.6088437186692943E-2</v>
      </c>
      <c r="Z27" s="156">
        <f>Poor!Z27</f>
        <v>0.25</v>
      </c>
      <c r="AA27" s="121">
        <f t="shared" si="16"/>
        <v>2.1522109296673236E-2</v>
      </c>
      <c r="AB27" s="156">
        <f>Poor!AB27</f>
        <v>0.25</v>
      </c>
      <c r="AC27" s="121">
        <f t="shared" si="7"/>
        <v>2.1522109296673236E-2</v>
      </c>
      <c r="AD27" s="156">
        <f>Poor!AD27</f>
        <v>0.25</v>
      </c>
      <c r="AE27" s="121">
        <f t="shared" si="8"/>
        <v>2.1522109296673236E-2</v>
      </c>
      <c r="AF27" s="122">
        <f t="shared" si="10"/>
        <v>0.25</v>
      </c>
      <c r="AG27" s="121">
        <f t="shared" si="11"/>
        <v>2.1522109296673236E-2</v>
      </c>
      <c r="AH27" s="123">
        <f t="shared" si="12"/>
        <v>1</v>
      </c>
      <c r="AI27" s="183">
        <f t="shared" si="13"/>
        <v>2.1522109296673236E-2</v>
      </c>
      <c r="AJ27" s="120">
        <f t="shared" si="14"/>
        <v>2.1522109296673236E-2</v>
      </c>
      <c r="AK27" s="119">
        <f t="shared" si="15"/>
        <v>2.1522109296673236E-2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0.28496080021948617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0.28496080021948617</v>
      </c>
      <c r="N29" s="228"/>
      <c r="P29" s="22"/>
      <c r="V29" s="56"/>
      <c r="W29" s="110"/>
      <c r="X29" s="118"/>
      <c r="Y29" s="183">
        <f t="shared" si="9"/>
        <v>1.1398432008779447</v>
      </c>
      <c r="Z29" s="156">
        <f>Poor!Z29</f>
        <v>0.25</v>
      </c>
      <c r="AA29" s="121">
        <f t="shared" si="16"/>
        <v>0.28496080021948617</v>
      </c>
      <c r="AB29" s="156">
        <f>Poor!AB29</f>
        <v>0.25</v>
      </c>
      <c r="AC29" s="121">
        <f t="shared" si="7"/>
        <v>0.28496080021948617</v>
      </c>
      <c r="AD29" s="156">
        <f>Poor!AD29</f>
        <v>0.25</v>
      </c>
      <c r="AE29" s="121">
        <f t="shared" si="8"/>
        <v>0.28496080021948617</v>
      </c>
      <c r="AF29" s="122">
        <f t="shared" si="10"/>
        <v>0.25</v>
      </c>
      <c r="AG29" s="121">
        <f t="shared" si="11"/>
        <v>0.28496080021948617</v>
      </c>
      <c r="AH29" s="123">
        <f t="shared" si="12"/>
        <v>1</v>
      </c>
      <c r="AI29" s="183">
        <f t="shared" si="13"/>
        <v>0.28496080021948617</v>
      </c>
      <c r="AJ29" s="120">
        <f t="shared" si="14"/>
        <v>0.28496080021948617</v>
      </c>
      <c r="AK29" s="119">
        <f t="shared" si="15"/>
        <v>0.28496080021948617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16.337613360446561</v>
      </c>
      <c r="J30" s="230">
        <f>IF(I$32&lt;=1,I30,1-SUM(J6:J29))</f>
        <v>0.26647332262104007</v>
      </c>
      <c r="K30" s="22">
        <f t="shared" si="4"/>
        <v>0.64712539405799685</v>
      </c>
      <c r="L30" s="22">
        <f>IF(L124=L119,0,IF(K30="",0,(L119-L124)/(B119-B124)*K30))</f>
        <v>0.36884955635873373</v>
      </c>
      <c r="M30" s="175">
        <f t="shared" si="6"/>
        <v>0.26647332262104007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1.0658932904841603</v>
      </c>
      <c r="Z30" s="122">
        <f>IF($Y30=0,0,AA30/($Y$30))</f>
        <v>2.083178559311243E-16</v>
      </c>
      <c r="AA30" s="187">
        <f>IF(AA79*4/$I$83+SUM(AA6:AA29)&lt;1,AA79*4/$I$83,1-SUM(AA6:AA29))</f>
        <v>2.2204460492503131E-16</v>
      </c>
      <c r="AB30" s="122">
        <f>IF($Y30=0,0,AC30/($Y$30))</f>
        <v>0.35804423244029537</v>
      </c>
      <c r="AC30" s="187">
        <f>IF(AC79*4/$I$83+SUM(AC6:AC29)&lt;1,AC79*4/$I$83,1-SUM(AC6:AC29))</f>
        <v>0.38163694505466195</v>
      </c>
      <c r="AD30" s="122">
        <f>IF($Y30=0,0,AE30/($Y$30))</f>
        <v>0.46115114456252171</v>
      </c>
      <c r="AE30" s="187">
        <f>IF(AE79*4/$I$83+SUM(AE6:AE29)&lt;1,AE79*4/$I$83,1-SUM(AE6:AE29))</f>
        <v>0.49153791088828291</v>
      </c>
      <c r="AF30" s="122">
        <f>IF($Y30=0,0,AG30/($Y$30))</f>
        <v>0.18080462299718314</v>
      </c>
      <c r="AG30" s="187">
        <f>IF(AG79*4/$I$83+SUM(AG6:AG29)&lt;1,AG79*4/$I$83,1-SUM(AG6:AG29))</f>
        <v>0.19271843454121562</v>
      </c>
      <c r="AH30" s="123">
        <f t="shared" si="12"/>
        <v>1.0000000000000004</v>
      </c>
      <c r="AI30" s="183">
        <f t="shared" si="13"/>
        <v>0.26647332262104018</v>
      </c>
      <c r="AJ30" s="120">
        <f t="shared" si="14"/>
        <v>0.19081847252733108</v>
      </c>
      <c r="AK30" s="119">
        <f t="shared" si="15"/>
        <v>0.34212817271474927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-0.11538904491059276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18.070161839129707</v>
      </c>
      <c r="J32" s="17"/>
      <c r="L32" s="22">
        <f>SUM(L6:L30)</f>
        <v>1.1153890449105928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-1.3197456922950124E-2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2133.3437995014492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9.2494690953692869E-3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0.77790102368719871</v>
      </c>
      <c r="AA39" s="147">
        <f>$J39*Z39</f>
        <v>1659.5303255089154</v>
      </c>
      <c r="AB39" s="122">
        <f>AB8</f>
        <v>0.22209897631280123</v>
      </c>
      <c r="AC39" s="147">
        <f>$J39*AB39</f>
        <v>473.81347399253377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2133.3437995014492</v>
      </c>
      <c r="AJ39" s="148">
        <f t="shared" si="36"/>
        <v>2133.3437995014492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4638.4179577932664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2.0110637376892049E-2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4638.4179577932664</v>
      </c>
      <c r="AH40" s="123">
        <f t="shared" si="35"/>
        <v>1</v>
      </c>
      <c r="AI40" s="112">
        <f t="shared" si="35"/>
        <v>4638.4179577932664</v>
      </c>
      <c r="AJ40" s="148">
        <f t="shared" si="36"/>
        <v>0</v>
      </c>
      <c r="AK40" s="147">
        <f t="shared" si="37"/>
        <v>4638.4179577932664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463.84179577932662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2.0110637376892049E-3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0.77790102368719871</v>
      </c>
      <c r="AA41" s="147">
        <f>$J41*Z41</f>
        <v>360.82300776564676</v>
      </c>
      <c r="AB41" s="122">
        <f>AB11</f>
        <v>0.22209897631280129</v>
      </c>
      <c r="AC41" s="147">
        <f>$J41*AB41</f>
        <v>103.01878801367988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463.84179577932662</v>
      </c>
      <c r="AJ41" s="148">
        <f t="shared" si="36"/>
        <v>463.84179577932662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3404.3434552611125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1.476010082707673E-2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851.08586381527812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1702.1717276305562</v>
      </c>
      <c r="AF42" s="122">
        <f t="shared" si="31"/>
        <v>0.25</v>
      </c>
      <c r="AG42" s="147">
        <f t="shared" si="34"/>
        <v>851.08586381527812</v>
      </c>
      <c r="AH42" s="123">
        <f t="shared" si="35"/>
        <v>1</v>
      </c>
      <c r="AI42" s="112">
        <f t="shared" si="35"/>
        <v>3404.3434552611125</v>
      </c>
      <c r="AJ42" s="148">
        <f t="shared" si="36"/>
        <v>851.08586381527812</v>
      </c>
      <c r="AK42" s="147">
        <f t="shared" si="37"/>
        <v>2553.2575914458344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5673.9057587685211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2.4600168045127886E-2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1418.4764396921303</v>
      </c>
      <c r="AB43" s="156">
        <f>Poor!AB43</f>
        <v>0.25</v>
      </c>
      <c r="AC43" s="147">
        <f t="shared" si="39"/>
        <v>1418.4764396921303</v>
      </c>
      <c r="AD43" s="156">
        <f>Poor!AD43</f>
        <v>0.25</v>
      </c>
      <c r="AE43" s="147">
        <f t="shared" si="40"/>
        <v>1418.4764396921303</v>
      </c>
      <c r="AF43" s="122">
        <f t="shared" si="31"/>
        <v>0.25</v>
      </c>
      <c r="AG43" s="147">
        <f t="shared" si="34"/>
        <v>1418.4764396921303</v>
      </c>
      <c r="AH43" s="123">
        <f t="shared" si="35"/>
        <v>1</v>
      </c>
      <c r="AI43" s="112">
        <f t="shared" si="35"/>
        <v>5673.9057587685211</v>
      </c>
      <c r="AJ43" s="148">
        <f t="shared" si="36"/>
        <v>2836.9528793842605</v>
      </c>
      <c r="AK43" s="147">
        <f t="shared" si="37"/>
        <v>2836.9528793842605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1702.1717276305562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7.380050413538365E-3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425.54293190763906</v>
      </c>
      <c r="AB44" s="156">
        <f>Poor!AB44</f>
        <v>0.25</v>
      </c>
      <c r="AC44" s="147">
        <f t="shared" si="39"/>
        <v>425.54293190763906</v>
      </c>
      <c r="AD44" s="156">
        <f>Poor!AD44</f>
        <v>0.25</v>
      </c>
      <c r="AE44" s="147">
        <f t="shared" si="40"/>
        <v>425.54293190763906</v>
      </c>
      <c r="AF44" s="122">
        <f t="shared" si="31"/>
        <v>0.25</v>
      </c>
      <c r="AG44" s="147">
        <f t="shared" si="34"/>
        <v>425.54293190763906</v>
      </c>
      <c r="AH44" s="123">
        <f t="shared" si="35"/>
        <v>1</v>
      </c>
      <c r="AI44" s="112">
        <f t="shared" si="35"/>
        <v>1702.1717276305562</v>
      </c>
      <c r="AJ44" s="148">
        <f t="shared" si="36"/>
        <v>851.08586381527812</v>
      </c>
      <c r="AK44" s="147">
        <f t="shared" si="37"/>
        <v>851.08586381527812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248.2333769461228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1.076257351974345E-3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62.058344236530701</v>
      </c>
      <c r="AB45" s="156">
        <f>Poor!AB45</f>
        <v>0.25</v>
      </c>
      <c r="AC45" s="147">
        <f t="shared" si="39"/>
        <v>62.058344236530701</v>
      </c>
      <c r="AD45" s="156">
        <f>Poor!AD45</f>
        <v>0.25</v>
      </c>
      <c r="AE45" s="147">
        <f t="shared" si="40"/>
        <v>62.058344236530701</v>
      </c>
      <c r="AF45" s="122">
        <f t="shared" si="31"/>
        <v>0.25</v>
      </c>
      <c r="AG45" s="147">
        <f t="shared" si="34"/>
        <v>62.058344236530701</v>
      </c>
      <c r="AH45" s="123">
        <f t="shared" si="35"/>
        <v>1</v>
      </c>
      <c r="AI45" s="112">
        <f t="shared" si="35"/>
        <v>248.2333769461228</v>
      </c>
      <c r="AJ45" s="148">
        <f t="shared" si="36"/>
        <v>124.1166884730614</v>
      </c>
      <c r="AK45" s="147">
        <f t="shared" si="37"/>
        <v>124.1166884730614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208729.2</v>
      </c>
      <c r="J65" s="39">
        <f>SUM(J37:J64)</f>
        <v>225577.45787168041</v>
      </c>
      <c r="K65" s="40">
        <f>SUM(K37:K64)</f>
        <v>1</v>
      </c>
      <c r="L65" s="22">
        <f>SUM(L37:L64)</f>
        <v>0.97707732662750113</v>
      </c>
      <c r="M65" s="24">
        <f>SUM(M37:M64)</f>
        <v>0.97802882296030869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14969.516912926141</v>
      </c>
      <c r="AB65" s="137"/>
      <c r="AC65" s="153">
        <f>SUM(AC37:AC64)</f>
        <v>12674.909977842513</v>
      </c>
      <c r="AD65" s="137"/>
      <c r="AE65" s="153">
        <f>SUM(AE37:AE64)</f>
        <v>13800.249443466855</v>
      </c>
      <c r="AF65" s="137"/>
      <c r="AG65" s="153">
        <f>SUM(AG37:AG64)</f>
        <v>39205.181537444849</v>
      </c>
      <c r="AH65" s="137"/>
      <c r="AI65" s="153">
        <f>SUM(AI37:AI64)</f>
        <v>80649.857871680375</v>
      </c>
      <c r="AJ65" s="153">
        <f>SUM(AJ37:AJ64)</f>
        <v>27644.426890768656</v>
      </c>
      <c r="AK65" s="153">
        <f>SUM(AK37:AK64)</f>
        <v>53005.430980911711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183005.67591869878</v>
      </c>
      <c r="J74" s="51">
        <f>J128*I$83</f>
        <v>2984.8992900412218</v>
      </c>
      <c r="K74" s="40">
        <f>B74/B$76</f>
        <v>1.9047430585260341E-2</v>
      </c>
      <c r="L74" s="22">
        <f>(L128*G$37*F$9/F$7)/B$130</f>
        <v>1.791352964407654E-2</v>
      </c>
      <c r="M74" s="24">
        <f>J74/B$76</f>
        <v>1.2941530447402812E-2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6.2180782027172244E-13</v>
      </c>
      <c r="AB74" s="156"/>
      <c r="AC74" s="147">
        <f>AC30*$I$83/4</f>
        <v>1068.7259752143918</v>
      </c>
      <c r="AD74" s="156"/>
      <c r="AE74" s="147">
        <f>AE30*$I$83/4</f>
        <v>1376.4897240063679</v>
      </c>
      <c r="AF74" s="156"/>
      <c r="AG74" s="147">
        <f>AG30*$I$83/4</f>
        <v>539.68359082046277</v>
      </c>
      <c r="AH74" s="155"/>
      <c r="AI74" s="147">
        <f>SUM(AA74,AC74,AE74,AG74)</f>
        <v>2984.8992900412231</v>
      </c>
      <c r="AJ74" s="148">
        <f>(AA74+AC74)</f>
        <v>1068.7259752143925</v>
      </c>
      <c r="AK74" s="147">
        <f>(AE74+AG74)</f>
        <v>1916.1733148268306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58505.381167004569</v>
      </c>
      <c r="K75" s="40">
        <f>B75/B$76</f>
        <v>0.39290045857040584</v>
      </c>
      <c r="L75" s="22">
        <f>(L129*G$37*F$9/F$7)/B$130</f>
        <v>0.24773637642527427</v>
      </c>
      <c r="M75" s="24">
        <f>J75/B$76</f>
        <v>0.25365987195475542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8538.6358926008252</v>
      </c>
      <c r="AB75" s="158"/>
      <c r="AC75" s="149">
        <f>AA75+AC65-SUM(AC70,AC74)</f>
        <v>13713.938874903632</v>
      </c>
      <c r="AD75" s="158"/>
      <c r="AE75" s="149">
        <f>AC75+AE65-SUM(AE70,AE74)</f>
        <v>19706.8175740388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51941.434500337869</v>
      </c>
      <c r="AJ75" s="151">
        <f>AJ76-SUM(AJ70,AJ74)</f>
        <v>13713.93887490363</v>
      </c>
      <c r="AK75" s="149">
        <f>AJ75+AK76-SUM(AK70,AK74)</f>
        <v>51941.434500337877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208729.20000000004</v>
      </c>
      <c r="J76" s="51">
        <f>J130*I$83</f>
        <v>225577.45787168041</v>
      </c>
      <c r="K76" s="40">
        <f>SUM(K70:K75)</f>
        <v>0.8295764775593083</v>
      </c>
      <c r="L76" s="22">
        <f>SUM(L70:L75)</f>
        <v>0.77597757014748503</v>
      </c>
      <c r="M76" s="24">
        <f>SUM(M70:M75)</f>
        <v>0.77692906648029236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14969.516912926141</v>
      </c>
      <c r="AB76" s="137"/>
      <c r="AC76" s="153">
        <f>AC65</f>
        <v>12674.909977842513</v>
      </c>
      <c r="AD76" s="137"/>
      <c r="AE76" s="153">
        <f>AE65</f>
        <v>13800.249443466855</v>
      </c>
      <c r="AF76" s="137"/>
      <c r="AG76" s="153">
        <f>AG65</f>
        <v>39205.181537444849</v>
      </c>
      <c r="AH76" s="137"/>
      <c r="AI76" s="153">
        <f>SUM(AA76,AC76,AE76,AG76)</f>
        <v>80649.85787168036</v>
      </c>
      <c r="AJ76" s="154">
        <f>SUM(AA76,AC76)</f>
        <v>27644.426890768656</v>
      </c>
      <c r="AK76" s="154">
        <f>SUM(AE76,AG76)</f>
        <v>53005.430980911704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8538.6358926008252</v>
      </c>
      <c r="AD78" s="112"/>
      <c r="AE78" s="112">
        <f>AC75</f>
        <v>13713.938874903632</v>
      </c>
      <c r="AF78" s="112"/>
      <c r="AG78" s="112">
        <f>AE75</f>
        <v>19706.8175740388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8538.6358926008252</v>
      </c>
      <c r="AB79" s="112"/>
      <c r="AC79" s="112">
        <f>AA79-AA74+AC65-AC70</f>
        <v>14782.664850118024</v>
      </c>
      <c r="AD79" s="112"/>
      <c r="AE79" s="112">
        <f>AC79-AC74+AE65-AE70</f>
        <v>21083.307298045173</v>
      </c>
      <c r="AF79" s="112"/>
      <c r="AG79" s="112">
        <f>AE79-AE74+AG65-AG70</f>
        <v>52481.118091158336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0.19045172225502263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0.19045172225502263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0.41408922875290755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0.41408922875290755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4.140892287529075E-2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4.140892287529075E-2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0.30391870000213395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0.30391870000213395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0.50653116667022324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0.50653116667022324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0.15195935000106697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0.15195935000106697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2.2160738541822267E-2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2.2160738541822267E-2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18.634050280223516</v>
      </c>
      <c r="J119" s="24">
        <f>SUM(J91:J118)</f>
        <v>20.138158398853125</v>
      </c>
      <c r="K119" s="22">
        <f>SUM(K91:K118)</f>
        <v>33.974419340253071</v>
      </c>
      <c r="L119" s="22">
        <f>SUM(L91:L118)</f>
        <v>20.118566559209786</v>
      </c>
      <c r="M119" s="57">
        <f t="shared" si="50"/>
        <v>20.138158398853125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16.337613360446561</v>
      </c>
      <c r="J128" s="227">
        <f>(J30)</f>
        <v>0.26647332262104007</v>
      </c>
      <c r="K128" s="22">
        <f>(B128)</f>
        <v>0.64712539405799685</v>
      </c>
      <c r="L128" s="22">
        <f>IF(L124=L119,0,(L119-L124)/(B119-B124)*K128)</f>
        <v>0.36884955635873373</v>
      </c>
      <c r="M128" s="57">
        <f t="shared" si="90"/>
        <v>0.26647332262104007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5.2229980967186425</v>
      </c>
      <c r="K129" s="29">
        <f>(B129)</f>
        <v>13.348564938448696</v>
      </c>
      <c r="L129" s="60">
        <f>IF(SUM(L124:L128)&gt;L130,0,L130-SUM(L124:L128))</f>
        <v>5.1010300233376089</v>
      </c>
      <c r="M129" s="57">
        <f t="shared" si="90"/>
        <v>5.2229980967186425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18.634050280223516</v>
      </c>
      <c r="J130" s="227">
        <f>(J119)</f>
        <v>20.138158398853125</v>
      </c>
      <c r="K130" s="22">
        <f>(B130)</f>
        <v>33.974419340253071</v>
      </c>
      <c r="L130" s="22">
        <f>(L119)</f>
        <v>20.118566559209786</v>
      </c>
      <c r="M130" s="57">
        <f t="shared" si="90"/>
        <v>20.138158398853125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3352.1895746107657</v>
      </c>
      <c r="G72" s="109">
        <f>Poor!T7</f>
        <v>5855.1574914273951</v>
      </c>
      <c r="H72" s="109">
        <f>Middle!T7</f>
        <v>9465.5099630268978</v>
      </c>
      <c r="I72" s="109">
        <f>Rich!T7</f>
        <v>4070.5568693571563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3501.3831075116036</v>
      </c>
      <c r="H73" s="109">
        <f>Middle!T8</f>
        <v>3587.630877318486</v>
      </c>
      <c r="I73" s="109">
        <f>Rich!T8</f>
        <v>19715.330368204461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9631.7661841578247</v>
      </c>
      <c r="I76" s="109">
        <f>Rich!T11</f>
        <v>27143.935770858803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2547.2035221359106</v>
      </c>
      <c r="G77" s="109">
        <f>Poor!T12</f>
        <v>2967.0391463116785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5221.8241092928019</v>
      </c>
      <c r="H81" s="109">
        <f>Middle!T16</f>
        <v>1079.734796308052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40871.542786001868</v>
      </c>
      <c r="G88" s="109">
        <f>Poor!T23</f>
        <v>80970.667546515644</v>
      </c>
      <c r="H88" s="109">
        <f>Middle!T23</f>
        <v>106847.22428064798</v>
      </c>
      <c r="I88" s="109">
        <f>Rich!T23</f>
        <v>263269.69830846938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18723.570172717598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51461.490172717604</v>
      </c>
      <c r="G100" s="238">
        <f t="shared" si="0"/>
        <v>11362.365412203828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2016-06-02T06:21:39Z</dcterms:modified>
  <cp:category/>
</cp:coreProperties>
</file>